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Regulatory Affairs\Cost of Service\2021 Rebasing\IRs\Backup\Gabe - In Progress\1-Staff-1 - Updated Models\"/>
    </mc:Choice>
  </mc:AlternateContent>
  <bookViews>
    <workbookView xWindow="285" yWindow="-135" windowWidth="28215" windowHeight="7305" tabRatio="909" activeTab="2"/>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s>
  <definedNames>
    <definedName name="_xlnm._FilterDatabase" localSheetId="12" hidden="1">'7.  Persistence Report'!$C$26:$BT$161</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LRAM'!$B$405</definedName>
    <definedName name="Table_5_d.__2018_Lost_Revenues_Work_Form">'5.  2015-2020 LRAM'!$B$603</definedName>
    <definedName name="Table_5_e.__2019_Lost_Revenues_Work_Form">'5.  2015-2020 LRAM'!$B$792</definedName>
    <definedName name="Table_5_f.__2020_Lost_Revenues_Work_Form">'5.  2015-2020 LRAM'!$B$975</definedName>
    <definedName name="Targets">'[1]LDC Targets'!$A$3:$D$83</definedName>
  </definedNames>
  <calcPr calcId="162913"/>
</workbook>
</file>

<file path=xl/calcChain.xml><?xml version="1.0" encoding="utf-8"?>
<calcChain xmlns="http://schemas.openxmlformats.org/spreadsheetml/2006/main">
  <c r="P709" i="79" l="1"/>
  <c r="Q709" i="79"/>
  <c r="R709" i="79"/>
  <c r="S709" i="79"/>
  <c r="T709" i="79"/>
  <c r="U709" i="79"/>
  <c r="V709" i="79"/>
  <c r="W709" i="79"/>
  <c r="X709" i="79"/>
  <c r="O709" i="79"/>
  <c r="E709" i="79"/>
  <c r="F709" i="79"/>
  <c r="G709" i="79"/>
  <c r="H709" i="79"/>
  <c r="I709" i="79"/>
  <c r="J709" i="79"/>
  <c r="K709" i="79"/>
  <c r="L709" i="79"/>
  <c r="M709" i="79"/>
  <c r="D709" i="79"/>
  <c r="P703" i="79"/>
  <c r="Q703" i="79"/>
  <c r="R703" i="79"/>
  <c r="S703" i="79"/>
  <c r="T703" i="79"/>
  <c r="U703" i="79"/>
  <c r="V703" i="79"/>
  <c r="W703" i="79"/>
  <c r="X703" i="79"/>
  <c r="O703" i="79"/>
  <c r="E703" i="79"/>
  <c r="F703" i="79"/>
  <c r="G703" i="79"/>
  <c r="H703" i="79"/>
  <c r="I703" i="79"/>
  <c r="J703" i="79"/>
  <c r="K703" i="79"/>
  <c r="L703" i="79"/>
  <c r="M703" i="79"/>
  <c r="D703" i="79"/>
  <c r="P700" i="79"/>
  <c r="Q700" i="79"/>
  <c r="R700" i="79"/>
  <c r="S700" i="79"/>
  <c r="T700" i="79"/>
  <c r="U700" i="79"/>
  <c r="V700" i="79"/>
  <c r="W700" i="79"/>
  <c r="X700" i="79"/>
  <c r="O700" i="79"/>
  <c r="E700" i="79"/>
  <c r="F700" i="79"/>
  <c r="G700" i="79"/>
  <c r="H700" i="79"/>
  <c r="I700" i="79"/>
  <c r="J700" i="79"/>
  <c r="K700" i="79"/>
  <c r="L700" i="79"/>
  <c r="M700" i="79"/>
  <c r="D700" i="79"/>
  <c r="P697" i="79"/>
  <c r="Q697" i="79"/>
  <c r="R697" i="79"/>
  <c r="S697" i="79"/>
  <c r="T697" i="79"/>
  <c r="U697" i="79"/>
  <c r="V697" i="79"/>
  <c r="W697" i="79"/>
  <c r="X697" i="79"/>
  <c r="O697" i="79"/>
  <c r="E697" i="79"/>
  <c r="F697" i="79"/>
  <c r="G697" i="79"/>
  <c r="H697" i="79"/>
  <c r="I697" i="79"/>
  <c r="J697" i="79"/>
  <c r="K697" i="79"/>
  <c r="L697" i="79"/>
  <c r="M697" i="79"/>
  <c r="D697" i="79"/>
  <c r="P684" i="79"/>
  <c r="Q684" i="79"/>
  <c r="R684" i="79"/>
  <c r="S684" i="79"/>
  <c r="T684" i="79"/>
  <c r="U684" i="79"/>
  <c r="V684" i="79"/>
  <c r="W684" i="79"/>
  <c r="X684" i="79"/>
  <c r="O684" i="79"/>
  <c r="E684" i="79"/>
  <c r="F684" i="79"/>
  <c r="G684" i="79"/>
  <c r="H684" i="79"/>
  <c r="I684" i="79"/>
  <c r="J684" i="79"/>
  <c r="K684" i="79"/>
  <c r="L684" i="79"/>
  <c r="M684" i="79"/>
  <c r="D684" i="79"/>
  <c r="AL685" i="79"/>
  <c r="AK685" i="79"/>
  <c r="AJ685" i="79"/>
  <c r="AI685" i="79"/>
  <c r="AH685" i="79"/>
  <c r="AG685" i="79"/>
  <c r="AF685" i="79"/>
  <c r="AE685" i="79"/>
  <c r="AD685" i="79"/>
  <c r="AC685" i="79"/>
  <c r="AB685" i="79"/>
  <c r="AA685" i="79"/>
  <c r="Z685" i="79"/>
  <c r="Y685" i="79"/>
  <c r="AM684" i="79"/>
  <c r="P687" i="79"/>
  <c r="Q687" i="79"/>
  <c r="R687" i="79"/>
  <c r="S687" i="79"/>
  <c r="T687" i="79"/>
  <c r="U687" i="79"/>
  <c r="V687" i="79"/>
  <c r="W687" i="79"/>
  <c r="X687" i="79"/>
  <c r="O687" i="79"/>
  <c r="E687" i="79"/>
  <c r="F687" i="79"/>
  <c r="G687" i="79"/>
  <c r="H687" i="79"/>
  <c r="I687" i="79"/>
  <c r="J687" i="79"/>
  <c r="K687" i="79"/>
  <c r="L687" i="79"/>
  <c r="M687" i="79"/>
  <c r="D687" i="79"/>
  <c r="P681" i="79"/>
  <c r="Q681" i="79"/>
  <c r="R681" i="79"/>
  <c r="S681" i="79"/>
  <c r="T681" i="79"/>
  <c r="U681" i="79"/>
  <c r="V681" i="79"/>
  <c r="W681" i="79"/>
  <c r="X681" i="79"/>
  <c r="O681" i="79"/>
  <c r="E681" i="79"/>
  <c r="F681" i="79"/>
  <c r="G681" i="79"/>
  <c r="H681" i="79"/>
  <c r="I681" i="79"/>
  <c r="J681" i="79"/>
  <c r="K681" i="79"/>
  <c r="L681" i="79"/>
  <c r="M681" i="79"/>
  <c r="D681" i="79"/>
  <c r="P678" i="79"/>
  <c r="Q678" i="79"/>
  <c r="R678" i="79"/>
  <c r="S678" i="79"/>
  <c r="T678" i="79"/>
  <c r="U678" i="79"/>
  <c r="V678" i="79"/>
  <c r="W678" i="79"/>
  <c r="X678" i="79"/>
  <c r="O678" i="79"/>
  <c r="E678" i="79"/>
  <c r="F678" i="79"/>
  <c r="G678" i="79"/>
  <c r="H678" i="79"/>
  <c r="I678" i="79"/>
  <c r="J678" i="79"/>
  <c r="K678" i="79"/>
  <c r="L678" i="79"/>
  <c r="M678" i="79"/>
  <c r="D678" i="79"/>
  <c r="P310" i="79" l="1"/>
  <c r="Q310" i="79"/>
  <c r="R310" i="79"/>
  <c r="S310" i="79"/>
  <c r="T310" i="79"/>
  <c r="U310" i="79"/>
  <c r="V310" i="79"/>
  <c r="W310" i="79"/>
  <c r="X310" i="79"/>
  <c r="E310" i="79"/>
  <c r="F310" i="79"/>
  <c r="G310" i="79"/>
  <c r="H310" i="79"/>
  <c r="I310" i="79"/>
  <c r="J310" i="79"/>
  <c r="K310" i="79"/>
  <c r="L310" i="79"/>
  <c r="M310" i="79"/>
  <c r="D310" i="79"/>
  <c r="O310" i="79"/>
  <c r="I311" i="79"/>
  <c r="J311" i="79"/>
  <c r="K311" i="79"/>
  <c r="L311" i="79"/>
  <c r="M311" i="79"/>
  <c r="V161" i="68"/>
  <c r="T311" i="79" s="1"/>
  <c r="W161" i="68"/>
  <c r="U311" i="79" s="1"/>
  <c r="X161" i="68"/>
  <c r="V311" i="79" s="1"/>
  <c r="Y161" i="68"/>
  <c r="W311" i="79" s="1"/>
  <c r="Z161" i="68"/>
  <c r="X311" i="79" s="1"/>
  <c r="AA161" i="68"/>
  <c r="AB161" i="68"/>
  <c r="AC161" i="68"/>
  <c r="AD161" i="68"/>
  <c r="AE161" i="68"/>
  <c r="W160" i="68"/>
  <c r="X160" i="68"/>
  <c r="Y160" i="68"/>
  <c r="Z160" i="68"/>
  <c r="AA160" i="68"/>
  <c r="AB160" i="68"/>
  <c r="AC160" i="68"/>
  <c r="AD160" i="68"/>
  <c r="AE160" i="68"/>
  <c r="R161" i="68"/>
  <c r="P311" i="79" s="1"/>
  <c r="S161" i="68"/>
  <c r="Q311" i="79" s="1"/>
  <c r="G311" i="79"/>
  <c r="H311" i="79"/>
  <c r="BA160" i="68"/>
  <c r="J33" i="85" s="1"/>
  <c r="M33" i="85"/>
  <c r="AZ160" i="68"/>
  <c r="U160" i="68" s="1"/>
  <c r="AX160" i="68"/>
  <c r="S160" i="68" s="1"/>
  <c r="AY160" i="68"/>
  <c r="T160" i="68" s="1"/>
  <c r="AW160" i="68"/>
  <c r="R160" i="68" s="1"/>
  <c r="AV161" i="68"/>
  <c r="Q161" i="68" s="1"/>
  <c r="O311" i="79" s="1"/>
  <c r="G33" i="85"/>
  <c r="H33" i="85"/>
  <c r="K33" i="85"/>
  <c r="L33" i="85"/>
  <c r="N33" i="85"/>
  <c r="O33" i="85"/>
  <c r="F311" i="79" l="1"/>
  <c r="E311" i="79"/>
  <c r="V160" i="68"/>
  <c r="U161" i="68"/>
  <c r="S311" i="79" s="1"/>
  <c r="D311" i="79"/>
  <c r="I33" i="85"/>
  <c r="T161" i="68"/>
  <c r="R311" i="79" s="1"/>
  <c r="F33" i="85"/>
  <c r="E502" i="79"/>
  <c r="F502" i="79"/>
  <c r="G502" i="79"/>
  <c r="H502" i="79"/>
  <c r="I502" i="79"/>
  <c r="J502" i="79"/>
  <c r="K502" i="79"/>
  <c r="L502" i="79"/>
  <c r="M502" i="79"/>
  <c r="D502" i="79"/>
  <c r="O29" i="85"/>
  <c r="N29" i="85"/>
  <c r="M29" i="85"/>
  <c r="L29" i="85"/>
  <c r="K29" i="85"/>
  <c r="J29" i="85"/>
  <c r="I29" i="85"/>
  <c r="H29" i="85"/>
  <c r="O28" i="85"/>
  <c r="N28" i="85"/>
  <c r="M28" i="85"/>
  <c r="L28" i="85"/>
  <c r="K28" i="85"/>
  <c r="J28" i="85"/>
  <c r="I28" i="85"/>
  <c r="H28" i="85"/>
  <c r="O27" i="85"/>
  <c r="N27" i="85"/>
  <c r="M27" i="85"/>
  <c r="L27" i="85"/>
  <c r="K27" i="85"/>
  <c r="J27" i="85"/>
  <c r="I27" i="85"/>
  <c r="H27" i="85"/>
  <c r="G27" i="85"/>
  <c r="F27" i="85"/>
  <c r="O26" i="85"/>
  <c r="N26" i="85"/>
  <c r="M26" i="85"/>
  <c r="L26" i="85"/>
  <c r="K26" i="85"/>
  <c r="J26" i="85"/>
  <c r="I26" i="85"/>
  <c r="H26" i="85"/>
  <c r="G26" i="85"/>
  <c r="F26" i="85"/>
  <c r="O25" i="85"/>
  <c r="N25" i="85"/>
  <c r="M25" i="85"/>
  <c r="L25" i="85"/>
  <c r="K25" i="85"/>
  <c r="J25" i="85"/>
  <c r="I25" i="85"/>
  <c r="H25" i="85"/>
  <c r="G25" i="85"/>
  <c r="F25" i="85"/>
  <c r="O24" i="85"/>
  <c r="O30" i="85" s="1"/>
  <c r="O37" i="85" s="1"/>
  <c r="N24" i="85"/>
  <c r="N30" i="85" s="1"/>
  <c r="N37" i="85" s="1"/>
  <c r="M24" i="85"/>
  <c r="M30" i="85" s="1"/>
  <c r="L24" i="85"/>
  <c r="L30" i="85" s="1"/>
  <c r="K24" i="85"/>
  <c r="K30" i="85" s="1"/>
  <c r="K37" i="85" s="1"/>
  <c r="J24" i="85"/>
  <c r="J30" i="85" s="1"/>
  <c r="J37" i="85" s="1"/>
  <c r="I24" i="85"/>
  <c r="I30" i="85" s="1"/>
  <c r="H24" i="85"/>
  <c r="H30" i="85" s="1"/>
  <c r="G24" i="85"/>
  <c r="G30" i="85" s="1"/>
  <c r="G37" i="85" s="1"/>
  <c r="F24" i="85"/>
  <c r="F30" i="85" s="1"/>
  <c r="F37" i="85" s="1"/>
  <c r="AD769" i="79"/>
  <c r="AC769" i="79"/>
  <c r="AB769" i="79"/>
  <c r="AA769" i="79"/>
  <c r="Z769" i="79"/>
  <c r="Y769" i="79"/>
  <c r="N769" i="79"/>
  <c r="AD766" i="79"/>
  <c r="AC766" i="79"/>
  <c r="AB766" i="79"/>
  <c r="AA766" i="79"/>
  <c r="Z766" i="79"/>
  <c r="Y766" i="79"/>
  <c r="N766" i="79"/>
  <c r="AD763" i="79"/>
  <c r="AC763" i="79"/>
  <c r="AB763" i="79"/>
  <c r="AA763" i="79"/>
  <c r="Z763" i="79"/>
  <c r="Y763" i="79"/>
  <c r="N763" i="79"/>
  <c r="AD760" i="79"/>
  <c r="AC760" i="79"/>
  <c r="AB760" i="79"/>
  <c r="AA760" i="79"/>
  <c r="Z760" i="79"/>
  <c r="Y760" i="79"/>
  <c r="N760" i="79"/>
  <c r="AD757" i="79"/>
  <c r="AC757" i="79"/>
  <c r="AB757" i="79"/>
  <c r="AA757" i="79"/>
  <c r="Z757" i="79"/>
  <c r="Y757" i="79"/>
  <c r="N757" i="79"/>
  <c r="AD754" i="79"/>
  <c r="AC754" i="79"/>
  <c r="AB754" i="79"/>
  <c r="AA754" i="79"/>
  <c r="Z754" i="79"/>
  <c r="Y754" i="79"/>
  <c r="N754" i="79"/>
  <c r="AD751" i="79"/>
  <c r="AC751" i="79"/>
  <c r="AB751" i="79"/>
  <c r="AA751" i="79"/>
  <c r="Z751" i="79"/>
  <c r="Y751" i="79"/>
  <c r="N751" i="79"/>
  <c r="AD748" i="79"/>
  <c r="AC748" i="79"/>
  <c r="AB748" i="79"/>
  <c r="AA748" i="79"/>
  <c r="Z748" i="79"/>
  <c r="Y748" i="79"/>
  <c r="AD745" i="79"/>
  <c r="AC745" i="79"/>
  <c r="AB745" i="79"/>
  <c r="AA745" i="79"/>
  <c r="Z745" i="79"/>
  <c r="Y745" i="79"/>
  <c r="N745" i="79"/>
  <c r="AD742" i="79"/>
  <c r="AC742" i="79"/>
  <c r="AB742" i="79"/>
  <c r="AA742" i="79"/>
  <c r="Z742" i="79"/>
  <c r="Y742" i="79"/>
  <c r="N742" i="79"/>
  <c r="AD739" i="79"/>
  <c r="AC739" i="79"/>
  <c r="AB739" i="79"/>
  <c r="AA739" i="79"/>
  <c r="Z739" i="79"/>
  <c r="Y739" i="79"/>
  <c r="N739" i="79"/>
  <c r="AD736" i="79"/>
  <c r="AC736" i="79"/>
  <c r="AB736" i="79"/>
  <c r="AA736" i="79"/>
  <c r="Z736" i="79"/>
  <c r="Y736" i="79"/>
  <c r="N736" i="79"/>
  <c r="AD733" i="79"/>
  <c r="AC733" i="79"/>
  <c r="AB733" i="79"/>
  <c r="AA733" i="79"/>
  <c r="Z733" i="79"/>
  <c r="Y733" i="79"/>
  <c r="N733" i="79"/>
  <c r="AD730" i="79"/>
  <c r="AC730" i="79"/>
  <c r="AB730" i="79"/>
  <c r="AA730" i="79"/>
  <c r="Z730" i="79"/>
  <c r="Y730" i="79"/>
  <c r="N730" i="79"/>
  <c r="AD726" i="79"/>
  <c r="AC726" i="79"/>
  <c r="AB726" i="79"/>
  <c r="AA726" i="79"/>
  <c r="Z726" i="79"/>
  <c r="Y726" i="79"/>
  <c r="N726" i="79"/>
  <c r="AD723" i="79"/>
  <c r="AC723" i="79"/>
  <c r="AB723" i="79"/>
  <c r="AA723" i="79"/>
  <c r="Z723" i="79"/>
  <c r="Y723" i="79"/>
  <c r="N723" i="79"/>
  <c r="AD720" i="79"/>
  <c r="AC720" i="79"/>
  <c r="AB720" i="79"/>
  <c r="AA720" i="79"/>
  <c r="Z720" i="79"/>
  <c r="Y720" i="79"/>
  <c r="N720" i="79"/>
  <c r="AD716" i="79"/>
  <c r="AC716" i="79"/>
  <c r="AB716" i="79"/>
  <c r="AA716" i="79"/>
  <c r="Z716" i="79"/>
  <c r="Y716" i="79"/>
  <c r="N716" i="79"/>
  <c r="AD713" i="79"/>
  <c r="AC713" i="79"/>
  <c r="AB713" i="79"/>
  <c r="AA713" i="79"/>
  <c r="Z713" i="79"/>
  <c r="Y713" i="79"/>
  <c r="N713" i="79"/>
  <c r="AD710" i="79"/>
  <c r="AC710" i="79"/>
  <c r="AB710" i="79"/>
  <c r="AA710" i="79"/>
  <c r="Z710" i="79"/>
  <c r="Y710" i="79"/>
  <c r="N710" i="79"/>
  <c r="AD707" i="79"/>
  <c r="AC707" i="79"/>
  <c r="AB707" i="79"/>
  <c r="AA707" i="79"/>
  <c r="Z707" i="79"/>
  <c r="Y707" i="79"/>
  <c r="N707" i="79"/>
  <c r="AD704" i="79"/>
  <c r="AC704" i="79"/>
  <c r="AB704" i="79"/>
  <c r="AA704" i="79"/>
  <c r="Z704" i="79"/>
  <c r="Y704" i="79"/>
  <c r="N704" i="79"/>
  <c r="AD701" i="79"/>
  <c r="AC701" i="79"/>
  <c r="AB701" i="79"/>
  <c r="AA701" i="79"/>
  <c r="Z701" i="79"/>
  <c r="Y701" i="79"/>
  <c r="N701" i="79"/>
  <c r="AD698" i="79"/>
  <c r="AC698" i="79"/>
  <c r="Y698" i="79"/>
  <c r="N698" i="79"/>
  <c r="AB698" i="79"/>
  <c r="AA698" i="79"/>
  <c r="Z698" i="79"/>
  <c r="AD695" i="79"/>
  <c r="AC695" i="79"/>
  <c r="AB695" i="79"/>
  <c r="AA695" i="79"/>
  <c r="Z695" i="79"/>
  <c r="Y695" i="79"/>
  <c r="N695" i="79"/>
  <c r="AD691" i="79"/>
  <c r="AC691" i="79"/>
  <c r="AB691" i="79"/>
  <c r="AA691" i="79"/>
  <c r="Z691" i="79"/>
  <c r="Y691" i="79"/>
  <c r="AD688" i="79"/>
  <c r="AC688" i="79"/>
  <c r="AB688" i="79"/>
  <c r="AA688" i="79"/>
  <c r="Z688" i="79"/>
  <c r="Y688" i="79"/>
  <c r="AD682" i="79"/>
  <c r="AC682" i="79"/>
  <c r="AB682" i="79"/>
  <c r="AA682" i="79"/>
  <c r="Z682" i="79"/>
  <c r="Y682" i="79"/>
  <c r="AD679" i="79"/>
  <c r="AC679" i="79"/>
  <c r="AB679" i="79"/>
  <c r="AA679" i="79"/>
  <c r="Z679" i="79"/>
  <c r="Y679" i="79"/>
  <c r="AD676" i="79"/>
  <c r="AC676" i="79"/>
  <c r="AB676" i="79"/>
  <c r="AA676" i="79"/>
  <c r="Z676" i="79"/>
  <c r="Y676" i="79"/>
  <c r="AD671" i="79"/>
  <c r="AC671" i="79"/>
  <c r="AB671" i="79"/>
  <c r="AA671" i="79"/>
  <c r="Z671" i="79"/>
  <c r="Y671" i="79"/>
  <c r="N671" i="79"/>
  <c r="AD668" i="79"/>
  <c r="AC668" i="79"/>
  <c r="AB668" i="79"/>
  <c r="AA668" i="79"/>
  <c r="Z668" i="79"/>
  <c r="Y668" i="79"/>
  <c r="N668" i="79"/>
  <c r="AD665" i="79"/>
  <c r="AC665" i="79"/>
  <c r="AB665" i="79"/>
  <c r="AA665" i="79"/>
  <c r="Z665" i="79"/>
  <c r="Y665" i="79"/>
  <c r="N665" i="79"/>
  <c r="AD662" i="79"/>
  <c r="AC662" i="79"/>
  <c r="AB662" i="79"/>
  <c r="AA662" i="79"/>
  <c r="Z662" i="79"/>
  <c r="Y662" i="79"/>
  <c r="N662" i="79"/>
  <c r="AD658" i="79"/>
  <c r="AC658" i="79"/>
  <c r="AB658" i="79"/>
  <c r="AA658" i="79"/>
  <c r="Z658" i="79"/>
  <c r="Y658" i="79"/>
  <c r="N658" i="79"/>
  <c r="AD655" i="79"/>
  <c r="AC655" i="79"/>
  <c r="AB655" i="79"/>
  <c r="AA655" i="79"/>
  <c r="Z655" i="79"/>
  <c r="Y655" i="79"/>
  <c r="N655" i="79"/>
  <c r="AD651" i="79"/>
  <c r="AC651" i="79"/>
  <c r="AB651" i="79"/>
  <c r="AA651" i="79"/>
  <c r="Z651" i="79"/>
  <c r="Y651" i="79"/>
  <c r="N651" i="79"/>
  <c r="AD647" i="79"/>
  <c r="AC647" i="79"/>
  <c r="AB647" i="79"/>
  <c r="AA647" i="79"/>
  <c r="Z647" i="79"/>
  <c r="Y647" i="79"/>
  <c r="N647" i="79"/>
  <c r="AD644" i="79"/>
  <c r="AC644" i="79"/>
  <c r="AB644" i="79"/>
  <c r="AA644" i="79"/>
  <c r="Z644" i="79"/>
  <c r="Y644" i="79"/>
  <c r="N644" i="79"/>
  <c r="AD641" i="79"/>
  <c r="AC641" i="79"/>
  <c r="AB641" i="79"/>
  <c r="AA641" i="79"/>
  <c r="Z641" i="79"/>
  <c r="Y641" i="79"/>
  <c r="N641" i="79"/>
  <c r="AD637" i="79"/>
  <c r="AC637" i="79"/>
  <c r="AB637" i="79"/>
  <c r="AA637" i="79"/>
  <c r="Z637" i="79"/>
  <c r="Y637" i="79"/>
  <c r="N637" i="79"/>
  <c r="AD634" i="79"/>
  <c r="AC634" i="79"/>
  <c r="AB634" i="79"/>
  <c r="AA634" i="79"/>
  <c r="Z634" i="79"/>
  <c r="Y634" i="79"/>
  <c r="N634" i="79"/>
  <c r="AD631" i="79"/>
  <c r="AC631" i="79"/>
  <c r="AB631" i="79"/>
  <c r="AA631" i="79"/>
  <c r="Z631" i="79"/>
  <c r="Y631" i="79"/>
  <c r="N631" i="79"/>
  <c r="AD628" i="79"/>
  <c r="AC628" i="79"/>
  <c r="AB628" i="79"/>
  <c r="AA628" i="79"/>
  <c r="Z628" i="79"/>
  <c r="Y628" i="79"/>
  <c r="N628" i="79"/>
  <c r="AD625" i="79"/>
  <c r="AC625" i="79"/>
  <c r="AB625" i="79"/>
  <c r="AA625" i="79"/>
  <c r="Z625" i="79"/>
  <c r="Y625" i="79"/>
  <c r="N625" i="79"/>
  <c r="AD621" i="79"/>
  <c r="AC621" i="79"/>
  <c r="AB621" i="79"/>
  <c r="AA621" i="79"/>
  <c r="Z621" i="79"/>
  <c r="Y621" i="79"/>
  <c r="AD618" i="79"/>
  <c r="AC618" i="79"/>
  <c r="AB618" i="79"/>
  <c r="AA618" i="79"/>
  <c r="Z618" i="79"/>
  <c r="Y618" i="79"/>
  <c r="AD615" i="79"/>
  <c r="AC615" i="79"/>
  <c r="AB615" i="79"/>
  <c r="AA615" i="79"/>
  <c r="Z615" i="79"/>
  <c r="Y615" i="79"/>
  <c r="AD612" i="79"/>
  <c r="AC612" i="79"/>
  <c r="AB612" i="79"/>
  <c r="AA612" i="79"/>
  <c r="Z612" i="79"/>
  <c r="Y612" i="79"/>
  <c r="AD609" i="79"/>
  <c r="AC609" i="79"/>
  <c r="AB609" i="79"/>
  <c r="AA609" i="79"/>
  <c r="Z609" i="79"/>
  <c r="Y609" i="79"/>
  <c r="AL682" i="79"/>
  <c r="AK682" i="79"/>
  <c r="AJ682" i="79"/>
  <c r="AI682" i="79"/>
  <c r="AH682" i="79"/>
  <c r="AG682" i="79"/>
  <c r="AF682" i="79"/>
  <c r="AE682" i="79"/>
  <c r="AM681" i="79"/>
  <c r="AD580" i="79"/>
  <c r="AC580" i="79"/>
  <c r="AB580" i="79"/>
  <c r="AA580" i="79"/>
  <c r="Z580" i="79"/>
  <c r="Y580" i="79"/>
  <c r="N580" i="79"/>
  <c r="AD577" i="79"/>
  <c r="AC577" i="79"/>
  <c r="AB577" i="79"/>
  <c r="AA577" i="79"/>
  <c r="Z577" i="79"/>
  <c r="Y577" i="79"/>
  <c r="N577" i="79"/>
  <c r="AD574" i="79"/>
  <c r="AC574" i="79"/>
  <c r="AB574" i="79"/>
  <c r="AA574" i="79"/>
  <c r="Z574" i="79"/>
  <c r="Y574" i="79"/>
  <c r="N574" i="79"/>
  <c r="AD571" i="79"/>
  <c r="AC571" i="79"/>
  <c r="AB571" i="79"/>
  <c r="AA571" i="79"/>
  <c r="Z571" i="79"/>
  <c r="Y571" i="79"/>
  <c r="N571" i="79"/>
  <c r="AD568" i="79"/>
  <c r="AC568" i="79"/>
  <c r="AB568" i="79"/>
  <c r="AA568" i="79"/>
  <c r="Z568" i="79"/>
  <c r="Y568" i="79"/>
  <c r="N568" i="79"/>
  <c r="AD565" i="79"/>
  <c r="AC565" i="79"/>
  <c r="AB565" i="79"/>
  <c r="AA565" i="79"/>
  <c r="Z565" i="79"/>
  <c r="Y565" i="79"/>
  <c r="N565" i="79"/>
  <c r="AD562" i="79"/>
  <c r="AC562" i="79"/>
  <c r="AB562" i="79"/>
  <c r="AA562" i="79"/>
  <c r="Z562" i="79"/>
  <c r="Y562" i="79"/>
  <c r="N562" i="79"/>
  <c r="AD559" i="79"/>
  <c r="AC559" i="79"/>
  <c r="AB559" i="79"/>
  <c r="AA559" i="79"/>
  <c r="Z559" i="79"/>
  <c r="Y559" i="79"/>
  <c r="AD556" i="79"/>
  <c r="AC556" i="79"/>
  <c r="AB556" i="79"/>
  <c r="AA556" i="79"/>
  <c r="Z556" i="79"/>
  <c r="Y556" i="79"/>
  <c r="N556" i="79"/>
  <c r="AD553" i="79"/>
  <c r="AC553" i="79"/>
  <c r="AB553" i="79"/>
  <c r="AA553" i="79"/>
  <c r="Z553" i="79"/>
  <c r="Y553" i="79"/>
  <c r="N553" i="79"/>
  <c r="AD550" i="79"/>
  <c r="AC550" i="79"/>
  <c r="AB550" i="79"/>
  <c r="AA550" i="79"/>
  <c r="Z550" i="79"/>
  <c r="Y550" i="79"/>
  <c r="N550" i="79"/>
  <c r="AD547" i="79"/>
  <c r="AC547" i="79"/>
  <c r="AB547" i="79"/>
  <c r="AA547" i="79"/>
  <c r="Z547" i="79"/>
  <c r="Y547" i="79"/>
  <c r="N547" i="79"/>
  <c r="AD544" i="79"/>
  <c r="AC544" i="79"/>
  <c r="AB544" i="79"/>
  <c r="AA544" i="79"/>
  <c r="Z544" i="79"/>
  <c r="Y544" i="79"/>
  <c r="N544" i="79"/>
  <c r="AD541" i="79"/>
  <c r="AC541" i="79"/>
  <c r="AB541" i="79"/>
  <c r="AA541" i="79"/>
  <c r="Z541" i="79"/>
  <c r="Y541" i="79"/>
  <c r="N541" i="79"/>
  <c r="AD537" i="79"/>
  <c r="AC537" i="79"/>
  <c r="AB537" i="79"/>
  <c r="AA537" i="79"/>
  <c r="Z537" i="79"/>
  <c r="Y537" i="79"/>
  <c r="N537" i="79"/>
  <c r="AD534" i="79"/>
  <c r="AC534" i="79"/>
  <c r="AB534" i="79"/>
  <c r="AA534" i="79"/>
  <c r="Z534" i="79"/>
  <c r="Y534" i="79"/>
  <c r="N534" i="79"/>
  <c r="AD531" i="79"/>
  <c r="AC531" i="79"/>
  <c r="AB531" i="79"/>
  <c r="AA531" i="79"/>
  <c r="Z531" i="79"/>
  <c r="Y531" i="79"/>
  <c r="N531" i="79"/>
  <c r="AD527" i="79"/>
  <c r="AC527" i="79"/>
  <c r="AB527" i="79"/>
  <c r="AA527" i="79"/>
  <c r="Z527" i="79"/>
  <c r="Y527" i="79"/>
  <c r="AD524" i="79"/>
  <c r="AC524" i="79"/>
  <c r="AB524" i="79"/>
  <c r="AA524" i="79"/>
  <c r="Z524" i="79"/>
  <c r="Y524" i="79"/>
  <c r="AD521" i="79"/>
  <c r="AC521" i="79"/>
  <c r="AB521" i="79"/>
  <c r="AA521" i="79"/>
  <c r="Z521" i="79"/>
  <c r="Y521" i="79"/>
  <c r="N521" i="79"/>
  <c r="AD518" i="79"/>
  <c r="AC518" i="79"/>
  <c r="AB518" i="79"/>
  <c r="AA518" i="79"/>
  <c r="Z518" i="79"/>
  <c r="Y518" i="79"/>
  <c r="N518" i="79"/>
  <c r="AD515" i="79"/>
  <c r="AC515" i="79"/>
  <c r="AB515" i="79"/>
  <c r="AA515" i="79"/>
  <c r="Z515" i="79"/>
  <c r="Y515" i="79"/>
  <c r="N515" i="79"/>
  <c r="AD512" i="79"/>
  <c r="AC512" i="79"/>
  <c r="AB512" i="79"/>
  <c r="AA512" i="79"/>
  <c r="Z512" i="79"/>
  <c r="Y512" i="79"/>
  <c r="N512" i="79"/>
  <c r="AD509" i="79"/>
  <c r="AC509" i="79"/>
  <c r="AB509" i="79"/>
  <c r="AA509" i="79"/>
  <c r="Z509" i="79"/>
  <c r="Y509" i="79"/>
  <c r="N509" i="79"/>
  <c r="AD506" i="79"/>
  <c r="AC506" i="79"/>
  <c r="AB506" i="79"/>
  <c r="AA506" i="79"/>
  <c r="Z506" i="79"/>
  <c r="Y506" i="79"/>
  <c r="N506" i="79"/>
  <c r="AD503" i="79"/>
  <c r="AC503" i="79"/>
  <c r="AB503" i="79"/>
  <c r="AA503" i="79"/>
  <c r="Z503" i="79"/>
  <c r="Y503" i="79"/>
  <c r="N503" i="79"/>
  <c r="AD500" i="79"/>
  <c r="AC500" i="79"/>
  <c r="AB500" i="79"/>
  <c r="AA500" i="79"/>
  <c r="Z500" i="79"/>
  <c r="Y500" i="79"/>
  <c r="N500" i="79"/>
  <c r="AD497" i="79"/>
  <c r="AC497" i="79"/>
  <c r="AB497" i="79"/>
  <c r="AA497" i="79"/>
  <c r="Z497" i="79"/>
  <c r="Y497" i="79"/>
  <c r="N497" i="79"/>
  <c r="AD493" i="79"/>
  <c r="AC493" i="79"/>
  <c r="AB493" i="79"/>
  <c r="AA493" i="79"/>
  <c r="Z493" i="79"/>
  <c r="Y493" i="79"/>
  <c r="AD490" i="79"/>
  <c r="AC490" i="79"/>
  <c r="AB490" i="79"/>
  <c r="AA490" i="79"/>
  <c r="Z490" i="79"/>
  <c r="Y490" i="79"/>
  <c r="AD487" i="79"/>
  <c r="AC487" i="79"/>
  <c r="AB487" i="79"/>
  <c r="AA487" i="79"/>
  <c r="Z487" i="79"/>
  <c r="Y487" i="79"/>
  <c r="AD484" i="79"/>
  <c r="AC484" i="79"/>
  <c r="AB484" i="79"/>
  <c r="AA484" i="79"/>
  <c r="Z484" i="79"/>
  <c r="Y484" i="79"/>
  <c r="AD481" i="79"/>
  <c r="AC481" i="79"/>
  <c r="AB481" i="79"/>
  <c r="AA481" i="79"/>
  <c r="Z481" i="79"/>
  <c r="Y481" i="79"/>
  <c r="AD476" i="79"/>
  <c r="AC476" i="79"/>
  <c r="AB476" i="79"/>
  <c r="AA476" i="79"/>
  <c r="Z476" i="79"/>
  <c r="Y476" i="79"/>
  <c r="N476" i="79"/>
  <c r="AD473" i="79"/>
  <c r="AC473" i="79"/>
  <c r="AB473" i="79"/>
  <c r="AA473" i="79"/>
  <c r="Z473" i="79"/>
  <c r="Y473" i="79"/>
  <c r="N473" i="79"/>
  <c r="AD470" i="79"/>
  <c r="AC470" i="79"/>
  <c r="AB470" i="79"/>
  <c r="AA470" i="79"/>
  <c r="Z470" i="79"/>
  <c r="Y470" i="79"/>
  <c r="N470" i="79"/>
  <c r="AD467" i="79"/>
  <c r="AC467" i="79"/>
  <c r="AB467" i="79"/>
  <c r="AA467" i="79"/>
  <c r="Z467" i="79"/>
  <c r="Y467" i="79"/>
  <c r="N467" i="79"/>
  <c r="AD464" i="79"/>
  <c r="AC464" i="79"/>
  <c r="AB464" i="79"/>
  <c r="AA464" i="79"/>
  <c r="Z464" i="79"/>
  <c r="Y464" i="79"/>
  <c r="N464" i="79"/>
  <c r="AD460" i="79"/>
  <c r="AC460" i="79"/>
  <c r="AB460" i="79"/>
  <c r="AA460" i="79"/>
  <c r="Z460" i="79"/>
  <c r="Y460" i="79"/>
  <c r="N460" i="79"/>
  <c r="AD457" i="79"/>
  <c r="AC457" i="79"/>
  <c r="AB457" i="79"/>
  <c r="AA457" i="79"/>
  <c r="Z457" i="79"/>
  <c r="Y457" i="79"/>
  <c r="N457" i="79"/>
  <c r="AD453" i="79"/>
  <c r="AC453" i="79"/>
  <c r="AB453" i="79"/>
  <c r="AA453" i="79"/>
  <c r="Z453" i="79"/>
  <c r="Y453" i="79"/>
  <c r="N453" i="79"/>
  <c r="AD449" i="79"/>
  <c r="AC449" i="79"/>
  <c r="AB449" i="79"/>
  <c r="AA449" i="79"/>
  <c r="Z449" i="79"/>
  <c r="Y449" i="79"/>
  <c r="N449" i="79"/>
  <c r="AD446" i="79"/>
  <c r="AC446" i="79"/>
  <c r="AB446" i="79"/>
  <c r="AA446" i="79"/>
  <c r="Z446" i="79"/>
  <c r="Y446" i="79"/>
  <c r="N446" i="79"/>
  <c r="AD443" i="79"/>
  <c r="AC443" i="79"/>
  <c r="AB443" i="79"/>
  <c r="AA443" i="79"/>
  <c r="Z443" i="79"/>
  <c r="Y443" i="79"/>
  <c r="N443" i="79"/>
  <c r="AD439" i="79"/>
  <c r="AC439" i="79"/>
  <c r="AB439" i="79"/>
  <c r="AA439" i="79"/>
  <c r="Z439" i="79"/>
  <c r="Y439" i="79"/>
  <c r="N439" i="79"/>
  <c r="AD436" i="79"/>
  <c r="AC436" i="79"/>
  <c r="AB436" i="79"/>
  <c r="AA436" i="79"/>
  <c r="Z436" i="79"/>
  <c r="Y436" i="79"/>
  <c r="N436" i="79"/>
  <c r="AD433" i="79"/>
  <c r="AC433" i="79"/>
  <c r="AB433" i="79"/>
  <c r="AA433" i="79"/>
  <c r="Z433" i="79"/>
  <c r="Y433" i="79"/>
  <c r="N433" i="79"/>
  <c r="AD430" i="79"/>
  <c r="AC430" i="79"/>
  <c r="AB430" i="79"/>
  <c r="AA430" i="79"/>
  <c r="Z430" i="79"/>
  <c r="Y430" i="79"/>
  <c r="N430" i="79"/>
  <c r="AD427" i="79"/>
  <c r="AC427" i="79"/>
  <c r="AB427" i="79"/>
  <c r="AA427" i="79"/>
  <c r="Z427" i="79"/>
  <c r="Y427" i="79"/>
  <c r="N427" i="79"/>
  <c r="AD423" i="79"/>
  <c r="AC423" i="79"/>
  <c r="AB423" i="79"/>
  <c r="AA423" i="79"/>
  <c r="Z423" i="79"/>
  <c r="Y423" i="79"/>
  <c r="AD420" i="79"/>
  <c r="AC420" i="79"/>
  <c r="AB420" i="79"/>
  <c r="AA420" i="79"/>
  <c r="Z420" i="79"/>
  <c r="Y420" i="79"/>
  <c r="AD417" i="79"/>
  <c r="AC417" i="79"/>
  <c r="AB417" i="79"/>
  <c r="AA417" i="79"/>
  <c r="Z417" i="79"/>
  <c r="Y417" i="79"/>
  <c r="AD414" i="79"/>
  <c r="AC414" i="79"/>
  <c r="AB414" i="79"/>
  <c r="AA414" i="79"/>
  <c r="Z414" i="79"/>
  <c r="Y414" i="79"/>
  <c r="AD411" i="79"/>
  <c r="AC411" i="79"/>
  <c r="AB411" i="79"/>
  <c r="AA411" i="79"/>
  <c r="Z411" i="79"/>
  <c r="Y411" i="79"/>
  <c r="AL503" i="79"/>
  <c r="AK503" i="79"/>
  <c r="AJ503" i="79"/>
  <c r="AI503" i="79"/>
  <c r="AH503" i="79"/>
  <c r="AG503" i="79"/>
  <c r="AF503" i="79"/>
  <c r="AE503" i="79"/>
  <c r="AM502" i="79"/>
  <c r="AL527" i="79"/>
  <c r="AK527" i="79"/>
  <c r="AJ527" i="79"/>
  <c r="AI527" i="79"/>
  <c r="AH527" i="79"/>
  <c r="AG527" i="79"/>
  <c r="AF527" i="79"/>
  <c r="AE527" i="79"/>
  <c r="AM526" i="79"/>
  <c r="AL524" i="79"/>
  <c r="AK524" i="79"/>
  <c r="AJ524" i="79"/>
  <c r="AI524" i="79"/>
  <c r="AH524" i="79"/>
  <c r="AG524" i="79"/>
  <c r="AF524" i="79"/>
  <c r="AE524" i="79"/>
  <c r="AM523" i="79"/>
  <c r="AL484" i="79"/>
  <c r="AK484" i="79"/>
  <c r="AJ484" i="79"/>
  <c r="AI484" i="79"/>
  <c r="AH484" i="79"/>
  <c r="AG484" i="79"/>
  <c r="AF484" i="79"/>
  <c r="AE484" i="79"/>
  <c r="AM483" i="79"/>
  <c r="AL467" i="79"/>
  <c r="AK467" i="79"/>
  <c r="AJ467" i="79"/>
  <c r="AI467" i="79"/>
  <c r="AH467" i="79"/>
  <c r="AG467" i="79"/>
  <c r="AF467" i="79"/>
  <c r="AE467" i="79"/>
  <c r="AM466" i="79"/>
  <c r="AD382" i="79"/>
  <c r="AC382" i="79"/>
  <c r="AB382" i="79"/>
  <c r="AA382" i="79"/>
  <c r="Z382" i="79"/>
  <c r="Y382" i="79"/>
  <c r="N382" i="79"/>
  <c r="AD379" i="79"/>
  <c r="AC379" i="79"/>
  <c r="AB379" i="79"/>
  <c r="AA379" i="79"/>
  <c r="Z379" i="79"/>
  <c r="Y379" i="79"/>
  <c r="N379" i="79"/>
  <c r="AD376" i="79"/>
  <c r="AC376" i="79"/>
  <c r="AB376" i="79"/>
  <c r="AA376" i="79"/>
  <c r="Z376" i="79"/>
  <c r="Y376" i="79"/>
  <c r="N376" i="79"/>
  <c r="AD373" i="79"/>
  <c r="AC373" i="79"/>
  <c r="AB373" i="79"/>
  <c r="AA373" i="79"/>
  <c r="Z373" i="79"/>
  <c r="Y373" i="79"/>
  <c r="N373" i="79"/>
  <c r="AD370" i="79"/>
  <c r="AC370" i="79"/>
  <c r="AB370" i="79"/>
  <c r="AA370" i="79"/>
  <c r="Z370" i="79"/>
  <c r="Y370" i="79"/>
  <c r="N370" i="79"/>
  <c r="AD367" i="79"/>
  <c r="AC367" i="79"/>
  <c r="AB367" i="79"/>
  <c r="AA367" i="79"/>
  <c r="Z367" i="79"/>
  <c r="Y367" i="79"/>
  <c r="N367" i="79"/>
  <c r="AD364" i="79"/>
  <c r="AC364" i="79"/>
  <c r="AB364" i="79"/>
  <c r="AA364" i="79"/>
  <c r="Z364" i="79"/>
  <c r="Y364" i="79"/>
  <c r="N364" i="79"/>
  <c r="AD361" i="79"/>
  <c r="AC361" i="79"/>
  <c r="AB361" i="79"/>
  <c r="AA361" i="79"/>
  <c r="Z361" i="79"/>
  <c r="Y361" i="79"/>
  <c r="AD358" i="79"/>
  <c r="AC358" i="79"/>
  <c r="AB358" i="79"/>
  <c r="AA358" i="79"/>
  <c r="Z358" i="79"/>
  <c r="Y358" i="79"/>
  <c r="N358" i="79"/>
  <c r="AD355" i="79"/>
  <c r="AC355" i="79"/>
  <c r="AB355" i="79"/>
  <c r="AA355" i="79"/>
  <c r="Z355" i="79"/>
  <c r="Y355" i="79"/>
  <c r="N355" i="79"/>
  <c r="AD352" i="79"/>
  <c r="AC352" i="79"/>
  <c r="AB352" i="79"/>
  <c r="AA352" i="79"/>
  <c r="Z352" i="79"/>
  <c r="Y352" i="79"/>
  <c r="N352" i="79"/>
  <c r="AD349" i="79"/>
  <c r="AC349" i="79"/>
  <c r="AB349" i="79"/>
  <c r="AA349" i="79"/>
  <c r="Z349" i="79"/>
  <c r="Y349" i="79"/>
  <c r="N349" i="79"/>
  <c r="AD346" i="79"/>
  <c r="AC346" i="79"/>
  <c r="AB346" i="79"/>
  <c r="AA346" i="79"/>
  <c r="Z346" i="79"/>
  <c r="Y346" i="79"/>
  <c r="N346" i="79"/>
  <c r="AD343" i="79"/>
  <c r="AC343" i="79"/>
  <c r="AB343" i="79"/>
  <c r="AA343" i="79"/>
  <c r="Z343" i="79"/>
  <c r="Y343" i="79"/>
  <c r="N343" i="79"/>
  <c r="AD339" i="79"/>
  <c r="AC339" i="79"/>
  <c r="AB339" i="79"/>
  <c r="AA339" i="79"/>
  <c r="Z339" i="79"/>
  <c r="Y339" i="79"/>
  <c r="N339" i="79"/>
  <c r="AD336" i="79"/>
  <c r="AC336" i="79"/>
  <c r="AB336" i="79"/>
  <c r="AA336" i="79"/>
  <c r="Z336" i="79"/>
  <c r="Y336" i="79"/>
  <c r="N336" i="79"/>
  <c r="AD333" i="79"/>
  <c r="AC333" i="79"/>
  <c r="AB333" i="79"/>
  <c r="AA333" i="79"/>
  <c r="Z333" i="79"/>
  <c r="Y333" i="79"/>
  <c r="N333" i="79"/>
  <c r="AD329" i="79"/>
  <c r="AC329" i="79"/>
  <c r="AB329" i="79"/>
  <c r="AA329" i="79"/>
  <c r="Z329" i="79"/>
  <c r="Y329" i="79"/>
  <c r="N329" i="79"/>
  <c r="AD326" i="79"/>
  <c r="AC326" i="79"/>
  <c r="AB326" i="79"/>
  <c r="AA326" i="79"/>
  <c r="Z326" i="79"/>
  <c r="Y326" i="79"/>
  <c r="N326" i="79"/>
  <c r="AD323" i="79"/>
  <c r="AC323" i="79"/>
  <c r="AB323" i="79"/>
  <c r="AA323" i="79"/>
  <c r="Z323" i="79"/>
  <c r="Y323" i="79"/>
  <c r="N323" i="79"/>
  <c r="AD320" i="79"/>
  <c r="AC320" i="79"/>
  <c r="AB320" i="79"/>
  <c r="AA320" i="79"/>
  <c r="Z320" i="79"/>
  <c r="Y320" i="79"/>
  <c r="N320" i="79"/>
  <c r="AD317" i="79"/>
  <c r="AC317" i="79"/>
  <c r="AB317" i="79"/>
  <c r="AA317" i="79"/>
  <c r="Z317" i="79"/>
  <c r="Y317" i="79"/>
  <c r="N317" i="79"/>
  <c r="AD314" i="79"/>
  <c r="AC314" i="79"/>
  <c r="AB314" i="79"/>
  <c r="AA314" i="79"/>
  <c r="Z314" i="79"/>
  <c r="Y314" i="79"/>
  <c r="N314" i="79"/>
  <c r="AD311" i="79"/>
  <c r="AC311" i="79"/>
  <c r="AB311" i="79"/>
  <c r="AA311" i="79"/>
  <c r="Z311" i="79"/>
  <c r="Y311" i="79"/>
  <c r="N311" i="79"/>
  <c r="AD308" i="79"/>
  <c r="AC308" i="79"/>
  <c r="AB308" i="79"/>
  <c r="AA308" i="79"/>
  <c r="Z308" i="79"/>
  <c r="Y308" i="79"/>
  <c r="N308" i="79"/>
  <c r="AD304" i="79"/>
  <c r="AC304" i="79"/>
  <c r="AB304" i="79"/>
  <c r="AA304" i="79"/>
  <c r="Z304" i="79"/>
  <c r="Y304" i="79"/>
  <c r="AD301" i="79"/>
  <c r="AC301" i="79"/>
  <c r="AB301" i="79"/>
  <c r="AA301" i="79"/>
  <c r="Z301" i="79"/>
  <c r="Y301" i="79"/>
  <c r="AD298" i="79"/>
  <c r="AC298" i="79"/>
  <c r="AB298" i="79"/>
  <c r="AA298" i="79"/>
  <c r="Z298" i="79"/>
  <c r="Y298" i="79"/>
  <c r="AD295" i="79"/>
  <c r="AC295" i="79"/>
  <c r="AB295" i="79"/>
  <c r="AA295" i="79"/>
  <c r="Z295" i="79"/>
  <c r="Y295" i="79"/>
  <c r="AD290" i="79"/>
  <c r="AC290" i="79"/>
  <c r="AB290" i="79"/>
  <c r="AA290" i="79"/>
  <c r="Z290" i="79"/>
  <c r="Y290" i="79"/>
  <c r="N290" i="79"/>
  <c r="AD287" i="79"/>
  <c r="AC287" i="79"/>
  <c r="AB287" i="79"/>
  <c r="AA287" i="79"/>
  <c r="Z287" i="79"/>
  <c r="Y287" i="79"/>
  <c r="N287" i="79"/>
  <c r="AD284" i="79"/>
  <c r="AC284" i="79"/>
  <c r="AB284" i="79"/>
  <c r="AA284" i="79"/>
  <c r="Z284" i="79"/>
  <c r="Y284" i="79"/>
  <c r="N284" i="79"/>
  <c r="AD281" i="79"/>
  <c r="AC281" i="79"/>
  <c r="AB281" i="79"/>
  <c r="AA281" i="79"/>
  <c r="Z281" i="79"/>
  <c r="Y281" i="79"/>
  <c r="N281" i="79"/>
  <c r="AD278" i="79"/>
  <c r="AC278" i="79"/>
  <c r="AB278" i="79"/>
  <c r="AA278" i="79"/>
  <c r="Z278" i="79"/>
  <c r="Y278" i="79"/>
  <c r="N278" i="79"/>
  <c r="AD275" i="79"/>
  <c r="AC275" i="79"/>
  <c r="AB275" i="79"/>
  <c r="AA275" i="79"/>
  <c r="Z275" i="79"/>
  <c r="Y275" i="79"/>
  <c r="N275" i="79"/>
  <c r="AD271" i="79"/>
  <c r="AC271" i="79"/>
  <c r="AB271" i="79"/>
  <c r="AA271" i="79"/>
  <c r="Z271" i="79"/>
  <c r="Y271" i="79"/>
  <c r="N271" i="79"/>
  <c r="AD268" i="79"/>
  <c r="AC268" i="79"/>
  <c r="AB268" i="79"/>
  <c r="AA268" i="79"/>
  <c r="Z268" i="79"/>
  <c r="Y268" i="79"/>
  <c r="N268" i="79"/>
  <c r="AD264" i="79"/>
  <c r="AC264" i="79"/>
  <c r="AB264" i="79"/>
  <c r="AA264" i="79"/>
  <c r="Z264" i="79"/>
  <c r="Y264" i="79"/>
  <c r="N264" i="79"/>
  <c r="AD260" i="79"/>
  <c r="AC260" i="79"/>
  <c r="AB260" i="79"/>
  <c r="AA260" i="79"/>
  <c r="Z260" i="79"/>
  <c r="Y260" i="79"/>
  <c r="N260" i="79"/>
  <c r="AD257" i="79"/>
  <c r="AC257" i="79"/>
  <c r="AB257" i="79"/>
  <c r="AA257" i="79"/>
  <c r="Z257" i="79"/>
  <c r="Y257" i="79"/>
  <c r="N257" i="79"/>
  <c r="AD254" i="79"/>
  <c r="AC254" i="79"/>
  <c r="AB254" i="79"/>
  <c r="AA254" i="79"/>
  <c r="Z254" i="79"/>
  <c r="Y254" i="79"/>
  <c r="N254" i="79"/>
  <c r="AD250" i="79"/>
  <c r="AC250" i="79"/>
  <c r="AB250" i="79"/>
  <c r="AA250" i="79"/>
  <c r="Z250" i="79"/>
  <c r="Y250" i="79"/>
  <c r="N250" i="79"/>
  <c r="AD247" i="79"/>
  <c r="AC247" i="79"/>
  <c r="AB247" i="79"/>
  <c r="AA247" i="79"/>
  <c r="Z247" i="79"/>
  <c r="Y247" i="79"/>
  <c r="N247" i="79"/>
  <c r="AD244" i="79"/>
  <c r="AC244" i="79"/>
  <c r="AB244" i="79"/>
  <c r="AA244" i="79"/>
  <c r="Z244" i="79"/>
  <c r="Y244" i="79"/>
  <c r="N244" i="79"/>
  <c r="AD241" i="79"/>
  <c r="AC241" i="79"/>
  <c r="AB241" i="79"/>
  <c r="AA241" i="79"/>
  <c r="Z241" i="79"/>
  <c r="Y241" i="79"/>
  <c r="N241" i="79"/>
  <c r="AD238" i="79"/>
  <c r="AC238" i="79"/>
  <c r="AB238" i="79"/>
  <c r="AA238" i="79"/>
  <c r="Z238" i="79"/>
  <c r="Y238" i="79"/>
  <c r="N238" i="79"/>
  <c r="AD234" i="79"/>
  <c r="AC234" i="79"/>
  <c r="AB234" i="79"/>
  <c r="AA234" i="79"/>
  <c r="Z234" i="79"/>
  <c r="Y234" i="79"/>
  <c r="AD231" i="79"/>
  <c r="AC231" i="79"/>
  <c r="AB231" i="79"/>
  <c r="AA231" i="79"/>
  <c r="Z231" i="79"/>
  <c r="Y231" i="79"/>
  <c r="AD228" i="79"/>
  <c r="AC228" i="79"/>
  <c r="AB228" i="79"/>
  <c r="AA228" i="79"/>
  <c r="Z228" i="79"/>
  <c r="Y228" i="79"/>
  <c r="AD225" i="79"/>
  <c r="AC225" i="79"/>
  <c r="AB225" i="79"/>
  <c r="AA225" i="79"/>
  <c r="Z225" i="79"/>
  <c r="Y225" i="79"/>
  <c r="AD222" i="79"/>
  <c r="AC222" i="79"/>
  <c r="AB222" i="79"/>
  <c r="AA222" i="79"/>
  <c r="Z222" i="79"/>
  <c r="Y222" i="79"/>
  <c r="AL281" i="79"/>
  <c r="AK281" i="79"/>
  <c r="AJ281" i="79"/>
  <c r="AI281" i="79"/>
  <c r="AH281" i="79"/>
  <c r="AG281" i="79"/>
  <c r="AF281" i="79"/>
  <c r="AE281" i="79"/>
  <c r="AM280" i="79"/>
  <c r="AL278" i="79"/>
  <c r="AK278" i="79"/>
  <c r="AJ278" i="79"/>
  <c r="AI278" i="79"/>
  <c r="AH278" i="79"/>
  <c r="AG278" i="79"/>
  <c r="AF278" i="79"/>
  <c r="AE278" i="79"/>
  <c r="AM277" i="79"/>
  <c r="AC193" i="79"/>
  <c r="AB193" i="79"/>
  <c r="AA193" i="79"/>
  <c r="Z193" i="79"/>
  <c r="Y193" i="79"/>
  <c r="N193" i="79"/>
  <c r="AC190" i="79"/>
  <c r="AB190" i="79"/>
  <c r="AA190" i="79"/>
  <c r="Z190" i="79"/>
  <c r="Y190" i="79"/>
  <c r="N190" i="79"/>
  <c r="AC187" i="79"/>
  <c r="AB187" i="79"/>
  <c r="AA187" i="79"/>
  <c r="Z187" i="79"/>
  <c r="Y187" i="79"/>
  <c r="N187" i="79"/>
  <c r="AC184" i="79"/>
  <c r="AB184" i="79"/>
  <c r="AA184" i="79"/>
  <c r="Z184" i="79"/>
  <c r="Y184" i="79"/>
  <c r="N184" i="79"/>
  <c r="AC181" i="79"/>
  <c r="AB181" i="79"/>
  <c r="AA181" i="79"/>
  <c r="Z181" i="79"/>
  <c r="Y181" i="79"/>
  <c r="N181" i="79"/>
  <c r="AC178" i="79"/>
  <c r="AB178" i="79"/>
  <c r="AA178" i="79"/>
  <c r="Z178" i="79"/>
  <c r="Y178" i="79"/>
  <c r="N178" i="79"/>
  <c r="AC175" i="79"/>
  <c r="AB175" i="79"/>
  <c r="AA175" i="79"/>
  <c r="Z175" i="79"/>
  <c r="Y175" i="79"/>
  <c r="N175" i="79"/>
  <c r="AC172" i="79"/>
  <c r="AB172" i="79"/>
  <c r="AA172" i="79"/>
  <c r="Z172" i="79"/>
  <c r="Y172" i="79"/>
  <c r="AC169" i="79"/>
  <c r="AB169" i="79"/>
  <c r="AA169" i="79"/>
  <c r="Z169" i="79"/>
  <c r="Y169" i="79"/>
  <c r="N169" i="79"/>
  <c r="AC166" i="79"/>
  <c r="AB166" i="79"/>
  <c r="AA166" i="79"/>
  <c r="Z166" i="79"/>
  <c r="Y166" i="79"/>
  <c r="N166" i="79"/>
  <c r="AC163" i="79"/>
  <c r="AB163" i="79"/>
  <c r="AA163" i="79"/>
  <c r="Z163" i="79"/>
  <c r="Y163" i="79"/>
  <c r="N163" i="79"/>
  <c r="AC160" i="79"/>
  <c r="AB160" i="79"/>
  <c r="AA160" i="79"/>
  <c r="Z160" i="79"/>
  <c r="Y160" i="79"/>
  <c r="N160" i="79"/>
  <c r="AC157" i="79"/>
  <c r="AB157" i="79"/>
  <c r="AA157" i="79"/>
  <c r="Z157" i="79"/>
  <c r="Y157" i="79"/>
  <c r="N157" i="79"/>
  <c r="AC154" i="79"/>
  <c r="AB154" i="79"/>
  <c r="AA154" i="79"/>
  <c r="Z154" i="79"/>
  <c r="Y154" i="79"/>
  <c r="N154" i="79"/>
  <c r="AC150" i="79"/>
  <c r="AB150" i="79"/>
  <c r="AA150" i="79"/>
  <c r="Z150" i="79"/>
  <c r="Y150" i="79"/>
  <c r="N150" i="79"/>
  <c r="AC147" i="79"/>
  <c r="AB147" i="79"/>
  <c r="AA147" i="79"/>
  <c r="Z147" i="79"/>
  <c r="Y147" i="79"/>
  <c r="N147" i="79"/>
  <c r="AC144" i="79"/>
  <c r="AB144" i="79"/>
  <c r="AA144" i="79"/>
  <c r="Z144" i="79"/>
  <c r="Y144" i="79"/>
  <c r="N144" i="79"/>
  <c r="AC140" i="79"/>
  <c r="AB140" i="79"/>
  <c r="AA140" i="79"/>
  <c r="Z140" i="79"/>
  <c r="Y140" i="79"/>
  <c r="N140" i="79"/>
  <c r="AC137" i="79"/>
  <c r="AB137" i="79"/>
  <c r="AA137" i="79"/>
  <c r="Z137" i="79"/>
  <c r="Y137" i="79"/>
  <c r="N137" i="79"/>
  <c r="AC134" i="79"/>
  <c r="AB134" i="79"/>
  <c r="AA134" i="79"/>
  <c r="Z134" i="79"/>
  <c r="Y134" i="79"/>
  <c r="N134" i="79"/>
  <c r="AC131" i="79"/>
  <c r="AB131" i="79"/>
  <c r="AA131" i="79"/>
  <c r="Z131" i="79"/>
  <c r="Y131" i="79"/>
  <c r="N131" i="79"/>
  <c r="AC128" i="79"/>
  <c r="AB128" i="79"/>
  <c r="AA128" i="79"/>
  <c r="Z128" i="79"/>
  <c r="Y128" i="79"/>
  <c r="N128" i="79"/>
  <c r="AC125" i="79"/>
  <c r="AB125" i="79"/>
  <c r="AA125" i="79"/>
  <c r="Z125" i="79"/>
  <c r="Y125" i="79"/>
  <c r="N125" i="79"/>
  <c r="AC122" i="79"/>
  <c r="AB122" i="79"/>
  <c r="AA122" i="79"/>
  <c r="Z122" i="79"/>
  <c r="Y122" i="79"/>
  <c r="N122" i="79"/>
  <c r="AC119" i="79"/>
  <c r="AB119" i="79"/>
  <c r="AA119" i="79"/>
  <c r="Z119" i="79"/>
  <c r="Y119" i="79"/>
  <c r="N119" i="79"/>
  <c r="AC115" i="79"/>
  <c r="AB115" i="79"/>
  <c r="AA115" i="79"/>
  <c r="Z115" i="79"/>
  <c r="Y115" i="79"/>
  <c r="AC112" i="79"/>
  <c r="AB112" i="79"/>
  <c r="AA112" i="79"/>
  <c r="Z112" i="79"/>
  <c r="Y112" i="79"/>
  <c r="AC109" i="79"/>
  <c r="AB109" i="79"/>
  <c r="AA109" i="79"/>
  <c r="Z109" i="79"/>
  <c r="Y109" i="79"/>
  <c r="AC106" i="79"/>
  <c r="AB106" i="79"/>
  <c r="AA106" i="79"/>
  <c r="Z106" i="79"/>
  <c r="Y106" i="79"/>
  <c r="AC101" i="79"/>
  <c r="AB101" i="79"/>
  <c r="AA101" i="79"/>
  <c r="Z101" i="79"/>
  <c r="Y101" i="79"/>
  <c r="N101" i="79"/>
  <c r="AC98" i="79"/>
  <c r="AB98" i="79"/>
  <c r="AA98" i="79"/>
  <c r="Z98" i="79"/>
  <c r="Y98" i="79"/>
  <c r="N98" i="79"/>
  <c r="AC95" i="79"/>
  <c r="AB95" i="79"/>
  <c r="AA95" i="79"/>
  <c r="Z95" i="79"/>
  <c r="Y95" i="79"/>
  <c r="N95" i="79"/>
  <c r="AC92" i="79"/>
  <c r="AB92" i="79"/>
  <c r="AA92" i="79"/>
  <c r="Z92" i="79"/>
  <c r="Y92" i="79"/>
  <c r="N92" i="79"/>
  <c r="AC88" i="79"/>
  <c r="AB88" i="79"/>
  <c r="AA88" i="79"/>
  <c r="Z88" i="79"/>
  <c r="Y88" i="79"/>
  <c r="N88" i="79"/>
  <c r="AC85" i="79"/>
  <c r="AB85" i="79"/>
  <c r="AA85" i="79"/>
  <c r="Z85" i="79"/>
  <c r="Y85" i="79"/>
  <c r="N85" i="79"/>
  <c r="AC81" i="79"/>
  <c r="AB81" i="79"/>
  <c r="AA81" i="79"/>
  <c r="Z81" i="79"/>
  <c r="Y81" i="79"/>
  <c r="N81" i="79"/>
  <c r="AC77" i="79"/>
  <c r="AB77" i="79"/>
  <c r="AA77" i="79"/>
  <c r="Z77" i="79"/>
  <c r="Y77" i="79"/>
  <c r="N77" i="79"/>
  <c r="AC74" i="79"/>
  <c r="AB74" i="79"/>
  <c r="AA74" i="79"/>
  <c r="Z74" i="79"/>
  <c r="Y74" i="79"/>
  <c r="N74" i="79"/>
  <c r="AC71" i="79"/>
  <c r="AB71" i="79"/>
  <c r="AA71" i="79"/>
  <c r="Z71" i="79"/>
  <c r="Y71" i="79"/>
  <c r="N71" i="79"/>
  <c r="AC67" i="79"/>
  <c r="AB67" i="79"/>
  <c r="AA67" i="79"/>
  <c r="Z67" i="79"/>
  <c r="Y67" i="79"/>
  <c r="N67" i="79"/>
  <c r="AC64" i="79"/>
  <c r="AB64" i="79"/>
  <c r="AA64" i="79"/>
  <c r="Z64" i="79"/>
  <c r="Y64" i="79"/>
  <c r="N64" i="79"/>
  <c r="AC61" i="79"/>
  <c r="AB61" i="79"/>
  <c r="AA61" i="79"/>
  <c r="Z61" i="79"/>
  <c r="Y61" i="79"/>
  <c r="N61" i="79"/>
  <c r="AC58" i="79"/>
  <c r="AB58" i="79"/>
  <c r="AA58" i="79"/>
  <c r="Z58" i="79"/>
  <c r="Y58" i="79"/>
  <c r="N58" i="79"/>
  <c r="AC55" i="79"/>
  <c r="AB55" i="79"/>
  <c r="AA55" i="79"/>
  <c r="Z55" i="79"/>
  <c r="Y55" i="79"/>
  <c r="N55" i="79"/>
  <c r="AC51" i="79"/>
  <c r="AB51" i="79"/>
  <c r="AA51" i="79"/>
  <c r="Z51" i="79"/>
  <c r="Y51" i="79"/>
  <c r="AC48" i="79"/>
  <c r="AB48" i="79"/>
  <c r="AA48" i="79"/>
  <c r="Z48" i="79"/>
  <c r="Y48" i="79"/>
  <c r="AC45" i="79"/>
  <c r="AB45" i="79"/>
  <c r="AA45" i="79"/>
  <c r="Z45" i="79"/>
  <c r="Y45" i="79"/>
  <c r="AC42" i="79"/>
  <c r="AB42" i="79"/>
  <c r="AA42" i="79"/>
  <c r="Z42" i="79"/>
  <c r="Y42" i="79"/>
  <c r="AC39" i="79"/>
  <c r="AB39" i="79"/>
  <c r="AA39" i="79"/>
  <c r="Z39" i="79"/>
  <c r="Y39" i="79"/>
  <c r="AC511" i="46"/>
  <c r="AB511" i="46"/>
  <c r="AA511" i="46"/>
  <c r="Z511" i="46"/>
  <c r="Y511" i="46"/>
  <c r="N511" i="46"/>
  <c r="AC508" i="46"/>
  <c r="AB508" i="46"/>
  <c r="AA508" i="46"/>
  <c r="Z508" i="46"/>
  <c r="Y508" i="46"/>
  <c r="N508" i="46"/>
  <c r="AC505" i="46"/>
  <c r="AB505" i="46"/>
  <c r="AA505" i="46"/>
  <c r="Z505" i="46"/>
  <c r="Y505" i="46"/>
  <c r="N505" i="46"/>
  <c r="AC501" i="46"/>
  <c r="AB501" i="46"/>
  <c r="AA501" i="46"/>
  <c r="Z501" i="46"/>
  <c r="Y501" i="46"/>
  <c r="N501" i="46"/>
  <c r="AC498" i="46"/>
  <c r="AB498" i="46"/>
  <c r="AA498" i="46"/>
  <c r="Z498" i="46"/>
  <c r="Y498" i="46"/>
  <c r="N498" i="46"/>
  <c r="AC495" i="46"/>
  <c r="AB495" i="46"/>
  <c r="AA495" i="46"/>
  <c r="Z495" i="46"/>
  <c r="Y495" i="46"/>
  <c r="N495" i="46"/>
  <c r="AC492" i="46"/>
  <c r="AB492" i="46"/>
  <c r="AA492" i="46"/>
  <c r="Z492" i="46"/>
  <c r="Y492" i="46"/>
  <c r="N492" i="46"/>
  <c r="AC489" i="46"/>
  <c r="AB489" i="46"/>
  <c r="AA489" i="46"/>
  <c r="Z489" i="46"/>
  <c r="Y489" i="46"/>
  <c r="N489" i="46"/>
  <c r="AC485" i="46"/>
  <c r="AB485" i="46"/>
  <c r="AA485" i="46"/>
  <c r="Z485" i="46"/>
  <c r="Y485" i="46"/>
  <c r="N485" i="46"/>
  <c r="AC482" i="46"/>
  <c r="AB482" i="46"/>
  <c r="AA482" i="46"/>
  <c r="Z482" i="46"/>
  <c r="Y482" i="46"/>
  <c r="AC478" i="46"/>
  <c r="AB478" i="46"/>
  <c r="AA478" i="46"/>
  <c r="Z478" i="46"/>
  <c r="Y478" i="46"/>
  <c r="AC474" i="46"/>
  <c r="AB474" i="46"/>
  <c r="AA474" i="46"/>
  <c r="Z474" i="46"/>
  <c r="Y474" i="46"/>
  <c r="AC471" i="46"/>
  <c r="AB471" i="46"/>
  <c r="AA471" i="46"/>
  <c r="Z471" i="46"/>
  <c r="Y471" i="46"/>
  <c r="N471" i="46"/>
  <c r="AC468" i="46"/>
  <c r="AB468" i="46"/>
  <c r="AA468" i="46"/>
  <c r="Z468" i="46"/>
  <c r="Y468" i="46"/>
  <c r="N468" i="46"/>
  <c r="AC465" i="46"/>
  <c r="AB465" i="46"/>
  <c r="AA465" i="46"/>
  <c r="Z465" i="46"/>
  <c r="Y465" i="46"/>
  <c r="N465" i="46"/>
  <c r="AC462" i="46"/>
  <c r="AB462" i="46"/>
  <c r="AA462" i="46"/>
  <c r="Z462" i="46"/>
  <c r="Y462" i="46"/>
  <c r="N462" i="46"/>
  <c r="AC458" i="46"/>
  <c r="AB458" i="46"/>
  <c r="AA458" i="46"/>
  <c r="Z458" i="46"/>
  <c r="Y458" i="46"/>
  <c r="AC455" i="46"/>
  <c r="AB455" i="46"/>
  <c r="AA455" i="46"/>
  <c r="Z455" i="46"/>
  <c r="Y455" i="46"/>
  <c r="AC452" i="46"/>
  <c r="AB452" i="46"/>
  <c r="AA452" i="46"/>
  <c r="Z452" i="46"/>
  <c r="Y452" i="46"/>
  <c r="AC449" i="46"/>
  <c r="AB449" i="46"/>
  <c r="AA449" i="46"/>
  <c r="Z449" i="46"/>
  <c r="Y449" i="46"/>
  <c r="N449" i="46"/>
  <c r="AC446" i="46"/>
  <c r="AB446" i="46"/>
  <c r="AA446" i="46"/>
  <c r="Z446" i="46"/>
  <c r="Y446" i="46"/>
  <c r="N446" i="46"/>
  <c r="AC443" i="46"/>
  <c r="AB443" i="46"/>
  <c r="AA443" i="46"/>
  <c r="Z443" i="46"/>
  <c r="Y443" i="46"/>
  <c r="N443" i="46"/>
  <c r="AC440" i="46"/>
  <c r="AB440" i="46"/>
  <c r="AA440" i="46"/>
  <c r="Z440" i="46"/>
  <c r="Y440" i="46"/>
  <c r="N440" i="46"/>
  <c r="AC437" i="46"/>
  <c r="AB437" i="46"/>
  <c r="AA437" i="46"/>
  <c r="Z437" i="46"/>
  <c r="Y437" i="46"/>
  <c r="N437" i="46"/>
  <c r="AC433" i="46"/>
  <c r="AB433" i="46"/>
  <c r="AA433" i="46"/>
  <c r="Z433" i="46"/>
  <c r="Y433" i="46"/>
  <c r="AC430" i="46"/>
  <c r="AB430" i="46"/>
  <c r="AA430" i="46"/>
  <c r="Z430" i="46"/>
  <c r="Y430" i="46"/>
  <c r="AC427" i="46"/>
  <c r="AB427" i="46"/>
  <c r="AA427" i="46"/>
  <c r="Z427" i="46"/>
  <c r="Y427" i="46"/>
  <c r="AC424" i="46"/>
  <c r="AB424" i="46"/>
  <c r="AA424" i="46"/>
  <c r="Z424" i="46"/>
  <c r="Y424" i="46"/>
  <c r="AC421" i="46"/>
  <c r="AB421" i="46"/>
  <c r="AA421" i="46"/>
  <c r="Z421" i="46"/>
  <c r="Y421" i="46"/>
  <c r="AC418" i="46"/>
  <c r="AB418" i="46"/>
  <c r="AA418" i="46"/>
  <c r="Z418" i="46"/>
  <c r="Y418" i="46"/>
  <c r="AC415" i="46"/>
  <c r="AB415" i="46"/>
  <c r="AA415" i="46"/>
  <c r="Z415" i="46"/>
  <c r="Y415" i="46"/>
  <c r="AC412" i="46"/>
  <c r="AB412" i="46"/>
  <c r="AA412" i="46"/>
  <c r="Z412" i="46"/>
  <c r="Y412" i="46"/>
  <c r="AC409" i="46"/>
  <c r="AB409" i="46"/>
  <c r="AA409" i="46"/>
  <c r="Z409" i="46"/>
  <c r="Y409" i="46"/>
  <c r="AC382" i="46"/>
  <c r="AB382" i="46"/>
  <c r="AA382" i="46"/>
  <c r="Z382" i="46"/>
  <c r="Y382" i="46"/>
  <c r="N382" i="46"/>
  <c r="AC379" i="46"/>
  <c r="AB379" i="46"/>
  <c r="AA379" i="46"/>
  <c r="Z379" i="46"/>
  <c r="Y379" i="46"/>
  <c r="N379" i="46"/>
  <c r="AC376" i="46"/>
  <c r="AB376" i="46"/>
  <c r="AA376" i="46"/>
  <c r="Z376" i="46"/>
  <c r="Y376" i="46"/>
  <c r="N376" i="46"/>
  <c r="AC372" i="46"/>
  <c r="AB372" i="46"/>
  <c r="AA372" i="46"/>
  <c r="Z372" i="46"/>
  <c r="Y372" i="46"/>
  <c r="N372" i="46"/>
  <c r="AC369" i="46"/>
  <c r="AB369" i="46"/>
  <c r="AA369" i="46"/>
  <c r="Z369" i="46"/>
  <c r="Y369" i="46"/>
  <c r="N369" i="46"/>
  <c r="AC366" i="46"/>
  <c r="AB366" i="46"/>
  <c r="AA366" i="46"/>
  <c r="Z366" i="46"/>
  <c r="Y366" i="46"/>
  <c r="N366" i="46"/>
  <c r="AC363" i="46"/>
  <c r="AB363" i="46"/>
  <c r="AA363" i="46"/>
  <c r="Z363" i="46"/>
  <c r="Y363" i="46"/>
  <c r="N363" i="46"/>
  <c r="AC360" i="46"/>
  <c r="AB360" i="46"/>
  <c r="AA360" i="46"/>
  <c r="Z360" i="46"/>
  <c r="Y360" i="46"/>
  <c r="N360" i="46"/>
  <c r="AC356" i="46"/>
  <c r="AB356" i="46"/>
  <c r="AA356" i="46"/>
  <c r="Z356" i="46"/>
  <c r="Y356" i="46"/>
  <c r="N356" i="46"/>
  <c r="AC353" i="46"/>
  <c r="AB353" i="46"/>
  <c r="AA353" i="46"/>
  <c r="Z353" i="46"/>
  <c r="Y353" i="46"/>
  <c r="AC349" i="46"/>
  <c r="AB349" i="46"/>
  <c r="AA349" i="46"/>
  <c r="Z349" i="46"/>
  <c r="Y349" i="46"/>
  <c r="AC345" i="46"/>
  <c r="AB345" i="46"/>
  <c r="AA345" i="46"/>
  <c r="Z345" i="46"/>
  <c r="Y345" i="46"/>
  <c r="AC342" i="46"/>
  <c r="AB342" i="46"/>
  <c r="AA342" i="46"/>
  <c r="Z342" i="46"/>
  <c r="Y342" i="46"/>
  <c r="N342" i="46"/>
  <c r="AC339" i="46"/>
  <c r="AB339" i="46"/>
  <c r="AA339" i="46"/>
  <c r="Z339" i="46"/>
  <c r="Y339" i="46"/>
  <c r="N339" i="46"/>
  <c r="AC336" i="46"/>
  <c r="AB336" i="46"/>
  <c r="AA336" i="46"/>
  <c r="Z336" i="46"/>
  <c r="Y336" i="46"/>
  <c r="N336" i="46"/>
  <c r="AC333" i="46"/>
  <c r="AB333" i="46"/>
  <c r="AA333" i="46"/>
  <c r="Z333" i="46"/>
  <c r="Y333" i="46"/>
  <c r="N333" i="46"/>
  <c r="AC329" i="46"/>
  <c r="AB329" i="46"/>
  <c r="AA329" i="46"/>
  <c r="Z329" i="46"/>
  <c r="Y329" i="46"/>
  <c r="AC326" i="46"/>
  <c r="AB326" i="46"/>
  <c r="AA326" i="46"/>
  <c r="Z326" i="46"/>
  <c r="Y326" i="46"/>
  <c r="AC323" i="46"/>
  <c r="AB323" i="46"/>
  <c r="AA323" i="46"/>
  <c r="Z323" i="46"/>
  <c r="Y323" i="46"/>
  <c r="AC320" i="46"/>
  <c r="AB320" i="46"/>
  <c r="AA320" i="46"/>
  <c r="Z320" i="46"/>
  <c r="Y320" i="46"/>
  <c r="N320" i="46"/>
  <c r="AC317" i="46"/>
  <c r="AB317" i="46"/>
  <c r="AA317" i="46"/>
  <c r="Z317" i="46"/>
  <c r="Y317" i="46"/>
  <c r="N317" i="46"/>
  <c r="AC314" i="46"/>
  <c r="AB314" i="46"/>
  <c r="AA314" i="46"/>
  <c r="Z314" i="46"/>
  <c r="Y314" i="46"/>
  <c r="N314" i="46"/>
  <c r="AC311" i="46"/>
  <c r="AB311" i="46"/>
  <c r="AA311" i="46"/>
  <c r="Z311" i="46"/>
  <c r="Y311" i="46"/>
  <c r="N311" i="46"/>
  <c r="AC308" i="46"/>
  <c r="AB308" i="46"/>
  <c r="AA308" i="46"/>
  <c r="Z308" i="46"/>
  <c r="Y308" i="46"/>
  <c r="N308" i="46"/>
  <c r="AC304" i="46"/>
  <c r="AB304" i="46"/>
  <c r="AA304" i="46"/>
  <c r="Z304" i="46"/>
  <c r="Y304" i="46"/>
  <c r="AC301" i="46"/>
  <c r="AB301" i="46"/>
  <c r="AA301" i="46"/>
  <c r="Z301" i="46"/>
  <c r="Y301" i="46"/>
  <c r="AC298" i="46"/>
  <c r="AB298" i="46"/>
  <c r="AA298" i="46"/>
  <c r="Z298" i="46"/>
  <c r="Y298" i="46"/>
  <c r="AC295" i="46"/>
  <c r="AB295" i="46"/>
  <c r="AA295" i="46"/>
  <c r="Z295" i="46"/>
  <c r="Y295" i="46"/>
  <c r="AC292" i="46"/>
  <c r="AB292" i="46"/>
  <c r="AA292" i="46"/>
  <c r="Z292" i="46"/>
  <c r="Y292" i="46"/>
  <c r="AC289" i="46"/>
  <c r="AB289" i="46"/>
  <c r="AA289" i="46"/>
  <c r="Z289" i="46"/>
  <c r="Y289" i="46"/>
  <c r="AC286" i="46"/>
  <c r="AB286" i="46"/>
  <c r="AA286" i="46"/>
  <c r="Z286" i="46"/>
  <c r="Y286" i="46"/>
  <c r="AC283" i="46"/>
  <c r="AB283" i="46"/>
  <c r="AA283" i="46"/>
  <c r="Z283" i="46"/>
  <c r="Y283" i="46"/>
  <c r="AC280" i="46"/>
  <c r="AB280" i="46"/>
  <c r="AA280" i="46"/>
  <c r="Z280" i="46"/>
  <c r="Y280" i="46"/>
  <c r="AC253" i="46"/>
  <c r="AB253" i="46"/>
  <c r="AA253" i="46"/>
  <c r="Z253" i="46"/>
  <c r="Y253" i="46"/>
  <c r="N253" i="46"/>
  <c r="AC250" i="46"/>
  <c r="AB250" i="46"/>
  <c r="AA250" i="46"/>
  <c r="Z250" i="46"/>
  <c r="Y250" i="46"/>
  <c r="N250" i="46"/>
  <c r="AC247" i="46"/>
  <c r="AB247" i="46"/>
  <c r="AA247" i="46"/>
  <c r="Z247" i="46"/>
  <c r="Y247" i="46"/>
  <c r="N247" i="46"/>
  <c r="AC243" i="46"/>
  <c r="AB243" i="46"/>
  <c r="AA243" i="46"/>
  <c r="Z243" i="46"/>
  <c r="Y243" i="46"/>
  <c r="N243" i="46"/>
  <c r="AC240" i="46"/>
  <c r="AB240" i="46"/>
  <c r="AA240" i="46"/>
  <c r="Z240" i="46"/>
  <c r="Y240" i="46"/>
  <c r="N240" i="46"/>
  <c r="AC237" i="46"/>
  <c r="AB237" i="46"/>
  <c r="AA237" i="46"/>
  <c r="Z237" i="46"/>
  <c r="Y237" i="46"/>
  <c r="N237" i="46"/>
  <c r="AC234" i="46"/>
  <c r="AB234" i="46"/>
  <c r="AA234" i="46"/>
  <c r="Z234" i="46"/>
  <c r="Y234" i="46"/>
  <c r="N234" i="46"/>
  <c r="AC231" i="46"/>
  <c r="AB231" i="46"/>
  <c r="AA231" i="46"/>
  <c r="Z231" i="46"/>
  <c r="Y231" i="46"/>
  <c r="N231" i="46"/>
  <c r="AC227" i="46"/>
  <c r="AB227" i="46"/>
  <c r="AA227" i="46"/>
  <c r="Z227" i="46"/>
  <c r="Y227" i="46"/>
  <c r="N227" i="46"/>
  <c r="AC224" i="46"/>
  <c r="AB224" i="46"/>
  <c r="AA224" i="46"/>
  <c r="Z224" i="46"/>
  <c r="Y224" i="46"/>
  <c r="AC220" i="46"/>
  <c r="AB220" i="46"/>
  <c r="AA220" i="46"/>
  <c r="Z220" i="46"/>
  <c r="Y220" i="46"/>
  <c r="AC216" i="46"/>
  <c r="AB216" i="46"/>
  <c r="AA216" i="46"/>
  <c r="Z216" i="46"/>
  <c r="Y216" i="46"/>
  <c r="AC213" i="46"/>
  <c r="AB213" i="46"/>
  <c r="AA213" i="46"/>
  <c r="Z213" i="46"/>
  <c r="Y213" i="46"/>
  <c r="N213" i="46"/>
  <c r="AC210" i="46"/>
  <c r="AB210" i="46"/>
  <c r="AA210" i="46"/>
  <c r="Z210" i="46"/>
  <c r="Y210" i="46"/>
  <c r="N210" i="46"/>
  <c r="AC207" i="46"/>
  <c r="AB207" i="46"/>
  <c r="AA207" i="46"/>
  <c r="Z207" i="46"/>
  <c r="Y207" i="46"/>
  <c r="N207" i="46"/>
  <c r="AC204" i="46"/>
  <c r="AB204" i="46"/>
  <c r="AA204" i="46"/>
  <c r="Z204" i="46"/>
  <c r="Y204" i="46"/>
  <c r="N204" i="46"/>
  <c r="AC200" i="46"/>
  <c r="AB200" i="46"/>
  <c r="AA200" i="46"/>
  <c r="Z200" i="46"/>
  <c r="Y200" i="46"/>
  <c r="AC197" i="46"/>
  <c r="AB197" i="46"/>
  <c r="AA197" i="46"/>
  <c r="Z197" i="46"/>
  <c r="Y197" i="46"/>
  <c r="AC194" i="46"/>
  <c r="AB194" i="46"/>
  <c r="AA194" i="46"/>
  <c r="Z194" i="46"/>
  <c r="Y194" i="46"/>
  <c r="AC191" i="46"/>
  <c r="AB191" i="46"/>
  <c r="AA191" i="46"/>
  <c r="Z191" i="46"/>
  <c r="Y191" i="46"/>
  <c r="N191" i="46"/>
  <c r="AC188" i="46"/>
  <c r="AB188" i="46"/>
  <c r="AA188" i="46"/>
  <c r="Z188" i="46"/>
  <c r="Y188" i="46"/>
  <c r="N188" i="46"/>
  <c r="AC185" i="46"/>
  <c r="AB185" i="46"/>
  <c r="AA185" i="46"/>
  <c r="Z185" i="46"/>
  <c r="Y185" i="46"/>
  <c r="N185" i="46"/>
  <c r="AC182" i="46"/>
  <c r="AB182" i="46"/>
  <c r="AA182" i="46"/>
  <c r="Z182" i="46"/>
  <c r="Y182" i="46"/>
  <c r="N182" i="46"/>
  <c r="AC179" i="46"/>
  <c r="AB179" i="46"/>
  <c r="AA179" i="46"/>
  <c r="Z179" i="46"/>
  <c r="Y179" i="46"/>
  <c r="N179" i="46"/>
  <c r="AC175" i="46"/>
  <c r="AB175" i="46"/>
  <c r="AA175" i="46"/>
  <c r="Z175" i="46"/>
  <c r="Y175" i="46"/>
  <c r="AC172" i="46"/>
  <c r="AB172" i="46"/>
  <c r="AA172" i="46"/>
  <c r="Z172" i="46"/>
  <c r="Y172" i="46"/>
  <c r="AC169" i="46"/>
  <c r="AB169" i="46"/>
  <c r="AA169" i="46"/>
  <c r="Z169" i="46"/>
  <c r="Y169" i="46"/>
  <c r="AC166" i="46"/>
  <c r="AB166" i="46"/>
  <c r="AA166" i="46"/>
  <c r="Z166" i="46"/>
  <c r="Y166" i="46"/>
  <c r="AC163" i="46"/>
  <c r="AB163" i="46"/>
  <c r="AA163" i="46"/>
  <c r="Z163" i="46"/>
  <c r="Y163" i="46"/>
  <c r="AC160" i="46"/>
  <c r="AB160" i="46"/>
  <c r="AA160" i="46"/>
  <c r="Z160" i="46"/>
  <c r="Y160" i="46"/>
  <c r="AC157" i="46"/>
  <c r="AB157" i="46"/>
  <c r="AA157" i="46"/>
  <c r="Z157" i="46"/>
  <c r="Y157" i="46"/>
  <c r="AC154" i="46"/>
  <c r="AB154" i="46"/>
  <c r="AA154" i="46"/>
  <c r="Z154" i="46"/>
  <c r="Y154" i="46"/>
  <c r="AC151" i="46"/>
  <c r="AB151" i="46"/>
  <c r="AA151" i="46"/>
  <c r="Z151" i="46"/>
  <c r="Y151" i="46"/>
  <c r="AB115" i="46"/>
  <c r="AA115" i="46"/>
  <c r="Z115" i="46"/>
  <c r="Y115" i="46"/>
  <c r="N115" i="46"/>
  <c r="AB112" i="46"/>
  <c r="AA112" i="46"/>
  <c r="Z112" i="46"/>
  <c r="Y112" i="46"/>
  <c r="N112" i="46"/>
  <c r="AB109" i="46"/>
  <c r="AA109" i="46"/>
  <c r="Z109" i="46"/>
  <c r="Y109" i="46"/>
  <c r="N109" i="46"/>
  <c r="AB106" i="46"/>
  <c r="AA106" i="46"/>
  <c r="Z106" i="46"/>
  <c r="Y106" i="46"/>
  <c r="N106" i="46"/>
  <c r="AB103" i="46"/>
  <c r="AA103" i="46"/>
  <c r="Z103" i="46"/>
  <c r="Y103" i="46"/>
  <c r="N103" i="46"/>
  <c r="AB88" i="46"/>
  <c r="AA88" i="46"/>
  <c r="Z88" i="46"/>
  <c r="Y88" i="46"/>
  <c r="AB85" i="46"/>
  <c r="AA85" i="46"/>
  <c r="Z85" i="46"/>
  <c r="Y85" i="46"/>
  <c r="N85" i="46"/>
  <c r="AB82" i="46"/>
  <c r="AA82" i="46"/>
  <c r="Z82" i="46"/>
  <c r="Y82" i="46"/>
  <c r="N82" i="46"/>
  <c r="AB79" i="46"/>
  <c r="AA79" i="46"/>
  <c r="Z79" i="46"/>
  <c r="Y79" i="46"/>
  <c r="N79" i="46"/>
  <c r="AB76" i="46"/>
  <c r="AA76" i="46"/>
  <c r="Z76" i="46"/>
  <c r="Y76" i="46"/>
  <c r="N76" i="46"/>
  <c r="AB72" i="46"/>
  <c r="AA72" i="46"/>
  <c r="Z72" i="46"/>
  <c r="Y72" i="46"/>
  <c r="AB69" i="46"/>
  <c r="AA69" i="46"/>
  <c r="Z69" i="46"/>
  <c r="Y69" i="46"/>
  <c r="AB66" i="46"/>
  <c r="AA66" i="46"/>
  <c r="Z66" i="46"/>
  <c r="Y66" i="46"/>
  <c r="AB63" i="46"/>
  <c r="AA63" i="46"/>
  <c r="Z63" i="46"/>
  <c r="Y63" i="46"/>
  <c r="N63" i="46"/>
  <c r="AB60" i="46"/>
  <c r="AA60" i="46"/>
  <c r="Z60" i="46"/>
  <c r="Y60" i="46"/>
  <c r="N60" i="46"/>
  <c r="AB57" i="46"/>
  <c r="AA57" i="46"/>
  <c r="Z57" i="46"/>
  <c r="Y57" i="46"/>
  <c r="N57" i="46"/>
  <c r="AB54" i="46"/>
  <c r="AA54" i="46"/>
  <c r="Z54" i="46"/>
  <c r="Y54" i="46"/>
  <c r="N54" i="46"/>
  <c r="AB51" i="46"/>
  <c r="AA51" i="46"/>
  <c r="Z51" i="46"/>
  <c r="Y51" i="46"/>
  <c r="N51" i="46"/>
  <c r="Y41" i="46"/>
  <c r="Y38" i="46"/>
  <c r="Y35" i="46"/>
  <c r="Y32" i="46"/>
  <c r="Y29" i="46"/>
  <c r="Y26" i="46"/>
  <c r="Y23" i="46"/>
  <c r="H37" i="85" l="1"/>
  <c r="H36" i="85"/>
  <c r="I37" i="85"/>
  <c r="I36" i="85"/>
  <c r="M37" i="85"/>
  <c r="M36" i="85"/>
  <c r="F36" i="85"/>
  <c r="J36" i="85"/>
  <c r="N36" i="85"/>
  <c r="L37" i="85"/>
  <c r="L36" i="85"/>
  <c r="G36" i="85"/>
  <c r="K36" i="85"/>
  <c r="O36" i="85"/>
  <c r="D17" i="43"/>
  <c r="J38" i="85" l="1"/>
  <c r="H499" i="79"/>
  <c r="H38" i="85"/>
  <c r="F499" i="79"/>
  <c r="G38" i="85"/>
  <c r="E499" i="79"/>
  <c r="Z597" i="79" s="1"/>
  <c r="I38" i="85"/>
  <c r="G499" i="79"/>
  <c r="L38" i="85"/>
  <c r="J499" i="79"/>
  <c r="F38" i="85"/>
  <c r="D499" i="79"/>
  <c r="O38" i="85"/>
  <c r="M499" i="79"/>
  <c r="M38" i="85"/>
  <c r="K499" i="79"/>
  <c r="K38" i="85"/>
  <c r="I499" i="79"/>
  <c r="N38" i="85"/>
  <c r="L499" i="79"/>
  <c r="I50" i="44" l="1"/>
  <c r="H50" i="44"/>
  <c r="G50" i="44"/>
  <c r="F50" i="44"/>
  <c r="E50" i="44"/>
  <c r="D50" i="44"/>
  <c r="D22" i="45" l="1"/>
  <c r="O954" i="79" l="1"/>
  <c r="E44" i="44" l="1"/>
  <c r="AM139" i="79" l="1"/>
  <c r="Q46" i="44"/>
  <c r="P46" i="44"/>
  <c r="O46" i="44"/>
  <c r="N46" i="44"/>
  <c r="M46" i="44"/>
  <c r="L46" i="44"/>
  <c r="K46" i="44"/>
  <c r="J46" i="44"/>
  <c r="I46" i="44"/>
  <c r="H46" i="44"/>
  <c r="G46" i="44"/>
  <c r="F46" i="44"/>
  <c r="E46" i="44"/>
  <c r="D46" i="44"/>
  <c r="O1137" i="79" l="1"/>
  <c r="O771" i="79"/>
  <c r="O582" i="79"/>
  <c r="O384" i="79"/>
  <c r="O195" i="79"/>
  <c r="O513" i="46"/>
  <c r="O127" i="46"/>
  <c r="D195" i="79"/>
  <c r="F22" i="45" l="1"/>
  <c r="Q52" i="43" l="1"/>
  <c r="N125" i="46" l="1"/>
  <c r="N122" i="46"/>
  <c r="N119" i="46"/>
  <c r="N1135" i="79"/>
  <c r="N1132" i="79"/>
  <c r="N1129" i="79"/>
  <c r="N1126" i="79"/>
  <c r="N1123" i="79"/>
  <c r="N1120" i="79"/>
  <c r="N1117" i="79"/>
  <c r="N1111" i="79"/>
  <c r="N1108" i="79"/>
  <c r="N1105" i="79"/>
  <c r="N1102" i="79"/>
  <c r="N1099" i="79"/>
  <c r="N1096" i="79"/>
  <c r="N1092" i="79"/>
  <c r="N1089" i="79"/>
  <c r="N1086" i="79"/>
  <c r="N1082" i="79"/>
  <c r="N1079" i="79"/>
  <c r="N1076" i="79"/>
  <c r="N1073" i="79"/>
  <c r="N1070" i="79"/>
  <c r="N1067" i="79"/>
  <c r="N1064" i="79"/>
  <c r="N1061" i="79"/>
  <c r="N1043" i="79"/>
  <c r="N1040" i="79"/>
  <c r="N1037" i="79"/>
  <c r="N1034" i="79"/>
  <c r="N1030" i="79"/>
  <c r="N1027" i="79"/>
  <c r="N1023" i="79"/>
  <c r="N1019" i="79"/>
  <c r="N1016" i="79"/>
  <c r="N1013" i="79"/>
  <c r="N1009" i="79"/>
  <c r="N1006" i="79"/>
  <c r="N1003" i="79"/>
  <c r="N1000" i="79"/>
  <c r="N997" i="79"/>
  <c r="N952" i="79"/>
  <c r="N949" i="79"/>
  <c r="N946" i="79"/>
  <c r="N943" i="79"/>
  <c r="N940" i="79"/>
  <c r="N937" i="79"/>
  <c r="N934" i="79"/>
  <c r="N928" i="79"/>
  <c r="N925" i="79"/>
  <c r="N922" i="79"/>
  <c r="N919" i="79"/>
  <c r="N916" i="79"/>
  <c r="N913" i="79"/>
  <c r="N909" i="79"/>
  <c r="N906" i="79"/>
  <c r="N903" i="79"/>
  <c r="N899" i="79"/>
  <c r="N896" i="79"/>
  <c r="N893" i="79"/>
  <c r="N890" i="79"/>
  <c r="N887" i="79"/>
  <c r="N884" i="79"/>
  <c r="N881" i="79"/>
  <c r="N878" i="79"/>
  <c r="N860" i="79"/>
  <c r="N857" i="79"/>
  <c r="N854" i="79"/>
  <c r="N851" i="79"/>
  <c r="N847" i="79"/>
  <c r="N844" i="79"/>
  <c r="N840" i="79"/>
  <c r="N836" i="79"/>
  <c r="N833" i="79"/>
  <c r="N830" i="79"/>
  <c r="N826" i="79"/>
  <c r="N823" i="79"/>
  <c r="N820" i="79"/>
  <c r="N817" i="79"/>
  <c r="N814" i="79"/>
  <c r="AM1131" i="79" l="1"/>
  <c r="AM1134" i="79"/>
  <c r="AE1070" i="79"/>
  <c r="Z1070" i="79"/>
  <c r="Y1057" i="79"/>
  <c r="Y1054" i="79"/>
  <c r="AD1027" i="79"/>
  <c r="Z1027" i="79"/>
  <c r="Y1027" i="79"/>
  <c r="AM1033" i="79"/>
  <c r="Y1034" i="79"/>
  <c r="AL1030" i="79"/>
  <c r="AM1029" i="79"/>
  <c r="AK1030" i="79"/>
  <c r="AJ1030" i="79"/>
  <c r="AI1030" i="79"/>
  <c r="AH1030" i="79"/>
  <c r="AG1030" i="79"/>
  <c r="AF1030" i="79"/>
  <c r="AE1030" i="79"/>
  <c r="AD1030" i="79"/>
  <c r="AC1030" i="79"/>
  <c r="AB1030" i="79"/>
  <c r="AA1030" i="79"/>
  <c r="Z1030" i="79"/>
  <c r="Y1030" i="79"/>
  <c r="AL1027" i="79"/>
  <c r="AK1027" i="79"/>
  <c r="AJ1027" i="79"/>
  <c r="AI1027" i="79"/>
  <c r="AH1027" i="79"/>
  <c r="AG1027" i="79"/>
  <c r="AF1027" i="79"/>
  <c r="AE1027" i="79"/>
  <c r="AC1027" i="79"/>
  <c r="AB1027" i="79"/>
  <c r="AA1027" i="79"/>
  <c r="AM1026" i="79"/>
  <c r="Y1023" i="79"/>
  <c r="Y1016" i="79"/>
  <c r="Y1013" i="79"/>
  <c r="Y1009" i="79"/>
  <c r="Y1000" i="79"/>
  <c r="Y997" i="79"/>
  <c r="Y993" i="79"/>
  <c r="Y903" i="79"/>
  <c r="AL899" i="79"/>
  <c r="Y878" i="79"/>
  <c r="Y860" i="79"/>
  <c r="Y847" i="79"/>
  <c r="AL847" i="79"/>
  <c r="AK847" i="79"/>
  <c r="AJ847" i="79"/>
  <c r="AI847" i="79"/>
  <c r="AH847" i="79"/>
  <c r="AG847" i="79"/>
  <c r="AF847" i="79"/>
  <c r="AE847" i="79"/>
  <c r="AD847" i="79"/>
  <c r="AC847" i="79"/>
  <c r="AB847" i="79"/>
  <c r="AA847" i="79"/>
  <c r="Z847" i="79"/>
  <c r="AM846" i="79"/>
  <c r="AL844" i="79"/>
  <c r="AK844" i="79"/>
  <c r="AJ844" i="79"/>
  <c r="AI844" i="79"/>
  <c r="AH844" i="79"/>
  <c r="AG844" i="79"/>
  <c r="AF844" i="79"/>
  <c r="AE844" i="79"/>
  <c r="AD844" i="79"/>
  <c r="AC844" i="79"/>
  <c r="AB844" i="79"/>
  <c r="AA844" i="79"/>
  <c r="Z844" i="79"/>
  <c r="Y844" i="79"/>
  <c r="AM843" i="79"/>
  <c r="Y840" i="79"/>
  <c r="AM687" i="79"/>
  <c r="AM678" i="79"/>
  <c r="AM675" i="79"/>
  <c r="AL658" i="79"/>
  <c r="AK658" i="79"/>
  <c r="AJ658" i="79"/>
  <c r="AI658" i="79"/>
  <c r="AH658" i="79"/>
  <c r="AG658" i="79"/>
  <c r="AF658" i="79"/>
  <c r="AE658" i="79"/>
  <c r="AM657" i="79"/>
  <c r="AL655" i="79"/>
  <c r="AK655" i="79"/>
  <c r="AJ655" i="79"/>
  <c r="AI655" i="79"/>
  <c r="AH655" i="79"/>
  <c r="AG655" i="79"/>
  <c r="AF655" i="79"/>
  <c r="AE655" i="79"/>
  <c r="AM654" i="79"/>
  <c r="AM540" i="79"/>
  <c r="AM536" i="79"/>
  <c r="AL460" i="79"/>
  <c r="AK460" i="79"/>
  <c r="AJ460" i="79"/>
  <c r="AI460" i="79"/>
  <c r="AH460" i="79"/>
  <c r="AG460" i="79"/>
  <c r="AF460" i="79"/>
  <c r="AE460" i="79"/>
  <c r="AM459" i="79"/>
  <c r="AL457" i="79"/>
  <c r="AK457" i="79"/>
  <c r="AJ457" i="79"/>
  <c r="AI457" i="79"/>
  <c r="AH457" i="79"/>
  <c r="AG457" i="79"/>
  <c r="AF457" i="79"/>
  <c r="AE457" i="79"/>
  <c r="AM456" i="79"/>
  <c r="AL271" i="79"/>
  <c r="AK271" i="79"/>
  <c r="AJ271" i="79"/>
  <c r="AI271" i="79"/>
  <c r="AH271" i="79"/>
  <c r="AG271" i="79"/>
  <c r="AF271" i="79"/>
  <c r="AE271" i="79"/>
  <c r="AM270" i="79"/>
  <c r="AL268" i="79"/>
  <c r="AK268" i="79"/>
  <c r="AJ268" i="79"/>
  <c r="AI268" i="79"/>
  <c r="AH268" i="79"/>
  <c r="AG268" i="79"/>
  <c r="AF268" i="79"/>
  <c r="AE268" i="79"/>
  <c r="AM267" i="79"/>
  <c r="AM87" i="79"/>
  <c r="AL88" i="79"/>
  <c r="AK88" i="79"/>
  <c r="AJ88" i="79"/>
  <c r="AI88" i="79"/>
  <c r="AH88" i="79"/>
  <c r="AG88" i="79"/>
  <c r="AF88" i="79"/>
  <c r="AE88" i="79"/>
  <c r="AD88" i="79"/>
  <c r="AM80" i="79"/>
  <c r="AL85" i="79"/>
  <c r="AK85" i="79"/>
  <c r="AJ85" i="79"/>
  <c r="AI85" i="79"/>
  <c r="AH85" i="79"/>
  <c r="AG85" i="79"/>
  <c r="AF85" i="79"/>
  <c r="AE85" i="79"/>
  <c r="AD85" i="79"/>
  <c r="AM84" i="79"/>
  <c r="AD81" i="79"/>
  <c r="AM1125" i="79"/>
  <c r="AM1128" i="79"/>
  <c r="AM1122" i="79"/>
  <c r="AM1119" i="79"/>
  <c r="AM1116" i="79"/>
  <c r="AM1113" i="79"/>
  <c r="AM1110" i="79"/>
  <c r="AM1107" i="79"/>
  <c r="AM1104" i="79"/>
  <c r="AM1101" i="79"/>
  <c r="AM1098" i="79"/>
  <c r="AM1095" i="79"/>
  <c r="AM1091" i="79"/>
  <c r="AM1088" i="79"/>
  <c r="AM1085" i="79"/>
  <c r="AM1081" i="79"/>
  <c r="AM1078" i="79"/>
  <c r="AM1075" i="79"/>
  <c r="AM1072" i="79"/>
  <c r="AM1069" i="79"/>
  <c r="AM1066" i="79"/>
  <c r="AM1063" i="79"/>
  <c r="AM1060" i="79"/>
  <c r="AM1056" i="79"/>
  <c r="AM1053" i="79"/>
  <c r="AM1050" i="79"/>
  <c r="AM1047" i="79"/>
  <c r="AM1042" i="79"/>
  <c r="AM1039" i="79"/>
  <c r="AM1036" i="79"/>
  <c r="AM1022" i="79"/>
  <c r="AM1018" i="79"/>
  <c r="AM1015" i="79"/>
  <c r="AM1012" i="79"/>
  <c r="AM1008" i="79"/>
  <c r="AM1005" i="79"/>
  <c r="AM1002" i="79"/>
  <c r="AM999" i="79"/>
  <c r="AM996" i="79"/>
  <c r="AM992" i="79"/>
  <c r="AM989" i="79"/>
  <c r="AM986" i="79"/>
  <c r="AM983" i="79"/>
  <c r="AM980" i="79"/>
  <c r="AM951" i="79"/>
  <c r="AM948" i="79"/>
  <c r="AM945" i="79"/>
  <c r="AM942" i="79"/>
  <c r="AM939" i="79"/>
  <c r="AM936" i="79"/>
  <c r="AM933" i="79"/>
  <c r="AM930" i="79"/>
  <c r="AM927" i="79"/>
  <c r="AM924" i="79"/>
  <c r="AM921" i="79"/>
  <c r="AM918" i="79"/>
  <c r="AM915" i="79"/>
  <c r="AM912" i="79"/>
  <c r="AM908" i="79"/>
  <c r="AM905" i="79"/>
  <c r="AM902" i="79"/>
  <c r="AM898" i="79"/>
  <c r="AM895" i="79"/>
  <c r="AM892" i="79"/>
  <c r="AM889" i="79"/>
  <c r="AM886" i="79"/>
  <c r="AM883" i="79"/>
  <c r="AM880" i="79"/>
  <c r="AM877" i="79"/>
  <c r="AM873" i="79"/>
  <c r="AM870" i="79"/>
  <c r="AM867" i="79"/>
  <c r="AM864" i="79"/>
  <c r="AM859" i="79"/>
  <c r="AM856" i="79"/>
  <c r="AM853" i="79"/>
  <c r="AM850" i="79"/>
  <c r="AM839" i="79"/>
  <c r="AM835" i="79"/>
  <c r="AM832" i="79"/>
  <c r="AM829" i="79"/>
  <c r="AM825" i="79"/>
  <c r="AM822" i="79"/>
  <c r="AM819" i="79"/>
  <c r="AM816" i="79"/>
  <c r="AM813" i="79"/>
  <c r="AM809" i="79"/>
  <c r="AM806" i="79"/>
  <c r="AM803" i="79"/>
  <c r="AM800" i="79"/>
  <c r="AM797" i="79"/>
  <c r="AM768" i="79"/>
  <c r="AM765" i="79"/>
  <c r="AM762" i="79"/>
  <c r="AM759" i="79"/>
  <c r="AM756" i="79"/>
  <c r="AM753" i="79"/>
  <c r="AM750" i="79"/>
  <c r="AM747" i="79"/>
  <c r="AM744" i="79"/>
  <c r="AM741" i="79"/>
  <c r="AM738" i="79"/>
  <c r="AM735" i="79"/>
  <c r="AM732" i="79"/>
  <c r="AM729" i="79"/>
  <c r="AM725" i="79"/>
  <c r="AM722" i="79"/>
  <c r="AM719" i="79"/>
  <c r="AM715" i="79"/>
  <c r="AM712" i="79"/>
  <c r="AM709" i="79"/>
  <c r="AM706" i="79"/>
  <c r="AM703" i="79"/>
  <c r="AM700" i="79"/>
  <c r="AM697" i="79"/>
  <c r="AM694" i="79"/>
  <c r="AM690" i="79"/>
  <c r="AM670" i="79"/>
  <c r="AM667" i="79"/>
  <c r="AM664" i="79"/>
  <c r="AM661" i="79"/>
  <c r="AM650" i="79"/>
  <c r="AM646" i="79"/>
  <c r="AM643" i="79"/>
  <c r="AM640" i="79"/>
  <c r="AM636" i="79"/>
  <c r="AM633" i="79"/>
  <c r="AM630" i="79"/>
  <c r="AM627" i="79"/>
  <c r="AM624" i="79"/>
  <c r="AM620" i="79"/>
  <c r="AM617" i="79"/>
  <c r="AM614" i="79"/>
  <c r="AM611" i="79"/>
  <c r="AM608" i="79"/>
  <c r="AM579" i="79"/>
  <c r="AM576" i="79"/>
  <c r="AM573" i="79"/>
  <c r="AM570" i="79"/>
  <c r="AM567" i="79"/>
  <c r="AM564" i="79"/>
  <c r="AM561" i="79"/>
  <c r="AM558" i="79"/>
  <c r="AM555" i="79"/>
  <c r="AM552" i="79"/>
  <c r="AM549" i="79"/>
  <c r="AM546" i="79"/>
  <c r="AM543" i="79"/>
  <c r="AM533" i="79"/>
  <c r="AM530" i="79"/>
  <c r="AM520" i="79"/>
  <c r="AM517" i="79"/>
  <c r="AM514" i="79"/>
  <c r="AM511" i="79"/>
  <c r="AM508" i="79"/>
  <c r="AM505" i="79"/>
  <c r="AM499" i="79"/>
  <c r="AM496" i="79"/>
  <c r="AM492" i="79"/>
  <c r="AM489" i="79"/>
  <c r="AM486" i="79"/>
  <c r="AM480" i="79"/>
  <c r="AM475" i="79"/>
  <c r="AM472" i="79"/>
  <c r="AM469" i="79"/>
  <c r="AM463" i="79"/>
  <c r="AM452" i="79"/>
  <c r="AM448" i="79"/>
  <c r="AM445" i="79"/>
  <c r="AM442" i="79"/>
  <c r="AM438" i="79"/>
  <c r="AM435" i="79"/>
  <c r="AM432" i="79"/>
  <c r="AM429" i="79"/>
  <c r="AM426" i="79"/>
  <c r="AM422" i="79"/>
  <c r="AM419" i="79"/>
  <c r="AM416" i="79"/>
  <c r="AM413" i="79"/>
  <c r="AM410" i="79"/>
  <c r="AM381" i="79"/>
  <c r="AM375" i="79"/>
  <c r="AM378" i="79"/>
  <c r="AM372" i="79"/>
  <c r="AM369" i="79"/>
  <c r="AM366" i="79"/>
  <c r="AM363" i="79"/>
  <c r="AM360" i="79"/>
  <c r="AM357" i="79"/>
  <c r="AM354" i="79"/>
  <c r="AM351" i="79"/>
  <c r="AM348" i="79"/>
  <c r="AM345" i="79"/>
  <c r="AM342" i="79"/>
  <c r="AM338" i="79"/>
  <c r="AM335" i="79"/>
  <c r="AM332" i="79"/>
  <c r="AM328" i="79"/>
  <c r="AM325" i="79"/>
  <c r="AM322" i="79"/>
  <c r="AM319" i="79"/>
  <c r="AM316" i="79"/>
  <c r="AM313" i="79"/>
  <c r="AM310" i="79"/>
  <c r="AM307" i="79"/>
  <c r="AM303" i="79"/>
  <c r="AM300" i="79"/>
  <c r="AM297" i="79"/>
  <c r="AM294" i="79"/>
  <c r="AM289" i="79"/>
  <c r="AM286" i="79"/>
  <c r="AM283"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43" i="79"/>
  <c r="AK1043" i="79"/>
  <c r="AJ1043" i="79"/>
  <c r="AI1043" i="79"/>
  <c r="AH1043" i="79"/>
  <c r="AG1043" i="79"/>
  <c r="AF1043" i="79"/>
  <c r="AE1043" i="79"/>
  <c r="AD1043" i="79"/>
  <c r="AC1043" i="79"/>
  <c r="AB1043" i="79"/>
  <c r="AA1043" i="79"/>
  <c r="Z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AL860" i="79"/>
  <c r="AK860" i="79"/>
  <c r="AJ860" i="79"/>
  <c r="AI860" i="79"/>
  <c r="AH860" i="79"/>
  <c r="AG860" i="79"/>
  <c r="AF860" i="79"/>
  <c r="AE860" i="79"/>
  <c r="AD860" i="79"/>
  <c r="AC860" i="79"/>
  <c r="AB860" i="79"/>
  <c r="AA860" i="79"/>
  <c r="Z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Y851" i="79"/>
  <c r="N99" i="46" l="1"/>
  <c r="AL671" i="79"/>
  <c r="AK671" i="79"/>
  <c r="AJ671" i="79"/>
  <c r="AI671" i="79"/>
  <c r="AH671" i="79"/>
  <c r="AG671" i="79"/>
  <c r="AF671" i="79"/>
  <c r="AE671" i="79"/>
  <c r="AL668" i="79"/>
  <c r="AK668" i="79"/>
  <c r="AJ668" i="79"/>
  <c r="AI668" i="79"/>
  <c r="AH668" i="79"/>
  <c r="AG668" i="79"/>
  <c r="AF668" i="79"/>
  <c r="AE668" i="79"/>
  <c r="AL665" i="79"/>
  <c r="AK665" i="79"/>
  <c r="AJ665" i="79"/>
  <c r="AI665" i="79"/>
  <c r="AH665" i="79"/>
  <c r="AG665" i="79"/>
  <c r="AF665" i="79"/>
  <c r="AE665" i="79"/>
  <c r="AL662" i="79"/>
  <c r="AK662" i="79"/>
  <c r="AJ662" i="79"/>
  <c r="AI662" i="79"/>
  <c r="AH662" i="79"/>
  <c r="AG662" i="79"/>
  <c r="AF662" i="79"/>
  <c r="AE662" i="79"/>
  <c r="AL476" i="79"/>
  <c r="AK476" i="79"/>
  <c r="AJ476" i="79"/>
  <c r="AI476" i="79"/>
  <c r="AH476" i="79"/>
  <c r="AG476" i="79"/>
  <c r="AF476" i="79"/>
  <c r="AE476" i="79"/>
  <c r="AL473" i="79"/>
  <c r="AK473" i="79"/>
  <c r="AJ473" i="79"/>
  <c r="AI473" i="79"/>
  <c r="AH473" i="79"/>
  <c r="AG473" i="79"/>
  <c r="AF473" i="79"/>
  <c r="AE473" i="79"/>
  <c r="AL470" i="79"/>
  <c r="AK470" i="79"/>
  <c r="AJ470" i="79"/>
  <c r="AI470" i="79"/>
  <c r="AH470" i="79"/>
  <c r="AG470" i="79"/>
  <c r="AF470" i="79"/>
  <c r="AE470" i="79"/>
  <c r="AL464" i="79"/>
  <c r="AK464" i="79"/>
  <c r="AJ464" i="79"/>
  <c r="AI464" i="79"/>
  <c r="AH464" i="79"/>
  <c r="AG464" i="79"/>
  <c r="AF464" i="79"/>
  <c r="AE464" i="79"/>
  <c r="AL290" i="79"/>
  <c r="AK290" i="79"/>
  <c r="AJ290" i="79"/>
  <c r="AI290" i="79"/>
  <c r="AH290" i="79"/>
  <c r="AG290" i="79"/>
  <c r="AF290" i="79"/>
  <c r="AE290" i="79"/>
  <c r="AL287" i="79"/>
  <c r="AK287" i="79"/>
  <c r="AJ287" i="79"/>
  <c r="AI287" i="79"/>
  <c r="AH287" i="79"/>
  <c r="AG287" i="79"/>
  <c r="AF287" i="79"/>
  <c r="AE287" i="79"/>
  <c r="AL284" i="79"/>
  <c r="AK284" i="79"/>
  <c r="AJ284" i="79"/>
  <c r="AI284" i="79"/>
  <c r="AH284" i="79"/>
  <c r="AG284" i="79"/>
  <c r="AF284" i="79"/>
  <c r="AE284" i="79"/>
  <c r="AL275" i="79"/>
  <c r="AK275" i="79"/>
  <c r="AJ275" i="79"/>
  <c r="AI275" i="79"/>
  <c r="AH275" i="79"/>
  <c r="AG275" i="79"/>
  <c r="AF275" i="79"/>
  <c r="AE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D498" i="46"/>
  <c r="AE498" i="46"/>
  <c r="AF498" i="46"/>
  <c r="AG498" i="46"/>
  <c r="AH498" i="46"/>
  <c r="AI498" i="46"/>
  <c r="AJ498" i="46"/>
  <c r="AK498" i="46"/>
  <c r="AL498" i="46"/>
  <c r="AD501" i="46"/>
  <c r="AE501" i="46"/>
  <c r="AF501" i="46"/>
  <c r="AG501" i="46"/>
  <c r="AH501" i="46"/>
  <c r="AI501" i="46"/>
  <c r="AJ501" i="46"/>
  <c r="AK501" i="46"/>
  <c r="AL501" i="46"/>
  <c r="AD505" i="46"/>
  <c r="AE505" i="46"/>
  <c r="AF505" i="46"/>
  <c r="AG505" i="46"/>
  <c r="AH505" i="46"/>
  <c r="AI505" i="46"/>
  <c r="AJ505" i="46"/>
  <c r="AK505" i="46"/>
  <c r="AL505" i="46"/>
  <c r="AD508" i="46"/>
  <c r="AE508" i="46"/>
  <c r="AF508" i="46"/>
  <c r="AG508" i="46"/>
  <c r="AH508" i="46"/>
  <c r="AI508" i="46"/>
  <c r="AJ508" i="46"/>
  <c r="AK508" i="46"/>
  <c r="AL508" i="46"/>
  <c r="AD511" i="46"/>
  <c r="AE511"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D369" i="46"/>
  <c r="AE369" i="46"/>
  <c r="AF369" i="46"/>
  <c r="AG369" i="46"/>
  <c r="AH369" i="46"/>
  <c r="AI369" i="46"/>
  <c r="AJ369" i="46"/>
  <c r="AK369" i="46"/>
  <c r="AL369" i="46"/>
  <c r="AD372" i="46"/>
  <c r="AE372" i="46"/>
  <c r="AF372" i="46"/>
  <c r="AG372" i="46"/>
  <c r="AH372" i="46"/>
  <c r="AI372" i="46"/>
  <c r="AJ372" i="46"/>
  <c r="AK372" i="46"/>
  <c r="AL372" i="46"/>
  <c r="AD376" i="46"/>
  <c r="AE376" i="46"/>
  <c r="AF376" i="46"/>
  <c r="AG376" i="46"/>
  <c r="AH376" i="46"/>
  <c r="AI376" i="46"/>
  <c r="AJ376" i="46"/>
  <c r="AK376" i="46"/>
  <c r="AL376" i="46"/>
  <c r="AD379" i="46"/>
  <c r="AE379" i="46"/>
  <c r="AF379" i="46"/>
  <c r="AG379" i="46"/>
  <c r="AH379" i="46"/>
  <c r="AI379" i="46"/>
  <c r="AJ379" i="46"/>
  <c r="AK379" i="46"/>
  <c r="AL379" i="46"/>
  <c r="AD382" i="46"/>
  <c r="AE382" i="46"/>
  <c r="AF382" i="46"/>
  <c r="AG382" i="46"/>
  <c r="AH382" i="46"/>
  <c r="AI382" i="46"/>
  <c r="AJ382" i="46"/>
  <c r="AK382" i="46"/>
  <c r="AM249" i="46"/>
  <c r="AM246" i="46"/>
  <c r="AM242" i="46"/>
  <c r="AD240" i="46"/>
  <c r="AE240" i="46"/>
  <c r="AF240" i="46"/>
  <c r="AG240" i="46"/>
  <c r="AH240" i="46"/>
  <c r="AI240" i="46"/>
  <c r="AJ240" i="46"/>
  <c r="AK240" i="46"/>
  <c r="AL240" i="46"/>
  <c r="AD243" i="46"/>
  <c r="AE243" i="46"/>
  <c r="AF243" i="46"/>
  <c r="AG243" i="46"/>
  <c r="AH243" i="46"/>
  <c r="AI243" i="46"/>
  <c r="AJ243" i="46"/>
  <c r="AK243" i="46"/>
  <c r="AL243" i="46"/>
  <c r="AD247" i="46"/>
  <c r="AE247" i="46"/>
  <c r="AF247" i="46"/>
  <c r="AG247" i="46"/>
  <c r="AH247" i="46"/>
  <c r="AI247" i="46"/>
  <c r="AJ247" i="46"/>
  <c r="AK247" i="46"/>
  <c r="AL247" i="46"/>
  <c r="AD250" i="46"/>
  <c r="AE250" i="46"/>
  <c r="AF250" i="46"/>
  <c r="AG250" i="46"/>
  <c r="AH250" i="46"/>
  <c r="AI250" i="46"/>
  <c r="AJ250" i="46"/>
  <c r="AK250" i="46"/>
  <c r="AL250" i="46"/>
  <c r="AD253" i="46"/>
  <c r="AE253"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AC115" i="46" l="1"/>
  <c r="AD115" i="46"/>
  <c r="AE115" i="46"/>
  <c r="AF115" i="46"/>
  <c r="AG115" i="46"/>
  <c r="AH115" i="46"/>
  <c r="AI115" i="46"/>
  <c r="AJ115" i="46"/>
  <c r="AK115" i="46"/>
  <c r="AL115" i="46"/>
  <c r="AL109" i="46"/>
  <c r="AL112" i="46"/>
  <c r="AC112" i="46"/>
  <c r="AD112" i="46"/>
  <c r="AE112" i="46"/>
  <c r="AF112" i="46"/>
  <c r="AG112" i="46"/>
  <c r="AH112" i="46"/>
  <c r="AI112" i="46"/>
  <c r="AJ112" i="46"/>
  <c r="AK112" i="46"/>
  <c r="AL77" i="79" l="1"/>
  <c r="AK77" i="79"/>
  <c r="AJ77" i="79"/>
  <c r="AI77" i="79"/>
  <c r="AH77" i="79"/>
  <c r="AG77" i="79"/>
  <c r="AF77" i="79"/>
  <c r="AE77" i="79"/>
  <c r="AD77" i="79"/>
  <c r="AL98" i="79"/>
  <c r="AK98" i="79"/>
  <c r="AJ98" i="79"/>
  <c r="AI98" i="79"/>
  <c r="AH98" i="79"/>
  <c r="AG98" i="79"/>
  <c r="AF98" i="79"/>
  <c r="AE98" i="79"/>
  <c r="AD98" i="79"/>
  <c r="AL92" i="79"/>
  <c r="AK92" i="79"/>
  <c r="AJ92" i="79"/>
  <c r="AI92" i="79"/>
  <c r="AH92" i="79"/>
  <c r="AG92" i="79"/>
  <c r="AF92" i="79"/>
  <c r="AE92" i="79"/>
  <c r="AD92" i="79"/>
  <c r="AL485" i="46"/>
  <c r="AK485" i="46"/>
  <c r="AJ485" i="46"/>
  <c r="AI485" i="46"/>
  <c r="AH485" i="46"/>
  <c r="AG485" i="46"/>
  <c r="AF485" i="46"/>
  <c r="AE485" i="46"/>
  <c r="AD485" i="46"/>
  <c r="AL482" i="46"/>
  <c r="AK482" i="46"/>
  <c r="AJ482" i="46"/>
  <c r="AI482" i="46"/>
  <c r="AH482" i="46"/>
  <c r="AG482" i="46"/>
  <c r="AF482" i="46"/>
  <c r="AE482" i="46"/>
  <c r="AD482" i="46"/>
  <c r="AL455" i="46"/>
  <c r="AK455" i="46"/>
  <c r="AJ455" i="46"/>
  <c r="AI455" i="46"/>
  <c r="AH455" i="46"/>
  <c r="AG455" i="46"/>
  <c r="AF455" i="46"/>
  <c r="AE455" i="46"/>
  <c r="AD455" i="46"/>
  <c r="AL452" i="46"/>
  <c r="AK452" i="46"/>
  <c r="AJ452" i="46"/>
  <c r="AI452" i="46"/>
  <c r="AH452" i="46"/>
  <c r="AG452" i="46"/>
  <c r="AF452" i="46"/>
  <c r="AE452" i="46"/>
  <c r="AD452" i="46"/>
  <c r="AL430" i="46"/>
  <c r="AK430" i="46"/>
  <c r="AJ430" i="46"/>
  <c r="AI430" i="46"/>
  <c r="AH430" i="46"/>
  <c r="AG430" i="46"/>
  <c r="AF430" i="46"/>
  <c r="AE430" i="46"/>
  <c r="AD430" i="46"/>
  <c r="AL356" i="46"/>
  <c r="AK356" i="46"/>
  <c r="AJ356" i="46"/>
  <c r="AI356" i="46"/>
  <c r="AH356" i="46"/>
  <c r="AG356" i="46"/>
  <c r="AF356" i="46"/>
  <c r="AE356" i="46"/>
  <c r="AD356" i="46"/>
  <c r="AL353" i="46"/>
  <c r="AK353" i="46"/>
  <c r="AJ353" i="46"/>
  <c r="AI353" i="46"/>
  <c r="AH353" i="46"/>
  <c r="AG353" i="46"/>
  <c r="AF353" i="46"/>
  <c r="AE353" i="46"/>
  <c r="AD353" i="46"/>
  <c r="AL326" i="46"/>
  <c r="AK326" i="46"/>
  <c r="AJ326" i="46"/>
  <c r="AI326" i="46"/>
  <c r="AH326" i="46"/>
  <c r="AG326" i="46"/>
  <c r="AF326" i="46"/>
  <c r="AE326" i="46"/>
  <c r="AD326" i="46"/>
  <c r="AL323" i="46"/>
  <c r="AK323" i="46"/>
  <c r="AJ323" i="46"/>
  <c r="AI323" i="46"/>
  <c r="AH323" i="46"/>
  <c r="AG323" i="46"/>
  <c r="AF323" i="46"/>
  <c r="AE323" i="46"/>
  <c r="AD323" i="46"/>
  <c r="AL301" i="46"/>
  <c r="AK301" i="46"/>
  <c r="AJ301" i="46"/>
  <c r="AI301" i="46"/>
  <c r="AH301" i="46"/>
  <c r="AG301" i="46"/>
  <c r="AF301" i="46"/>
  <c r="AE301" i="46"/>
  <c r="AD301" i="46"/>
  <c r="C31" i="44"/>
  <c r="C30" i="44"/>
  <c r="C16" i="44"/>
  <c r="C15" i="44"/>
  <c r="AL227" i="46"/>
  <c r="AK227" i="46"/>
  <c r="AJ227" i="46"/>
  <c r="AI227" i="46"/>
  <c r="AH227" i="46"/>
  <c r="AG227" i="46"/>
  <c r="AF227" i="46"/>
  <c r="AE227" i="46"/>
  <c r="AD227" i="46"/>
  <c r="AL224" i="46"/>
  <c r="AK224" i="46"/>
  <c r="AJ224" i="46"/>
  <c r="AI224" i="46"/>
  <c r="AH224" i="46"/>
  <c r="AG224" i="46"/>
  <c r="AF224" i="46"/>
  <c r="AE224" i="46"/>
  <c r="AD224" i="46"/>
  <c r="AL197" i="46"/>
  <c r="AK197" i="46"/>
  <c r="AJ197" i="46"/>
  <c r="AI197" i="46"/>
  <c r="AH197" i="46"/>
  <c r="AG197" i="46"/>
  <c r="AF197" i="46"/>
  <c r="AE197" i="46"/>
  <c r="AD197" i="46"/>
  <c r="AL194" i="46"/>
  <c r="AK194" i="46"/>
  <c r="AJ194" i="46"/>
  <c r="AI194" i="46"/>
  <c r="AH194" i="46"/>
  <c r="AG194" i="46"/>
  <c r="AF194" i="46"/>
  <c r="AE194" i="46"/>
  <c r="AD194" i="46"/>
  <c r="AL172" i="46"/>
  <c r="AK172" i="46"/>
  <c r="AJ172" i="46"/>
  <c r="AI172" i="46"/>
  <c r="AH172" i="46"/>
  <c r="AG172" i="46"/>
  <c r="AF172" i="46"/>
  <c r="AE172" i="46"/>
  <c r="AD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L44" i="46"/>
  <c r="AK44" i="46"/>
  <c r="AJ44" i="46"/>
  <c r="AI44" i="46"/>
  <c r="AH44" i="46"/>
  <c r="AG44" i="46"/>
  <c r="AF44" i="46"/>
  <c r="AE44" i="46"/>
  <c r="AD44" i="46"/>
  <c r="AC44" i="46"/>
  <c r="AB44" i="46"/>
  <c r="AA44" i="46"/>
  <c r="Z44" i="46"/>
  <c r="Y44" i="46"/>
  <c r="AL1135" i="79" l="1"/>
  <c r="AK1135" i="79"/>
  <c r="AJ1135" i="79"/>
  <c r="AI1135" i="79"/>
  <c r="AH1135" i="79"/>
  <c r="AG1135" i="79"/>
  <c r="AF1135" i="79"/>
  <c r="AE1135" i="79"/>
  <c r="AD1135" i="79"/>
  <c r="AC1135" i="79"/>
  <c r="AB1135" i="79"/>
  <c r="AA1135" i="79"/>
  <c r="Z1135" i="79"/>
  <c r="Y1135" i="79"/>
  <c r="AL1132" i="79"/>
  <c r="AK1132" i="79"/>
  <c r="AJ1132" i="79"/>
  <c r="AI1132" i="79"/>
  <c r="AH1132" i="79"/>
  <c r="AG1132" i="79"/>
  <c r="AF1132" i="79"/>
  <c r="AE1132" i="79"/>
  <c r="AD1132" i="79"/>
  <c r="AC1132" i="79"/>
  <c r="AB1132" i="79"/>
  <c r="AA1132" i="79"/>
  <c r="Z1132" i="79"/>
  <c r="Y1132" i="79"/>
  <c r="AL1129" i="79"/>
  <c r="AK1129" i="79"/>
  <c r="AJ1129" i="79"/>
  <c r="AI1129" i="79"/>
  <c r="AH1129" i="79"/>
  <c r="AG1129" i="79"/>
  <c r="AF1129" i="79"/>
  <c r="AE1129" i="79"/>
  <c r="AD1129" i="79"/>
  <c r="AC1129" i="79"/>
  <c r="AB1129" i="79"/>
  <c r="AA1129" i="79"/>
  <c r="Z1129" i="79"/>
  <c r="Y1129" i="79"/>
  <c r="AL1126" i="79"/>
  <c r="AK1126" i="79"/>
  <c r="AJ1126" i="79"/>
  <c r="AI1126" i="79"/>
  <c r="AH1126" i="79"/>
  <c r="AG1126" i="79"/>
  <c r="AF1126" i="79"/>
  <c r="AE1126" i="79"/>
  <c r="AD1126" i="79"/>
  <c r="AC1126" i="79"/>
  <c r="AB1126" i="79"/>
  <c r="AA1126" i="79"/>
  <c r="Z1126" i="79"/>
  <c r="Y1126" i="79"/>
  <c r="AL1123" i="79"/>
  <c r="AK1123" i="79"/>
  <c r="AJ1123" i="79"/>
  <c r="AI1123" i="79"/>
  <c r="AH1123" i="79"/>
  <c r="AG1123" i="79"/>
  <c r="AF1123" i="79"/>
  <c r="AE1123" i="79"/>
  <c r="AD1123" i="79"/>
  <c r="AC1123" i="79"/>
  <c r="AB1123" i="79"/>
  <c r="AA1123" i="79"/>
  <c r="Z1123" i="79"/>
  <c r="Y1123" i="79"/>
  <c r="AL1120" i="79"/>
  <c r="AK1120" i="79"/>
  <c r="AJ1120" i="79"/>
  <c r="AI1120" i="79"/>
  <c r="AH1120" i="79"/>
  <c r="AG1120" i="79"/>
  <c r="AF1120" i="79"/>
  <c r="AE1120" i="79"/>
  <c r="AD1120" i="79"/>
  <c r="AC1120" i="79"/>
  <c r="AB1120" i="79"/>
  <c r="AA1120" i="79"/>
  <c r="Z1120" i="79"/>
  <c r="Y1120" i="79"/>
  <c r="AL1117" i="79"/>
  <c r="AK1117" i="79"/>
  <c r="AJ1117" i="79"/>
  <c r="AI1117" i="79"/>
  <c r="AH1117" i="79"/>
  <c r="AG1117" i="79"/>
  <c r="AF1117" i="79"/>
  <c r="AE1117" i="79"/>
  <c r="AD1117" i="79"/>
  <c r="AC1117" i="79"/>
  <c r="AB1117" i="79"/>
  <c r="AA1117" i="79"/>
  <c r="Z1117" i="79"/>
  <c r="Y1117" i="79"/>
  <c r="AL1114" i="79"/>
  <c r="AK1114" i="79"/>
  <c r="AJ1114" i="79"/>
  <c r="AI1114" i="79"/>
  <c r="AH1114" i="79"/>
  <c r="AG1114" i="79"/>
  <c r="AF1114" i="79"/>
  <c r="AE1114" i="79"/>
  <c r="AD1114" i="79"/>
  <c r="AC1114" i="79"/>
  <c r="AB1114" i="79"/>
  <c r="AA1114" i="79"/>
  <c r="Z1114" i="79"/>
  <c r="Y1114" i="79"/>
  <c r="AL1111" i="79"/>
  <c r="AK1111" i="79"/>
  <c r="AJ1111" i="79"/>
  <c r="AI1111" i="79"/>
  <c r="AH1111" i="79"/>
  <c r="AG1111" i="79"/>
  <c r="AF1111" i="79"/>
  <c r="AE1111" i="79"/>
  <c r="AD1111" i="79"/>
  <c r="AC1111" i="79"/>
  <c r="AB1111" i="79"/>
  <c r="AA1111" i="79"/>
  <c r="Z1111" i="79"/>
  <c r="Y1111" i="79"/>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2" i="79"/>
  <c r="AK1092" i="79"/>
  <c r="AJ1092" i="79"/>
  <c r="AI1092" i="79"/>
  <c r="AH1092" i="79"/>
  <c r="AG1092" i="79"/>
  <c r="AF1092" i="79"/>
  <c r="AE1092" i="79"/>
  <c r="AD1092" i="79"/>
  <c r="AC1092" i="79"/>
  <c r="AB1092" i="79"/>
  <c r="AA1092" i="79"/>
  <c r="Z1092" i="79"/>
  <c r="Y1092" i="79"/>
  <c r="AL1089" i="79"/>
  <c r="AK1089" i="79"/>
  <c r="AJ1089" i="79"/>
  <c r="AI1089" i="79"/>
  <c r="AH1089" i="79"/>
  <c r="AG1089" i="79"/>
  <c r="AF1089" i="79"/>
  <c r="AE1089" i="79"/>
  <c r="AD1089" i="79"/>
  <c r="AC1089" i="79"/>
  <c r="AB1089" i="79"/>
  <c r="AA1089" i="79"/>
  <c r="Z1089" i="79"/>
  <c r="Y1089" i="79"/>
  <c r="AL1086" i="79"/>
  <c r="AK1086" i="79"/>
  <c r="AJ1086" i="79"/>
  <c r="AI1086" i="79"/>
  <c r="AH1086" i="79"/>
  <c r="AG1086" i="79"/>
  <c r="AF1086" i="79"/>
  <c r="AE1086" i="79"/>
  <c r="AD1086" i="79"/>
  <c r="AC1086" i="79"/>
  <c r="AB1086" i="79"/>
  <c r="AA1086" i="79"/>
  <c r="Z1086" i="79"/>
  <c r="Y1086" i="79"/>
  <c r="AL1082" i="79"/>
  <c r="AK1082" i="79"/>
  <c r="AJ1082" i="79"/>
  <c r="AI1082" i="79"/>
  <c r="AH1082" i="79"/>
  <c r="AG1082" i="79"/>
  <c r="AF1082" i="79"/>
  <c r="AE1082" i="79"/>
  <c r="AD1082" i="79"/>
  <c r="AC1082" i="79"/>
  <c r="AB1082" i="79"/>
  <c r="AA1082" i="79"/>
  <c r="Z1082" i="79"/>
  <c r="Y1082" i="79"/>
  <c r="AL1079" i="79"/>
  <c r="AK1079" i="79"/>
  <c r="AJ1079" i="79"/>
  <c r="AI1079" i="79"/>
  <c r="AH1079" i="79"/>
  <c r="AG1079" i="79"/>
  <c r="AF1079" i="79"/>
  <c r="AE1079" i="79"/>
  <c r="AD1079" i="79"/>
  <c r="AC1079" i="79"/>
  <c r="AB1079" i="79"/>
  <c r="AA1079" i="79"/>
  <c r="Z1079" i="79"/>
  <c r="Y1079" i="79"/>
  <c r="AL1076" i="79"/>
  <c r="AK1076" i="79"/>
  <c r="AJ1076" i="79"/>
  <c r="AI1076" i="79"/>
  <c r="AH1076" i="79"/>
  <c r="AG1076" i="79"/>
  <c r="AF1076" i="79"/>
  <c r="AE1076" i="79"/>
  <c r="AD1076" i="79"/>
  <c r="AC1076" i="79"/>
  <c r="AB1076" i="79"/>
  <c r="AA1076" i="79"/>
  <c r="Z1076" i="79"/>
  <c r="Y1076" i="79"/>
  <c r="AL1073" i="79"/>
  <c r="AK1073" i="79"/>
  <c r="AJ1073" i="79"/>
  <c r="AI1073" i="79"/>
  <c r="AH1073" i="79"/>
  <c r="AG1073" i="79"/>
  <c r="AF1073" i="79"/>
  <c r="AE1073" i="79"/>
  <c r="AD1073" i="79"/>
  <c r="AC1073" i="79"/>
  <c r="AB1073" i="79"/>
  <c r="AA1073" i="79"/>
  <c r="Z1073" i="79"/>
  <c r="Y1073" i="79"/>
  <c r="AL1070" i="79"/>
  <c r="AK1070" i="79"/>
  <c r="AJ1070" i="79"/>
  <c r="AI1070" i="79"/>
  <c r="AH1070" i="79"/>
  <c r="AG1070" i="79"/>
  <c r="AF1070" i="79"/>
  <c r="AD1070" i="79"/>
  <c r="AC1070" i="79"/>
  <c r="AB1070" i="79"/>
  <c r="AA1070" i="79"/>
  <c r="Y1070" i="79"/>
  <c r="AL1067" i="79"/>
  <c r="AK1067" i="79"/>
  <c r="AJ1067" i="79"/>
  <c r="AI1067" i="79"/>
  <c r="AH1067" i="79"/>
  <c r="AG1067" i="79"/>
  <c r="AF1067" i="79"/>
  <c r="AE1067" i="79"/>
  <c r="AD1067" i="79"/>
  <c r="AC1067" i="79"/>
  <c r="AB1067" i="79"/>
  <c r="AA1067" i="79"/>
  <c r="Z1067" i="79"/>
  <c r="Y1067" i="79"/>
  <c r="AL1064" i="79"/>
  <c r="AK1064" i="79"/>
  <c r="AJ1064" i="79"/>
  <c r="AI1064" i="79"/>
  <c r="AH1064" i="79"/>
  <c r="AG1064" i="79"/>
  <c r="AF1064" i="79"/>
  <c r="AE1064" i="79"/>
  <c r="AD1064" i="79"/>
  <c r="AC1064" i="79"/>
  <c r="AB1064" i="79"/>
  <c r="AA1064" i="79"/>
  <c r="Z1064" i="79"/>
  <c r="Y1064" i="79"/>
  <c r="AL1061" i="79"/>
  <c r="AK1061" i="79"/>
  <c r="AJ1061" i="79"/>
  <c r="AI1061" i="79"/>
  <c r="AH1061" i="79"/>
  <c r="AG1061" i="79"/>
  <c r="AF1061" i="79"/>
  <c r="AE1061" i="79"/>
  <c r="AD1061" i="79"/>
  <c r="AC1061" i="79"/>
  <c r="AB1061" i="79"/>
  <c r="AA1061" i="79"/>
  <c r="Z1061" i="79"/>
  <c r="Y1061" i="79"/>
  <c r="AL1057" i="79"/>
  <c r="AK1057" i="79"/>
  <c r="AJ1057" i="79"/>
  <c r="AI1057" i="79"/>
  <c r="AH1057" i="79"/>
  <c r="AG1057" i="79"/>
  <c r="AF1057" i="79"/>
  <c r="AE1057" i="79"/>
  <c r="AD1057" i="79"/>
  <c r="AC1057" i="79"/>
  <c r="AB1057" i="79"/>
  <c r="AA1057" i="79"/>
  <c r="Z1057" i="79"/>
  <c r="AL1054" i="79"/>
  <c r="AK1054" i="79"/>
  <c r="AJ1054" i="79"/>
  <c r="AI1054" i="79"/>
  <c r="AH1054" i="79"/>
  <c r="AG1054" i="79"/>
  <c r="AF1054" i="79"/>
  <c r="AE1054" i="79"/>
  <c r="AD1054" i="79"/>
  <c r="AC1054" i="79"/>
  <c r="AB1054" i="79"/>
  <c r="AA1054" i="79"/>
  <c r="Z1054" i="79"/>
  <c r="AL1051" i="79"/>
  <c r="AK1051" i="79"/>
  <c r="AJ1051" i="79"/>
  <c r="AI1051" i="79"/>
  <c r="AH1051" i="79"/>
  <c r="AG1051" i="79"/>
  <c r="AF1051" i="79"/>
  <c r="AE1051" i="79"/>
  <c r="AD1051" i="79"/>
  <c r="AC1051" i="79"/>
  <c r="AB1051" i="79"/>
  <c r="AA1051" i="79"/>
  <c r="Z1051" i="79"/>
  <c r="Y1051" i="79"/>
  <c r="AL1048" i="79"/>
  <c r="AK1048" i="79"/>
  <c r="AJ1048" i="79"/>
  <c r="AI1048" i="79"/>
  <c r="AH1048" i="79"/>
  <c r="AG1048" i="79"/>
  <c r="AF1048" i="79"/>
  <c r="AE1048" i="79"/>
  <c r="AD1048" i="79"/>
  <c r="AC1048" i="79"/>
  <c r="AB1048" i="79"/>
  <c r="AA1048" i="79"/>
  <c r="Z1048" i="79"/>
  <c r="Y1048" i="79"/>
  <c r="AL1023" i="79"/>
  <c r="AK1023" i="79"/>
  <c r="AJ1023" i="79"/>
  <c r="AI1023" i="79"/>
  <c r="AH1023" i="79"/>
  <c r="AG1023" i="79"/>
  <c r="AF1023" i="79"/>
  <c r="AE1023" i="79"/>
  <c r="AD1023" i="79"/>
  <c r="AC1023" i="79"/>
  <c r="AB1023" i="79"/>
  <c r="AA1023" i="79"/>
  <c r="Z1023" i="79"/>
  <c r="AL1019" i="79"/>
  <c r="AK1019" i="79"/>
  <c r="AJ1019" i="79"/>
  <c r="AI1019" i="79"/>
  <c r="AH1019" i="79"/>
  <c r="AG1019" i="79"/>
  <c r="AF1019" i="79"/>
  <c r="AE1019" i="79"/>
  <c r="AD1019" i="79"/>
  <c r="AC1019" i="79"/>
  <c r="AB1019" i="79"/>
  <c r="AA1019" i="79"/>
  <c r="Z1019" i="79"/>
  <c r="Y1019" i="79"/>
  <c r="AL1016" i="79"/>
  <c r="AK1016" i="79"/>
  <c r="AJ1016" i="79"/>
  <c r="AI1016" i="79"/>
  <c r="AH1016" i="79"/>
  <c r="AG1016" i="79"/>
  <c r="AF1016" i="79"/>
  <c r="AE1016" i="79"/>
  <c r="AD1016" i="79"/>
  <c r="AC1016" i="79"/>
  <c r="AB1016" i="79"/>
  <c r="AA1016" i="79"/>
  <c r="Z1016" i="79"/>
  <c r="AL1013" i="79"/>
  <c r="AK1013" i="79"/>
  <c r="AJ1013" i="79"/>
  <c r="AI1013" i="79"/>
  <c r="AH1013" i="79"/>
  <c r="AG1013" i="79"/>
  <c r="AF1013" i="79"/>
  <c r="AE1013" i="79"/>
  <c r="AD1013" i="79"/>
  <c r="AC1013" i="79"/>
  <c r="AB1013" i="79"/>
  <c r="AA1013" i="79"/>
  <c r="Z1013" i="79"/>
  <c r="AL1009" i="79"/>
  <c r="AK1009" i="79"/>
  <c r="AJ1009" i="79"/>
  <c r="AI1009" i="79"/>
  <c r="AH1009" i="79"/>
  <c r="AG1009" i="79"/>
  <c r="AF1009" i="79"/>
  <c r="AE1009" i="79"/>
  <c r="AD1009" i="79"/>
  <c r="AC1009" i="79"/>
  <c r="AB1009" i="79"/>
  <c r="AA1009" i="79"/>
  <c r="Z1009" i="79"/>
  <c r="AL1006" i="79"/>
  <c r="AK1006" i="79"/>
  <c r="AJ1006" i="79"/>
  <c r="AI1006" i="79"/>
  <c r="AH1006" i="79"/>
  <c r="AG1006" i="79"/>
  <c r="AF1006" i="79"/>
  <c r="AE1006" i="79"/>
  <c r="AD1006" i="79"/>
  <c r="AC1006" i="79"/>
  <c r="AB1006" i="79"/>
  <c r="AA1006" i="79"/>
  <c r="Z1006" i="79"/>
  <c r="Y1006" i="79"/>
  <c r="AL1003"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D1000" i="79"/>
  <c r="AC1000" i="79"/>
  <c r="AB1000" i="79"/>
  <c r="AA1000" i="79"/>
  <c r="Z1000" i="79"/>
  <c r="AL997" i="79"/>
  <c r="AK997" i="79"/>
  <c r="AJ997" i="79"/>
  <c r="AI997" i="79"/>
  <c r="AH997" i="79"/>
  <c r="AG997" i="79"/>
  <c r="AF997" i="79"/>
  <c r="AE997" i="79"/>
  <c r="AD997" i="79"/>
  <c r="AC997" i="79"/>
  <c r="AB997" i="79"/>
  <c r="AA997" i="79"/>
  <c r="Z997" i="79"/>
  <c r="AL993" i="79"/>
  <c r="AK993" i="79"/>
  <c r="AJ993" i="79"/>
  <c r="AI993" i="79"/>
  <c r="AH993" i="79"/>
  <c r="AG993" i="79"/>
  <c r="AF993" i="79"/>
  <c r="AE993" i="79"/>
  <c r="AD993" i="79"/>
  <c r="AC993" i="79"/>
  <c r="AB993" i="79"/>
  <c r="AA993" i="79"/>
  <c r="Z993" i="79"/>
  <c r="AL990" i="79"/>
  <c r="AK990" i="79"/>
  <c r="AJ990" i="79"/>
  <c r="AI990" i="79"/>
  <c r="AH990" i="79"/>
  <c r="AG990" i="79"/>
  <c r="AF990" i="79"/>
  <c r="AE990" i="79"/>
  <c r="AD990" i="79"/>
  <c r="AC990" i="79"/>
  <c r="AB990" i="79"/>
  <c r="AA990" i="79"/>
  <c r="Z990" i="79"/>
  <c r="Y990" i="79"/>
  <c r="AL987" i="79"/>
  <c r="AK987" i="79"/>
  <c r="AJ987" i="79"/>
  <c r="AI987" i="79"/>
  <c r="AH987" i="79"/>
  <c r="AG987" i="79"/>
  <c r="AF987" i="79"/>
  <c r="AE987" i="79"/>
  <c r="AD987" i="79"/>
  <c r="AC987" i="79"/>
  <c r="AB987" i="79"/>
  <c r="AA987" i="79"/>
  <c r="Z987" i="79"/>
  <c r="Y987" i="79"/>
  <c r="AL984" i="79"/>
  <c r="AK984" i="79"/>
  <c r="AJ984" i="79"/>
  <c r="AI984" i="79"/>
  <c r="AH984" i="79"/>
  <c r="AG984" i="79"/>
  <c r="AF984" i="79"/>
  <c r="AE984" i="79"/>
  <c r="AD984" i="79"/>
  <c r="AC984" i="79"/>
  <c r="AB984" i="79"/>
  <c r="AA984" i="79"/>
  <c r="Z984" i="79"/>
  <c r="Y984" i="79"/>
  <c r="AL981" i="79"/>
  <c r="AK981" i="79"/>
  <c r="AJ981" i="79"/>
  <c r="AI981" i="79"/>
  <c r="AH981" i="79"/>
  <c r="AG981" i="79"/>
  <c r="AF981" i="79"/>
  <c r="AE981" i="79"/>
  <c r="AD981" i="79"/>
  <c r="AC981" i="79"/>
  <c r="AB981" i="79"/>
  <c r="AA981" i="79"/>
  <c r="Z981" i="79"/>
  <c r="Y981" i="79"/>
  <c r="AL952" i="79"/>
  <c r="AK952" i="79"/>
  <c r="AJ952" i="79"/>
  <c r="AI952" i="79"/>
  <c r="AH952" i="79"/>
  <c r="AG952" i="79"/>
  <c r="AF952" i="79"/>
  <c r="AE952" i="79"/>
  <c r="AD952" i="79"/>
  <c r="AC952" i="79"/>
  <c r="AB952" i="79"/>
  <c r="AA952" i="79"/>
  <c r="Z952" i="79"/>
  <c r="Y952" i="79"/>
  <c r="AL949" i="79"/>
  <c r="AK949" i="79"/>
  <c r="AJ949" i="79"/>
  <c r="AI949" i="79"/>
  <c r="AH949" i="79"/>
  <c r="AG949" i="79"/>
  <c r="AF949" i="79"/>
  <c r="AE949" i="79"/>
  <c r="AD949" i="79"/>
  <c r="AC949" i="79"/>
  <c r="AB949" i="79"/>
  <c r="AA949" i="79"/>
  <c r="Z949" i="79"/>
  <c r="Y949" i="79"/>
  <c r="AL946" i="79"/>
  <c r="AK946" i="79"/>
  <c r="AJ946" i="79"/>
  <c r="AI946" i="79"/>
  <c r="AH946" i="79"/>
  <c r="AG946" i="79"/>
  <c r="AF946" i="79"/>
  <c r="AE946" i="79"/>
  <c r="AD946" i="79"/>
  <c r="AC946" i="79"/>
  <c r="AB946" i="79"/>
  <c r="AA946" i="79"/>
  <c r="Z946" i="79"/>
  <c r="Y946" i="79"/>
  <c r="AL943" i="79"/>
  <c r="AK943" i="79"/>
  <c r="AJ943" i="79"/>
  <c r="AI943" i="79"/>
  <c r="AH943" i="79"/>
  <c r="AG943" i="79"/>
  <c r="AF943" i="79"/>
  <c r="AE943" i="79"/>
  <c r="AD943" i="79"/>
  <c r="AC943" i="79"/>
  <c r="AB943" i="79"/>
  <c r="AA943" i="79"/>
  <c r="Z943" i="79"/>
  <c r="Y943" i="79"/>
  <c r="AL940" i="79"/>
  <c r="AK940" i="79"/>
  <c r="AJ940" i="79"/>
  <c r="AI940" i="79"/>
  <c r="AH940" i="79"/>
  <c r="AG940" i="79"/>
  <c r="AF940" i="79"/>
  <c r="AE940" i="79"/>
  <c r="AD940" i="79"/>
  <c r="AC940" i="79"/>
  <c r="AB940" i="79"/>
  <c r="AA940" i="79"/>
  <c r="Z940" i="79"/>
  <c r="Y940" i="79"/>
  <c r="AL937" i="79"/>
  <c r="AK937" i="79"/>
  <c r="AJ937" i="79"/>
  <c r="AI937" i="79"/>
  <c r="AH937" i="79"/>
  <c r="AG937" i="79"/>
  <c r="AF937" i="79"/>
  <c r="AE937" i="79"/>
  <c r="AD937" i="79"/>
  <c r="AC937" i="79"/>
  <c r="AB937" i="79"/>
  <c r="AA937" i="79"/>
  <c r="Z937" i="79"/>
  <c r="Y937" i="79"/>
  <c r="AL934" i="79"/>
  <c r="AK934" i="79"/>
  <c r="AJ934" i="79"/>
  <c r="AI934" i="79"/>
  <c r="AH934" i="79"/>
  <c r="AG934" i="79"/>
  <c r="AF934" i="79"/>
  <c r="AE934" i="79"/>
  <c r="AD934" i="79"/>
  <c r="AC934" i="79"/>
  <c r="AB934" i="79"/>
  <c r="AA934" i="79"/>
  <c r="Z934" i="79"/>
  <c r="Y934" i="79"/>
  <c r="AL931" i="79"/>
  <c r="AK931" i="79"/>
  <c r="AJ931" i="79"/>
  <c r="AI931" i="79"/>
  <c r="AH931" i="79"/>
  <c r="AG931" i="79"/>
  <c r="AF931" i="79"/>
  <c r="AE931" i="79"/>
  <c r="AD931" i="79"/>
  <c r="AC931" i="79"/>
  <c r="AB931" i="79"/>
  <c r="AA931" i="79"/>
  <c r="Z931" i="79"/>
  <c r="Y931" i="79"/>
  <c r="AL928" i="79"/>
  <c r="AK928" i="79"/>
  <c r="AJ928" i="79"/>
  <c r="AI928" i="79"/>
  <c r="AH928" i="79"/>
  <c r="AG928" i="79"/>
  <c r="AF928" i="79"/>
  <c r="AE928" i="79"/>
  <c r="AD928" i="79"/>
  <c r="AC928" i="79"/>
  <c r="AB928" i="79"/>
  <c r="AA928" i="79"/>
  <c r="Z928" i="79"/>
  <c r="Y928"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09" i="79"/>
  <c r="AK909" i="79"/>
  <c r="AJ909" i="79"/>
  <c r="AI909" i="79"/>
  <c r="AH909" i="79"/>
  <c r="AG909" i="79"/>
  <c r="AF909" i="79"/>
  <c r="AE909" i="79"/>
  <c r="AD909" i="79"/>
  <c r="AC909" i="79"/>
  <c r="AB909" i="79"/>
  <c r="AA909" i="79"/>
  <c r="Z909" i="79"/>
  <c r="Y909" i="79"/>
  <c r="AL906" i="79"/>
  <c r="AK906" i="79"/>
  <c r="AJ906" i="79"/>
  <c r="AI906" i="79"/>
  <c r="AH906" i="79"/>
  <c r="AG906" i="79"/>
  <c r="AF906" i="79"/>
  <c r="AE906" i="79"/>
  <c r="AD906" i="79"/>
  <c r="AC906" i="79"/>
  <c r="AB906" i="79"/>
  <c r="AA906" i="79"/>
  <c r="Z906" i="79"/>
  <c r="Y906" i="79"/>
  <c r="AL903" i="79"/>
  <c r="AK903" i="79"/>
  <c r="AJ903" i="79"/>
  <c r="AI903" i="79"/>
  <c r="AH903" i="79"/>
  <c r="AG903" i="79"/>
  <c r="AF903" i="79"/>
  <c r="AE903" i="79"/>
  <c r="AD903" i="79"/>
  <c r="AC903" i="79"/>
  <c r="AB903" i="79"/>
  <c r="AA903" i="79"/>
  <c r="Z903" i="79"/>
  <c r="AK899" i="79"/>
  <c r="AJ899" i="79"/>
  <c r="AI899" i="79"/>
  <c r="AH899" i="79"/>
  <c r="AG899" i="79"/>
  <c r="AF899" i="79"/>
  <c r="AE899" i="79"/>
  <c r="AD899" i="79"/>
  <c r="AC899" i="79"/>
  <c r="AB899" i="79"/>
  <c r="AA899" i="79"/>
  <c r="Z899" i="79"/>
  <c r="Y899" i="79"/>
  <c r="AL896" i="79"/>
  <c r="AK896" i="79"/>
  <c r="AJ896" i="79"/>
  <c r="AI896" i="79"/>
  <c r="AH896" i="79"/>
  <c r="AG896" i="79"/>
  <c r="AF896" i="79"/>
  <c r="AE896" i="79"/>
  <c r="AD896" i="79"/>
  <c r="AC896" i="79"/>
  <c r="AB896" i="79"/>
  <c r="AA896" i="79"/>
  <c r="Z896" i="79"/>
  <c r="Y896" i="79"/>
  <c r="AL893" i="79"/>
  <c r="AK893" i="79"/>
  <c r="AJ893" i="79"/>
  <c r="AI893" i="79"/>
  <c r="AH893" i="79"/>
  <c r="AG893" i="79"/>
  <c r="AF893" i="79"/>
  <c r="AE893" i="79"/>
  <c r="AD893" i="79"/>
  <c r="AC893" i="79"/>
  <c r="AB893" i="79"/>
  <c r="AA893" i="79"/>
  <c r="Z893" i="79"/>
  <c r="Y893" i="79"/>
  <c r="AL890" i="79"/>
  <c r="AK890" i="79"/>
  <c r="AJ890" i="79"/>
  <c r="AI890" i="79"/>
  <c r="AH890" i="79"/>
  <c r="AG890" i="79"/>
  <c r="AF890" i="79"/>
  <c r="AE890" i="79"/>
  <c r="AD890" i="79"/>
  <c r="AC890" i="79"/>
  <c r="AB890" i="79"/>
  <c r="AA890" i="79"/>
  <c r="Z890" i="79"/>
  <c r="Y890" i="79"/>
  <c r="AL887" i="79"/>
  <c r="AK887" i="79"/>
  <c r="AJ887" i="79"/>
  <c r="AI887" i="79"/>
  <c r="AH887" i="79"/>
  <c r="AG887" i="79"/>
  <c r="AF887" i="79"/>
  <c r="AE887" i="79"/>
  <c r="AD887" i="79"/>
  <c r="AC887" i="79"/>
  <c r="AB887" i="79"/>
  <c r="AA887" i="79"/>
  <c r="Z887" i="79"/>
  <c r="Y887" i="79"/>
  <c r="AL884" i="79"/>
  <c r="AK884" i="79"/>
  <c r="AJ884" i="79"/>
  <c r="AI884" i="79"/>
  <c r="AH884" i="79"/>
  <c r="AG884" i="79"/>
  <c r="AF884" i="79"/>
  <c r="AE884" i="79"/>
  <c r="AD884" i="79"/>
  <c r="AC884" i="79"/>
  <c r="AB884" i="79"/>
  <c r="AA884" i="79"/>
  <c r="Z884" i="79"/>
  <c r="Y884" i="79"/>
  <c r="AL881" i="79"/>
  <c r="AK881" i="79"/>
  <c r="AJ881" i="79"/>
  <c r="AI881" i="79"/>
  <c r="AH881" i="79"/>
  <c r="AG881" i="79"/>
  <c r="AF881" i="79"/>
  <c r="AE881" i="79"/>
  <c r="AD881" i="79"/>
  <c r="AC881" i="79"/>
  <c r="AB881" i="79"/>
  <c r="AA881" i="79"/>
  <c r="Z881" i="79"/>
  <c r="Y881" i="79"/>
  <c r="AL878" i="79"/>
  <c r="AK878" i="79"/>
  <c r="AJ878" i="79"/>
  <c r="AI878" i="79"/>
  <c r="AH878" i="79"/>
  <c r="AG878" i="79"/>
  <c r="AF878" i="79"/>
  <c r="AE878" i="79"/>
  <c r="AD878" i="79"/>
  <c r="AC878" i="79"/>
  <c r="AB878" i="79"/>
  <c r="AA878" i="79"/>
  <c r="Z878" i="79"/>
  <c r="AL874" i="79"/>
  <c r="AK874" i="79"/>
  <c r="AJ874" i="79"/>
  <c r="AI874" i="79"/>
  <c r="AH874" i="79"/>
  <c r="AG874" i="79"/>
  <c r="AF874" i="79"/>
  <c r="AE874" i="79"/>
  <c r="AD874" i="79"/>
  <c r="AC874" i="79"/>
  <c r="AB874" i="79"/>
  <c r="AA874" i="79"/>
  <c r="Z874" i="79"/>
  <c r="Y874" i="79"/>
  <c r="AL871" i="79"/>
  <c r="AK871" i="79"/>
  <c r="AJ871" i="79"/>
  <c r="AI871" i="79"/>
  <c r="AH871" i="79"/>
  <c r="AG871" i="79"/>
  <c r="AF871" i="79"/>
  <c r="AE871" i="79"/>
  <c r="AD871" i="79"/>
  <c r="AC871" i="79"/>
  <c r="AB871" i="79"/>
  <c r="AA871" i="79"/>
  <c r="Z871" i="79"/>
  <c r="Y871" i="79"/>
  <c r="AL868" i="79"/>
  <c r="AK868" i="79"/>
  <c r="AJ868" i="79"/>
  <c r="AI868" i="79"/>
  <c r="AH868" i="79"/>
  <c r="AG868" i="79"/>
  <c r="AF868" i="79"/>
  <c r="AE868" i="79"/>
  <c r="AD868" i="79"/>
  <c r="AC868" i="79"/>
  <c r="AB868" i="79"/>
  <c r="AA868" i="79"/>
  <c r="Z868" i="79"/>
  <c r="Y868" i="79"/>
  <c r="AL865" i="79"/>
  <c r="AK865" i="79"/>
  <c r="AJ865" i="79"/>
  <c r="AI865" i="79"/>
  <c r="AH865" i="79"/>
  <c r="AG865" i="79"/>
  <c r="AF865" i="79"/>
  <c r="AE865" i="79"/>
  <c r="AD865" i="79"/>
  <c r="AC865" i="79"/>
  <c r="AB865" i="79"/>
  <c r="AA865" i="79"/>
  <c r="Z865" i="79"/>
  <c r="Y865" i="79"/>
  <c r="AL840" i="79"/>
  <c r="AK840" i="79"/>
  <c r="AJ840" i="79"/>
  <c r="AI840" i="79"/>
  <c r="AH840" i="79"/>
  <c r="AG840" i="79"/>
  <c r="AF840" i="79"/>
  <c r="AE840" i="79"/>
  <c r="AD840" i="79"/>
  <c r="AC840" i="79"/>
  <c r="AB840" i="79"/>
  <c r="AA840" i="79"/>
  <c r="Z840" i="79"/>
  <c r="AL836" i="79"/>
  <c r="AK836" i="79"/>
  <c r="AJ836" i="79"/>
  <c r="AI836" i="79"/>
  <c r="AH836" i="79"/>
  <c r="AG836" i="79"/>
  <c r="AF836" i="79"/>
  <c r="AE836" i="79"/>
  <c r="AD836" i="79"/>
  <c r="AC836" i="79"/>
  <c r="AB836" i="79"/>
  <c r="AA836" i="79"/>
  <c r="Z836" i="79"/>
  <c r="Y836" i="79"/>
  <c r="AL833" i="79"/>
  <c r="AK833" i="79"/>
  <c r="AJ833" i="79"/>
  <c r="AI833" i="79"/>
  <c r="AH833" i="79"/>
  <c r="AG833" i="79"/>
  <c r="AF833" i="79"/>
  <c r="AE833" i="79"/>
  <c r="AD833" i="79"/>
  <c r="AC833" i="79"/>
  <c r="AB833" i="79"/>
  <c r="AA833" i="79"/>
  <c r="Z833" i="79"/>
  <c r="Y833" i="79"/>
  <c r="AL830" i="79"/>
  <c r="AK830" i="79"/>
  <c r="AJ830" i="79"/>
  <c r="AI830" i="79"/>
  <c r="AH830" i="79"/>
  <c r="AG830" i="79"/>
  <c r="AF830" i="79"/>
  <c r="AE830" i="79"/>
  <c r="AD830" i="79"/>
  <c r="AC830" i="79"/>
  <c r="AB830" i="79"/>
  <c r="AA830" i="79"/>
  <c r="Z830" i="79"/>
  <c r="Y830" i="79"/>
  <c r="AL826" i="79"/>
  <c r="AK826" i="79"/>
  <c r="AJ826" i="79"/>
  <c r="AI826" i="79"/>
  <c r="AH826" i="79"/>
  <c r="AG826" i="79"/>
  <c r="AF826" i="79"/>
  <c r="AE826" i="79"/>
  <c r="AD826" i="79"/>
  <c r="AC826" i="79"/>
  <c r="AB826" i="79"/>
  <c r="AA826" i="79"/>
  <c r="Z826" i="79"/>
  <c r="Y826" i="79"/>
  <c r="AL823" i="79"/>
  <c r="AK823" i="79"/>
  <c r="AJ823" i="79"/>
  <c r="AI823" i="79"/>
  <c r="AH823" i="79"/>
  <c r="AG823" i="79"/>
  <c r="AF823" i="79"/>
  <c r="AE823" i="79"/>
  <c r="AD823" i="79"/>
  <c r="AC823" i="79"/>
  <c r="AB823" i="79"/>
  <c r="AA823" i="79"/>
  <c r="Z823" i="79"/>
  <c r="Y823" i="79"/>
  <c r="AL820" i="79"/>
  <c r="AK820" i="79"/>
  <c r="AJ820" i="79"/>
  <c r="AI820" i="79"/>
  <c r="AH820" i="79"/>
  <c r="AG820" i="79"/>
  <c r="AF820" i="79"/>
  <c r="AE820" i="79"/>
  <c r="AD820" i="79"/>
  <c r="AC820" i="79"/>
  <c r="AB820" i="79"/>
  <c r="AA820" i="79"/>
  <c r="Z820" i="79"/>
  <c r="Y820" i="79"/>
  <c r="AL817" i="79"/>
  <c r="AK817" i="79"/>
  <c r="AJ817" i="79"/>
  <c r="AI817" i="79"/>
  <c r="AH817" i="79"/>
  <c r="AG817" i="79"/>
  <c r="AF817" i="79"/>
  <c r="AE817" i="79"/>
  <c r="AD817" i="79"/>
  <c r="AC817" i="79"/>
  <c r="AB817" i="79"/>
  <c r="AA817" i="79"/>
  <c r="Z817" i="79"/>
  <c r="Y817" i="79"/>
  <c r="AL814" i="79"/>
  <c r="AK814" i="79"/>
  <c r="AJ814" i="79"/>
  <c r="AI814" i="79"/>
  <c r="AH814" i="79"/>
  <c r="AG814" i="79"/>
  <c r="AF814" i="79"/>
  <c r="AE814" i="79"/>
  <c r="AD814" i="79"/>
  <c r="AC814" i="79"/>
  <c r="AB814" i="79"/>
  <c r="AA814" i="79"/>
  <c r="Z814" i="79"/>
  <c r="Y814" i="79"/>
  <c r="AL810" i="79"/>
  <c r="AK810" i="79"/>
  <c r="AJ810" i="79"/>
  <c r="AI810" i="79"/>
  <c r="AH810" i="79"/>
  <c r="AG810" i="79"/>
  <c r="AF810" i="79"/>
  <c r="AE810" i="79"/>
  <c r="AD810" i="79"/>
  <c r="AC810" i="79"/>
  <c r="AB810" i="79"/>
  <c r="AA810" i="79"/>
  <c r="Z810" i="79"/>
  <c r="Y810" i="79"/>
  <c r="AL807" i="79"/>
  <c r="AK807" i="79"/>
  <c r="AJ807" i="79"/>
  <c r="AI807" i="79"/>
  <c r="AH807" i="79"/>
  <c r="AG807" i="79"/>
  <c r="AF807" i="79"/>
  <c r="AE807" i="79"/>
  <c r="AD807" i="79"/>
  <c r="AC807" i="79"/>
  <c r="AB807" i="79"/>
  <c r="AA807" i="79"/>
  <c r="Z807" i="79"/>
  <c r="Y807" i="79"/>
  <c r="AL804" i="79"/>
  <c r="AK804" i="79"/>
  <c r="AJ804" i="79"/>
  <c r="AI804" i="79"/>
  <c r="AH804" i="79"/>
  <c r="AG804" i="79"/>
  <c r="AF804" i="79"/>
  <c r="AE804" i="79"/>
  <c r="AD804" i="79"/>
  <c r="AC804" i="79"/>
  <c r="AB804" i="79"/>
  <c r="AA804" i="79"/>
  <c r="Z804" i="79"/>
  <c r="Y804" i="79"/>
  <c r="AL801" i="79"/>
  <c r="AK801" i="79"/>
  <c r="AJ801" i="79"/>
  <c r="AI801" i="79"/>
  <c r="AH801" i="79"/>
  <c r="AG801" i="79"/>
  <c r="AF801" i="79"/>
  <c r="AE801" i="79"/>
  <c r="AD801" i="79"/>
  <c r="AC801" i="79"/>
  <c r="AB801" i="79"/>
  <c r="AA801" i="79"/>
  <c r="Z801" i="79"/>
  <c r="Y801" i="79"/>
  <c r="AL798" i="79"/>
  <c r="AK798" i="79"/>
  <c r="AJ798" i="79"/>
  <c r="AI798" i="79"/>
  <c r="AH798" i="79"/>
  <c r="AG798" i="79"/>
  <c r="AF798" i="79"/>
  <c r="AE798" i="79"/>
  <c r="AD798" i="79"/>
  <c r="AC798" i="79"/>
  <c r="AB798" i="79"/>
  <c r="AA798" i="79"/>
  <c r="Z798" i="79"/>
  <c r="Y798" i="79"/>
  <c r="AL769" i="79"/>
  <c r="AK769" i="79"/>
  <c r="AJ769" i="79"/>
  <c r="AI769" i="79"/>
  <c r="AH769" i="79"/>
  <c r="AG769" i="79"/>
  <c r="AF769" i="79"/>
  <c r="AE769" i="79"/>
  <c r="AL766" i="79"/>
  <c r="AK766" i="79"/>
  <c r="AJ766" i="79"/>
  <c r="AI766" i="79"/>
  <c r="AH766" i="79"/>
  <c r="AG766" i="79"/>
  <c r="AF766" i="79"/>
  <c r="AE766" i="79"/>
  <c r="AL763" i="79"/>
  <c r="AK763" i="79"/>
  <c r="AJ763" i="79"/>
  <c r="AI763" i="79"/>
  <c r="AH763" i="79"/>
  <c r="AG763" i="79"/>
  <c r="AF763" i="79"/>
  <c r="AE763" i="79"/>
  <c r="AL760" i="79"/>
  <c r="AK760" i="79"/>
  <c r="AJ760" i="79"/>
  <c r="AI760" i="79"/>
  <c r="AH760" i="79"/>
  <c r="AG760" i="79"/>
  <c r="AF760" i="79"/>
  <c r="AE760" i="79"/>
  <c r="AL757" i="79"/>
  <c r="AK757" i="79"/>
  <c r="AJ757" i="79"/>
  <c r="AI757" i="79"/>
  <c r="AH757" i="79"/>
  <c r="AG757" i="79"/>
  <c r="AF757" i="79"/>
  <c r="AE757" i="79"/>
  <c r="AL754" i="79"/>
  <c r="AK754" i="79"/>
  <c r="AJ754" i="79"/>
  <c r="AI754" i="79"/>
  <c r="AH754" i="79"/>
  <c r="AG754" i="79"/>
  <c r="AF754" i="79"/>
  <c r="AE754" i="79"/>
  <c r="AL751" i="79"/>
  <c r="AK751" i="79"/>
  <c r="AJ751" i="79"/>
  <c r="AI751" i="79"/>
  <c r="AH751" i="79"/>
  <c r="AG751" i="79"/>
  <c r="AF751" i="79"/>
  <c r="AE751" i="79"/>
  <c r="AL748" i="79"/>
  <c r="AK748" i="79"/>
  <c r="AJ748" i="79"/>
  <c r="AI748" i="79"/>
  <c r="AH748" i="79"/>
  <c r="AG748" i="79"/>
  <c r="AF748" i="79"/>
  <c r="AE748" i="79"/>
  <c r="AL745" i="79"/>
  <c r="AK745" i="79"/>
  <c r="AJ745" i="79"/>
  <c r="AI745" i="79"/>
  <c r="AH745" i="79"/>
  <c r="AG745" i="79"/>
  <c r="AF745" i="79"/>
  <c r="AE745" i="79"/>
  <c r="AL742" i="79"/>
  <c r="AK742" i="79"/>
  <c r="AJ742" i="79"/>
  <c r="AI742" i="79"/>
  <c r="AH742" i="79"/>
  <c r="AG742" i="79"/>
  <c r="AF742" i="79"/>
  <c r="AE742" i="79"/>
  <c r="AL739" i="79"/>
  <c r="AK739" i="79"/>
  <c r="AJ739" i="79"/>
  <c r="AI739" i="79"/>
  <c r="AH739" i="79"/>
  <c r="AG739" i="79"/>
  <c r="AF739" i="79"/>
  <c r="AE739" i="79"/>
  <c r="AL736" i="79"/>
  <c r="AK736" i="79"/>
  <c r="AJ736" i="79"/>
  <c r="AI736" i="79"/>
  <c r="AH736" i="79"/>
  <c r="AG736" i="79"/>
  <c r="AF736" i="79"/>
  <c r="AE736" i="79"/>
  <c r="AL733" i="79"/>
  <c r="AK733" i="79"/>
  <c r="AJ733" i="79"/>
  <c r="AI733" i="79"/>
  <c r="AH733" i="79"/>
  <c r="AG733" i="79"/>
  <c r="AF733" i="79"/>
  <c r="AE733" i="79"/>
  <c r="AL730" i="79"/>
  <c r="AK730" i="79"/>
  <c r="AJ730" i="79"/>
  <c r="AI730" i="79"/>
  <c r="AH730" i="79"/>
  <c r="AG730" i="79"/>
  <c r="AF730" i="79"/>
  <c r="AE730" i="79"/>
  <c r="AL726" i="79"/>
  <c r="AK726" i="79"/>
  <c r="AJ726" i="79"/>
  <c r="AI726" i="79"/>
  <c r="AH726" i="79"/>
  <c r="AG726" i="79"/>
  <c r="AF726" i="79"/>
  <c r="AE726" i="79"/>
  <c r="AL723" i="79"/>
  <c r="AK723" i="79"/>
  <c r="AJ723" i="79"/>
  <c r="AI723" i="79"/>
  <c r="AH723" i="79"/>
  <c r="AG723" i="79"/>
  <c r="AF723" i="79"/>
  <c r="AE723" i="79"/>
  <c r="AL720" i="79"/>
  <c r="AK720" i="79"/>
  <c r="AJ720" i="79"/>
  <c r="AI720" i="79"/>
  <c r="AH720" i="79"/>
  <c r="AG720" i="79"/>
  <c r="AF720" i="79"/>
  <c r="AE720" i="79"/>
  <c r="AL716" i="79"/>
  <c r="AK716" i="79"/>
  <c r="AJ716" i="79"/>
  <c r="AI716" i="79"/>
  <c r="AH716" i="79"/>
  <c r="AG716" i="79"/>
  <c r="AF716" i="79"/>
  <c r="AE716" i="79"/>
  <c r="AL713" i="79"/>
  <c r="AK713" i="79"/>
  <c r="AJ713" i="79"/>
  <c r="AI713" i="79"/>
  <c r="AH713" i="79"/>
  <c r="AG713" i="79"/>
  <c r="AF713" i="79"/>
  <c r="AE713" i="79"/>
  <c r="AL710" i="79"/>
  <c r="AK710" i="79"/>
  <c r="AJ710" i="79"/>
  <c r="AI710" i="79"/>
  <c r="AH710" i="79"/>
  <c r="AG710" i="79"/>
  <c r="AF710" i="79"/>
  <c r="AE710" i="79"/>
  <c r="AL707" i="79"/>
  <c r="AK707" i="79"/>
  <c r="AJ707" i="79"/>
  <c r="AI707" i="79"/>
  <c r="AH707" i="79"/>
  <c r="AG707" i="79"/>
  <c r="AF707" i="79"/>
  <c r="AE707" i="79"/>
  <c r="AL704" i="79"/>
  <c r="AK704" i="79"/>
  <c r="AJ704" i="79"/>
  <c r="AI704" i="79"/>
  <c r="AH704" i="79"/>
  <c r="AG704" i="79"/>
  <c r="AF704" i="79"/>
  <c r="AE704" i="79"/>
  <c r="AL701" i="79"/>
  <c r="AK701" i="79"/>
  <c r="AJ701" i="79"/>
  <c r="AI701" i="79"/>
  <c r="AH701" i="79"/>
  <c r="AG701" i="79"/>
  <c r="AF701" i="79"/>
  <c r="AE701" i="79"/>
  <c r="AL698" i="79"/>
  <c r="AK698" i="79"/>
  <c r="AJ698" i="79"/>
  <c r="AI698" i="79"/>
  <c r="AH698" i="79"/>
  <c r="AG698" i="79"/>
  <c r="AF698" i="79"/>
  <c r="AE698" i="79"/>
  <c r="AL695" i="79"/>
  <c r="AK695" i="79"/>
  <c r="AJ695" i="79"/>
  <c r="AI695" i="79"/>
  <c r="AH695" i="79"/>
  <c r="AG695" i="79"/>
  <c r="AF695" i="79"/>
  <c r="AE695" i="79"/>
  <c r="AL691" i="79"/>
  <c r="AK691" i="79"/>
  <c r="AJ691" i="79"/>
  <c r="AI691" i="79"/>
  <c r="AH691" i="79"/>
  <c r="AG691" i="79"/>
  <c r="AF691" i="79"/>
  <c r="AE691" i="79"/>
  <c r="AL688" i="79"/>
  <c r="AK688" i="79"/>
  <c r="AJ688" i="79"/>
  <c r="AI688" i="79"/>
  <c r="AH688" i="79"/>
  <c r="AG688" i="79"/>
  <c r="AF688" i="79"/>
  <c r="AE688" i="79"/>
  <c r="AL679" i="79"/>
  <c r="AK679" i="79"/>
  <c r="AJ679" i="79"/>
  <c r="AI679" i="79"/>
  <c r="AH679" i="79"/>
  <c r="AG679" i="79"/>
  <c r="AF679" i="79"/>
  <c r="AE679" i="79"/>
  <c r="AL676" i="79"/>
  <c r="AK676" i="79"/>
  <c r="AJ676" i="79"/>
  <c r="AI676" i="79"/>
  <c r="AH676" i="79"/>
  <c r="AG676" i="79"/>
  <c r="AF676" i="79"/>
  <c r="AE676" i="79"/>
  <c r="AL651" i="79"/>
  <c r="AK651" i="79"/>
  <c r="AJ651" i="79"/>
  <c r="AI651" i="79"/>
  <c r="AH651" i="79"/>
  <c r="AG651" i="79"/>
  <c r="AF651" i="79"/>
  <c r="AE651" i="79"/>
  <c r="AL647" i="79"/>
  <c r="AK647" i="79"/>
  <c r="AJ647" i="79"/>
  <c r="AI647" i="79"/>
  <c r="AH647" i="79"/>
  <c r="AG647" i="79"/>
  <c r="AF647" i="79"/>
  <c r="AE647" i="79"/>
  <c r="AL644" i="79"/>
  <c r="AK644" i="79"/>
  <c r="AJ644" i="79"/>
  <c r="AI644" i="79"/>
  <c r="AH644" i="79"/>
  <c r="AG644" i="79"/>
  <c r="AF644" i="79"/>
  <c r="AE644" i="79"/>
  <c r="AL641" i="79"/>
  <c r="AK641" i="79"/>
  <c r="AJ641" i="79"/>
  <c r="AI641" i="79"/>
  <c r="AH641" i="79"/>
  <c r="AG641" i="79"/>
  <c r="AF641" i="79"/>
  <c r="AE641" i="79"/>
  <c r="AL637" i="79"/>
  <c r="AK637" i="79"/>
  <c r="AJ637" i="79"/>
  <c r="AI637" i="79"/>
  <c r="AH637" i="79"/>
  <c r="AG637" i="79"/>
  <c r="AF637" i="79"/>
  <c r="AE637" i="79"/>
  <c r="AL634" i="79"/>
  <c r="AK634" i="79"/>
  <c r="AJ634" i="79"/>
  <c r="AI634" i="79"/>
  <c r="AH634" i="79"/>
  <c r="AG634" i="79"/>
  <c r="AF634" i="79"/>
  <c r="AE634" i="79"/>
  <c r="AL631" i="79"/>
  <c r="AK631" i="79"/>
  <c r="AJ631" i="79"/>
  <c r="AI631" i="79"/>
  <c r="AH631" i="79"/>
  <c r="AG631" i="79"/>
  <c r="AF631" i="79"/>
  <c r="AE631" i="79"/>
  <c r="AL628" i="79"/>
  <c r="AK628" i="79"/>
  <c r="AJ628" i="79"/>
  <c r="AI628" i="79"/>
  <c r="AH628" i="79"/>
  <c r="AG628" i="79"/>
  <c r="AF628" i="79"/>
  <c r="AE628" i="79"/>
  <c r="AL625" i="79"/>
  <c r="AK625" i="79"/>
  <c r="AJ625" i="79"/>
  <c r="AI625" i="79"/>
  <c r="AH625" i="79"/>
  <c r="AG625" i="79"/>
  <c r="AF625" i="79"/>
  <c r="AE625" i="79"/>
  <c r="AL621" i="79"/>
  <c r="AK621" i="79"/>
  <c r="AJ621" i="79"/>
  <c r="AI621" i="79"/>
  <c r="AH621" i="79"/>
  <c r="AG621" i="79"/>
  <c r="AF621" i="79"/>
  <c r="AE621" i="79"/>
  <c r="AL618" i="79"/>
  <c r="AK618" i="79"/>
  <c r="AJ618" i="79"/>
  <c r="AI618" i="79"/>
  <c r="AH618" i="79"/>
  <c r="AG618" i="79"/>
  <c r="AF618" i="79"/>
  <c r="AE618" i="79"/>
  <c r="AL615" i="79"/>
  <c r="AK615" i="79"/>
  <c r="AJ615" i="79"/>
  <c r="AI615" i="79"/>
  <c r="AH615" i="79"/>
  <c r="AG615" i="79"/>
  <c r="AF615" i="79"/>
  <c r="AE615" i="79"/>
  <c r="AL612" i="79"/>
  <c r="AK612" i="79"/>
  <c r="AJ612" i="79"/>
  <c r="AI612" i="79"/>
  <c r="AH612" i="79"/>
  <c r="AG612" i="79"/>
  <c r="AF612" i="79"/>
  <c r="AE612" i="79"/>
  <c r="AL609" i="79"/>
  <c r="AK609" i="79"/>
  <c r="AJ609" i="79"/>
  <c r="AI609" i="79"/>
  <c r="AH609" i="79"/>
  <c r="AG609" i="79"/>
  <c r="AF609" i="79"/>
  <c r="AE609" i="79"/>
  <c r="AL580" i="79"/>
  <c r="AK580" i="79"/>
  <c r="AJ580" i="79"/>
  <c r="AI580" i="79"/>
  <c r="AH580" i="79"/>
  <c r="AG580" i="79"/>
  <c r="AF580" i="79"/>
  <c r="AE580" i="79"/>
  <c r="AL577" i="79"/>
  <c r="AK577" i="79"/>
  <c r="AJ577" i="79"/>
  <c r="AI577" i="79"/>
  <c r="AH577" i="79"/>
  <c r="AG577" i="79"/>
  <c r="AF577" i="79"/>
  <c r="AE577" i="79"/>
  <c r="AL574" i="79"/>
  <c r="AK574" i="79"/>
  <c r="AJ574" i="79"/>
  <c r="AI574" i="79"/>
  <c r="AH574" i="79"/>
  <c r="AG574" i="79"/>
  <c r="AF574" i="79"/>
  <c r="AE574" i="79"/>
  <c r="AL571" i="79"/>
  <c r="AK571" i="79"/>
  <c r="AJ571" i="79"/>
  <c r="AI571" i="79"/>
  <c r="AH571" i="79"/>
  <c r="AG571" i="79"/>
  <c r="AF571" i="79"/>
  <c r="AE571" i="79"/>
  <c r="AL568" i="79"/>
  <c r="AK568" i="79"/>
  <c r="AJ568" i="79"/>
  <c r="AI568" i="79"/>
  <c r="AH568" i="79"/>
  <c r="AG568" i="79"/>
  <c r="AF568" i="79"/>
  <c r="AE568" i="79"/>
  <c r="AL565" i="79"/>
  <c r="AK565" i="79"/>
  <c r="AJ565" i="79"/>
  <c r="AI565" i="79"/>
  <c r="AH565" i="79"/>
  <c r="AG565" i="79"/>
  <c r="AF565" i="79"/>
  <c r="AE565" i="79"/>
  <c r="AL562" i="79"/>
  <c r="AK562" i="79"/>
  <c r="AJ562" i="79"/>
  <c r="AI562" i="79"/>
  <c r="AH562" i="79"/>
  <c r="AG562" i="79"/>
  <c r="AF562" i="79"/>
  <c r="AE562" i="79"/>
  <c r="AL559" i="79"/>
  <c r="AK559" i="79"/>
  <c r="AJ559" i="79"/>
  <c r="AI559" i="79"/>
  <c r="AH559" i="79"/>
  <c r="AG559" i="79"/>
  <c r="AF559" i="79"/>
  <c r="AE559" i="79"/>
  <c r="AL556" i="79"/>
  <c r="AK556" i="79"/>
  <c r="AJ556" i="79"/>
  <c r="AI556" i="79"/>
  <c r="AH556" i="79"/>
  <c r="AG556" i="79"/>
  <c r="AF556" i="79"/>
  <c r="AE556" i="79"/>
  <c r="AL553" i="79"/>
  <c r="AK553" i="79"/>
  <c r="AJ553" i="79"/>
  <c r="AI553" i="79"/>
  <c r="AH553" i="79"/>
  <c r="AG553" i="79"/>
  <c r="AF553" i="79"/>
  <c r="AE553" i="79"/>
  <c r="AL550" i="79"/>
  <c r="AK550" i="79"/>
  <c r="AJ550" i="79"/>
  <c r="AI550" i="79"/>
  <c r="AH550" i="79"/>
  <c r="AG550" i="79"/>
  <c r="AF550" i="79"/>
  <c r="AE550" i="79"/>
  <c r="AL547" i="79"/>
  <c r="AK547" i="79"/>
  <c r="AJ547" i="79"/>
  <c r="AI547" i="79"/>
  <c r="AH547" i="79"/>
  <c r="AG547" i="79"/>
  <c r="AF547" i="79"/>
  <c r="AE547" i="79"/>
  <c r="AL544" i="79"/>
  <c r="AK544" i="79"/>
  <c r="AJ544" i="79"/>
  <c r="AI544" i="79"/>
  <c r="AH544" i="79"/>
  <c r="AG544" i="79"/>
  <c r="AF544" i="79"/>
  <c r="AE544" i="79"/>
  <c r="AL541" i="79"/>
  <c r="AK541" i="79"/>
  <c r="AJ541" i="79"/>
  <c r="AI541" i="79"/>
  <c r="AH541" i="79"/>
  <c r="AG541" i="79"/>
  <c r="AF541" i="79"/>
  <c r="AE541" i="79"/>
  <c r="AL537" i="79"/>
  <c r="AK537" i="79"/>
  <c r="AJ537" i="79"/>
  <c r="AI537" i="79"/>
  <c r="AH537" i="79"/>
  <c r="AG537" i="79"/>
  <c r="AF537" i="79"/>
  <c r="AE537" i="79"/>
  <c r="AL534" i="79"/>
  <c r="AK534" i="79"/>
  <c r="AJ534" i="79"/>
  <c r="AI534" i="79"/>
  <c r="AH534" i="79"/>
  <c r="AG534" i="79"/>
  <c r="AF534" i="79"/>
  <c r="AE534" i="79"/>
  <c r="AL531" i="79"/>
  <c r="AK531" i="79"/>
  <c r="AJ531" i="79"/>
  <c r="AI531" i="79"/>
  <c r="AH531" i="79"/>
  <c r="AG531" i="79"/>
  <c r="AF531" i="79"/>
  <c r="AE531" i="79"/>
  <c r="AL521" i="79"/>
  <c r="AK521" i="79"/>
  <c r="AJ521" i="79"/>
  <c r="AI521" i="79"/>
  <c r="AH521" i="79"/>
  <c r="AG521" i="79"/>
  <c r="AF521" i="79"/>
  <c r="AE521" i="79"/>
  <c r="AL518" i="79"/>
  <c r="AK518" i="79"/>
  <c r="AJ518" i="79"/>
  <c r="AI518" i="79"/>
  <c r="AH518" i="79"/>
  <c r="AG518" i="79"/>
  <c r="AF518" i="79"/>
  <c r="AE518" i="79"/>
  <c r="AL515" i="79"/>
  <c r="AK515" i="79"/>
  <c r="AJ515" i="79"/>
  <c r="AI515" i="79"/>
  <c r="AH515" i="79"/>
  <c r="AG515" i="79"/>
  <c r="AF515" i="79"/>
  <c r="AE515" i="79"/>
  <c r="AL512" i="79"/>
  <c r="AK512" i="79"/>
  <c r="AJ512" i="79"/>
  <c r="AI512" i="79"/>
  <c r="AH512" i="79"/>
  <c r="AG512" i="79"/>
  <c r="AF512" i="79"/>
  <c r="AE512" i="79"/>
  <c r="AL509" i="79"/>
  <c r="AK509" i="79"/>
  <c r="AJ509" i="79"/>
  <c r="AI509" i="79"/>
  <c r="AH509" i="79"/>
  <c r="AG509" i="79"/>
  <c r="AF509" i="79"/>
  <c r="AE509" i="79"/>
  <c r="AL506" i="79"/>
  <c r="AK506" i="79"/>
  <c r="AJ506" i="79"/>
  <c r="AI506" i="79"/>
  <c r="AH506" i="79"/>
  <c r="AG506" i="79"/>
  <c r="AF506" i="79"/>
  <c r="AE506" i="79"/>
  <c r="AL500" i="79"/>
  <c r="AK500" i="79"/>
  <c r="AJ500" i="79"/>
  <c r="AI500" i="79"/>
  <c r="AH500" i="79"/>
  <c r="AG500" i="79"/>
  <c r="AF500" i="79"/>
  <c r="AE500" i="79"/>
  <c r="AL497" i="79"/>
  <c r="AK497" i="79"/>
  <c r="AJ497" i="79"/>
  <c r="AI497" i="79"/>
  <c r="AH497" i="79"/>
  <c r="AG497" i="79"/>
  <c r="AF497" i="79"/>
  <c r="AE497" i="79"/>
  <c r="AL493" i="79"/>
  <c r="AK493" i="79"/>
  <c r="AJ493" i="79"/>
  <c r="AI493" i="79"/>
  <c r="AH493" i="79"/>
  <c r="AG493" i="79"/>
  <c r="AF493" i="79"/>
  <c r="AE493" i="79"/>
  <c r="AL490" i="79"/>
  <c r="AK490" i="79"/>
  <c r="AJ490" i="79"/>
  <c r="AI490" i="79"/>
  <c r="AH490" i="79"/>
  <c r="AG490" i="79"/>
  <c r="AF490" i="79"/>
  <c r="AE490" i="79"/>
  <c r="AL487" i="79"/>
  <c r="AK487" i="79"/>
  <c r="AJ487" i="79"/>
  <c r="AI487" i="79"/>
  <c r="AH487" i="79"/>
  <c r="AG487" i="79"/>
  <c r="AF487" i="79"/>
  <c r="AE487" i="79"/>
  <c r="AL481" i="79"/>
  <c r="AK481" i="79"/>
  <c r="AJ481" i="79"/>
  <c r="AI481" i="79"/>
  <c r="AH481" i="79"/>
  <c r="AG481" i="79"/>
  <c r="AF481" i="79"/>
  <c r="AE481" i="79"/>
  <c r="AL453" i="79"/>
  <c r="AK453" i="79"/>
  <c r="AJ453" i="79"/>
  <c r="AI453" i="79"/>
  <c r="AH453" i="79"/>
  <c r="AG453" i="79"/>
  <c r="AF453" i="79"/>
  <c r="AE453" i="79"/>
  <c r="AL449" i="79"/>
  <c r="AK449" i="79"/>
  <c r="AJ449" i="79"/>
  <c r="AI449" i="79"/>
  <c r="AH449" i="79"/>
  <c r="AG449" i="79"/>
  <c r="AF449" i="79"/>
  <c r="AE449" i="79"/>
  <c r="AL446" i="79"/>
  <c r="AK446" i="79"/>
  <c r="AJ446" i="79"/>
  <c r="AI446" i="79"/>
  <c r="AH446" i="79"/>
  <c r="AG446" i="79"/>
  <c r="AF446" i="79"/>
  <c r="AE446" i="79"/>
  <c r="AL443" i="79"/>
  <c r="AK443" i="79"/>
  <c r="AJ443" i="79"/>
  <c r="AI443" i="79"/>
  <c r="AH443" i="79"/>
  <c r="AG443" i="79"/>
  <c r="AF443" i="79"/>
  <c r="AE443" i="79"/>
  <c r="AL439" i="79"/>
  <c r="AK439" i="79"/>
  <c r="AJ439" i="79"/>
  <c r="AI439" i="79"/>
  <c r="AH439" i="79"/>
  <c r="AG439" i="79"/>
  <c r="AF439" i="79"/>
  <c r="AE439" i="79"/>
  <c r="AL436" i="79"/>
  <c r="AK436" i="79"/>
  <c r="AJ436" i="79"/>
  <c r="AI436" i="79"/>
  <c r="AH436" i="79"/>
  <c r="AG436" i="79"/>
  <c r="AF436" i="79"/>
  <c r="AE436" i="79"/>
  <c r="AL433" i="79"/>
  <c r="AK433" i="79"/>
  <c r="AJ433" i="79"/>
  <c r="AI433" i="79"/>
  <c r="AH433" i="79"/>
  <c r="AG433" i="79"/>
  <c r="AF433" i="79"/>
  <c r="AE433" i="79"/>
  <c r="AL430" i="79"/>
  <c r="AK430" i="79"/>
  <c r="AJ430" i="79"/>
  <c r="AI430" i="79"/>
  <c r="AH430" i="79"/>
  <c r="AG430" i="79"/>
  <c r="AF430" i="79"/>
  <c r="AE430" i="79"/>
  <c r="AL427" i="79"/>
  <c r="AK427" i="79"/>
  <c r="AJ427" i="79"/>
  <c r="AI427" i="79"/>
  <c r="AH427" i="79"/>
  <c r="AG427" i="79"/>
  <c r="AF427" i="79"/>
  <c r="AE427" i="79"/>
  <c r="AL423" i="79"/>
  <c r="AK423" i="79"/>
  <c r="AJ423" i="79"/>
  <c r="AI423" i="79"/>
  <c r="AH423" i="79"/>
  <c r="AG423" i="79"/>
  <c r="AF423" i="79"/>
  <c r="AE423" i="79"/>
  <c r="AL420" i="79"/>
  <c r="AK420" i="79"/>
  <c r="AJ420" i="79"/>
  <c r="AI420" i="79"/>
  <c r="AH420" i="79"/>
  <c r="AG420" i="79"/>
  <c r="AF420" i="79"/>
  <c r="AE420" i="79"/>
  <c r="AL417" i="79"/>
  <c r="AK417" i="79"/>
  <c r="AJ417" i="79"/>
  <c r="AI417" i="79"/>
  <c r="AH417" i="79"/>
  <c r="AG417" i="79"/>
  <c r="AF417" i="79"/>
  <c r="AE417" i="79"/>
  <c r="AL414" i="79"/>
  <c r="AK414" i="79"/>
  <c r="AJ414" i="79"/>
  <c r="AI414" i="79"/>
  <c r="AH414" i="79"/>
  <c r="AG414" i="79"/>
  <c r="AF414" i="79"/>
  <c r="AE414" i="79"/>
  <c r="AL411" i="79"/>
  <c r="AK411" i="79"/>
  <c r="AJ411" i="79"/>
  <c r="AI411" i="79"/>
  <c r="AH411" i="79"/>
  <c r="AG411" i="79"/>
  <c r="AF411" i="79"/>
  <c r="AE411" i="79"/>
  <c r="AL382" i="79"/>
  <c r="AK382" i="79"/>
  <c r="AJ382" i="79"/>
  <c r="AI382" i="79"/>
  <c r="AH382" i="79"/>
  <c r="AG382" i="79"/>
  <c r="AF382" i="79"/>
  <c r="AE382" i="79"/>
  <c r="AL379" i="79"/>
  <c r="AK379" i="79"/>
  <c r="AJ379" i="79"/>
  <c r="AI379" i="79"/>
  <c r="AH379" i="79"/>
  <c r="AG379" i="79"/>
  <c r="AF379" i="79"/>
  <c r="AE379" i="79"/>
  <c r="AL376" i="79"/>
  <c r="AK376" i="79"/>
  <c r="AJ376" i="79"/>
  <c r="AI376" i="79"/>
  <c r="AH376" i="79"/>
  <c r="AG376" i="79"/>
  <c r="AF376" i="79"/>
  <c r="AE376" i="79"/>
  <c r="AL373" i="79"/>
  <c r="AK373" i="79"/>
  <c r="AJ373" i="79"/>
  <c r="AI373" i="79"/>
  <c r="AH373" i="79"/>
  <c r="AG373" i="79"/>
  <c r="AF373" i="79"/>
  <c r="AE373" i="79"/>
  <c r="AL370" i="79"/>
  <c r="AK370" i="79"/>
  <c r="AJ370" i="79"/>
  <c r="AI370" i="79"/>
  <c r="AH370" i="79"/>
  <c r="AG370" i="79"/>
  <c r="AF370" i="79"/>
  <c r="AE370" i="79"/>
  <c r="AL367" i="79"/>
  <c r="AK367" i="79"/>
  <c r="AJ367" i="79"/>
  <c r="AI367" i="79"/>
  <c r="AH367" i="79"/>
  <c r="AG367" i="79"/>
  <c r="AF367" i="79"/>
  <c r="AE367" i="79"/>
  <c r="AL364" i="79"/>
  <c r="AK364" i="79"/>
  <c r="AJ364" i="79"/>
  <c r="AI364" i="79"/>
  <c r="AH364" i="79"/>
  <c r="AG364" i="79"/>
  <c r="AF364" i="79"/>
  <c r="AE364" i="79"/>
  <c r="AL361" i="79"/>
  <c r="AK361" i="79"/>
  <c r="AJ361" i="79"/>
  <c r="AI361" i="79"/>
  <c r="AH361" i="79"/>
  <c r="AG361" i="79"/>
  <c r="AF361" i="79"/>
  <c r="AE361" i="79"/>
  <c r="AL358" i="79"/>
  <c r="AK358" i="79"/>
  <c r="AJ358" i="79"/>
  <c r="AI358" i="79"/>
  <c r="AH358" i="79"/>
  <c r="AG358" i="79"/>
  <c r="AF358" i="79"/>
  <c r="AE358" i="79"/>
  <c r="AL355" i="79"/>
  <c r="AK355" i="79"/>
  <c r="AJ355" i="79"/>
  <c r="AI355" i="79"/>
  <c r="AH355" i="79"/>
  <c r="AG355" i="79"/>
  <c r="AF355" i="79"/>
  <c r="AE355" i="79"/>
  <c r="AL352" i="79"/>
  <c r="AK352" i="79"/>
  <c r="AJ352" i="79"/>
  <c r="AI352" i="79"/>
  <c r="AH352" i="79"/>
  <c r="AG352" i="79"/>
  <c r="AF352" i="79"/>
  <c r="AE352" i="79"/>
  <c r="AL349" i="79"/>
  <c r="AK349" i="79"/>
  <c r="AJ349" i="79"/>
  <c r="AI349" i="79"/>
  <c r="AH349" i="79"/>
  <c r="AG349" i="79"/>
  <c r="AF349" i="79"/>
  <c r="AE349" i="79"/>
  <c r="AL346" i="79"/>
  <c r="AK346" i="79"/>
  <c r="AJ346" i="79"/>
  <c r="AI346" i="79"/>
  <c r="AH346" i="79"/>
  <c r="AG346" i="79"/>
  <c r="AF346" i="79"/>
  <c r="AE346" i="79"/>
  <c r="AL343" i="79"/>
  <c r="AK343" i="79"/>
  <c r="AJ343" i="79"/>
  <c r="AI343" i="79"/>
  <c r="AH343" i="79"/>
  <c r="AG343" i="79"/>
  <c r="AF343" i="79"/>
  <c r="AE343" i="79"/>
  <c r="AL339" i="79"/>
  <c r="AK339" i="79"/>
  <c r="AJ339" i="79"/>
  <c r="AI339" i="79"/>
  <c r="AH339" i="79"/>
  <c r="AG339" i="79"/>
  <c r="AF339" i="79"/>
  <c r="AE339" i="79"/>
  <c r="AL336" i="79"/>
  <c r="AK336" i="79"/>
  <c r="AJ336" i="79"/>
  <c r="AI336" i="79"/>
  <c r="AH336" i="79"/>
  <c r="AG336" i="79"/>
  <c r="AF336" i="79"/>
  <c r="AE336" i="79"/>
  <c r="AL333" i="79"/>
  <c r="AK333" i="79"/>
  <c r="AJ333" i="79"/>
  <c r="AI333" i="79"/>
  <c r="AH333" i="79"/>
  <c r="AG333" i="79"/>
  <c r="AF333" i="79"/>
  <c r="AE333" i="79"/>
  <c r="AL329" i="79"/>
  <c r="AK329" i="79"/>
  <c r="AJ329" i="79"/>
  <c r="AI329" i="79"/>
  <c r="AH329" i="79"/>
  <c r="AG329" i="79"/>
  <c r="AF329" i="79"/>
  <c r="AE329" i="79"/>
  <c r="AL326" i="79"/>
  <c r="AK326" i="79"/>
  <c r="AJ326" i="79"/>
  <c r="AI326" i="79"/>
  <c r="AH326" i="79"/>
  <c r="AG326" i="79"/>
  <c r="AF326" i="79"/>
  <c r="AE326" i="79"/>
  <c r="AL323" i="79"/>
  <c r="AK323" i="79"/>
  <c r="AJ323" i="79"/>
  <c r="AI323" i="79"/>
  <c r="AH323" i="79"/>
  <c r="AG323" i="79"/>
  <c r="AF323" i="79"/>
  <c r="AE323" i="79"/>
  <c r="AL320" i="79"/>
  <c r="AK320" i="79"/>
  <c r="AJ320" i="79"/>
  <c r="AI320" i="79"/>
  <c r="AH320" i="79"/>
  <c r="AG320" i="79"/>
  <c r="AF320" i="79"/>
  <c r="AE320" i="79"/>
  <c r="AL317" i="79"/>
  <c r="AK317" i="79"/>
  <c r="AJ317" i="79"/>
  <c r="AI317" i="79"/>
  <c r="AH317" i="79"/>
  <c r="AG317" i="79"/>
  <c r="AF317" i="79"/>
  <c r="AE317" i="79"/>
  <c r="AL314" i="79"/>
  <c r="AK314" i="79"/>
  <c r="AJ314" i="79"/>
  <c r="AI314" i="79"/>
  <c r="AH314" i="79"/>
  <c r="AG314" i="79"/>
  <c r="AF314" i="79"/>
  <c r="AE314" i="79"/>
  <c r="AL311" i="79"/>
  <c r="AK311" i="79"/>
  <c r="AJ311" i="79"/>
  <c r="AI311" i="79"/>
  <c r="AH311" i="79"/>
  <c r="AG311" i="79"/>
  <c r="AF311" i="79"/>
  <c r="AE311" i="79"/>
  <c r="AL308" i="79"/>
  <c r="AK308" i="79"/>
  <c r="AJ308" i="79"/>
  <c r="AI308" i="79"/>
  <c r="AH308" i="79"/>
  <c r="AG308" i="79"/>
  <c r="AF308" i="79"/>
  <c r="AE308" i="79"/>
  <c r="AL304" i="79"/>
  <c r="AK304" i="79"/>
  <c r="AJ304" i="79"/>
  <c r="AI304" i="79"/>
  <c r="AH304" i="79"/>
  <c r="AG304" i="79"/>
  <c r="AF304" i="79"/>
  <c r="AE304" i="79"/>
  <c r="AL301" i="79"/>
  <c r="AK301" i="79"/>
  <c r="AJ301" i="79"/>
  <c r="AI301" i="79"/>
  <c r="AH301" i="79"/>
  <c r="AG301" i="79"/>
  <c r="AF301" i="79"/>
  <c r="AE301" i="79"/>
  <c r="AL298" i="79"/>
  <c r="AK298" i="79"/>
  <c r="AJ298" i="79"/>
  <c r="AI298" i="79"/>
  <c r="AH298" i="79"/>
  <c r="AG298" i="79"/>
  <c r="AF298" i="79"/>
  <c r="AE298" i="79"/>
  <c r="AL295" i="79"/>
  <c r="AK295" i="79"/>
  <c r="AJ295" i="79"/>
  <c r="AI295" i="79"/>
  <c r="AH295" i="79"/>
  <c r="AG295" i="79"/>
  <c r="AF295" i="79"/>
  <c r="AE295" i="79"/>
  <c r="AL264" i="79"/>
  <c r="AK264" i="79"/>
  <c r="AJ264" i="79"/>
  <c r="AI264" i="79"/>
  <c r="AH264" i="79"/>
  <c r="AG264" i="79"/>
  <c r="AF264" i="79"/>
  <c r="AE264" i="79"/>
  <c r="AL260" i="79"/>
  <c r="AK260" i="79"/>
  <c r="AJ260" i="79"/>
  <c r="AI260" i="79"/>
  <c r="AH260" i="79"/>
  <c r="AG260" i="79"/>
  <c r="AF260" i="79"/>
  <c r="AE260" i="79"/>
  <c r="AL257" i="79"/>
  <c r="AK257" i="79"/>
  <c r="AJ257" i="79"/>
  <c r="AI257" i="79"/>
  <c r="AH257" i="79"/>
  <c r="AG257" i="79"/>
  <c r="AF257" i="79"/>
  <c r="AE257" i="79"/>
  <c r="AL254" i="79"/>
  <c r="AK254" i="79"/>
  <c r="AJ254" i="79"/>
  <c r="AI254" i="79"/>
  <c r="AH254" i="79"/>
  <c r="AG254" i="79"/>
  <c r="AF254" i="79"/>
  <c r="AE254" i="79"/>
  <c r="AL250" i="79"/>
  <c r="AK250" i="79"/>
  <c r="AJ250" i="79"/>
  <c r="AI250" i="79"/>
  <c r="AH250" i="79"/>
  <c r="AG250" i="79"/>
  <c r="AF250" i="79"/>
  <c r="AE250" i="79"/>
  <c r="AL247" i="79"/>
  <c r="AK247" i="79"/>
  <c r="AJ247" i="79"/>
  <c r="AI247" i="79"/>
  <c r="AH247" i="79"/>
  <c r="AG247" i="79"/>
  <c r="AF247" i="79"/>
  <c r="AE247" i="79"/>
  <c r="AL244" i="79"/>
  <c r="AK244" i="79"/>
  <c r="AJ244" i="79"/>
  <c r="AI244" i="79"/>
  <c r="AH244" i="79"/>
  <c r="AG244" i="79"/>
  <c r="AF244" i="79"/>
  <c r="AE244" i="79"/>
  <c r="AL241" i="79"/>
  <c r="AK241" i="79"/>
  <c r="AJ241" i="79"/>
  <c r="AI241" i="79"/>
  <c r="AH241" i="79"/>
  <c r="AG241" i="79"/>
  <c r="AF241" i="79"/>
  <c r="AE241" i="79"/>
  <c r="AL238" i="79"/>
  <c r="AK238" i="79"/>
  <c r="AJ238" i="79"/>
  <c r="AI238" i="79"/>
  <c r="AH238" i="79"/>
  <c r="AG238" i="79"/>
  <c r="AF238" i="79"/>
  <c r="AE238" i="79"/>
  <c r="AL234" i="79"/>
  <c r="AK234" i="79"/>
  <c r="AJ234" i="79"/>
  <c r="AI234" i="79"/>
  <c r="AH234" i="79"/>
  <c r="AG234" i="79"/>
  <c r="AF234" i="79"/>
  <c r="AE234" i="79"/>
  <c r="AL231" i="79"/>
  <c r="AK231" i="79"/>
  <c r="AJ231" i="79"/>
  <c r="AI231" i="79"/>
  <c r="AH231" i="79"/>
  <c r="AG231" i="79"/>
  <c r="AF231" i="79"/>
  <c r="AE231" i="79"/>
  <c r="AL228" i="79"/>
  <c r="AK228" i="79"/>
  <c r="AJ228" i="79"/>
  <c r="AI228" i="79"/>
  <c r="AH228" i="79"/>
  <c r="AG228" i="79"/>
  <c r="AF228" i="79"/>
  <c r="AE228" i="79"/>
  <c r="AL225" i="79"/>
  <c r="AK225" i="79"/>
  <c r="AJ225" i="79"/>
  <c r="AI225" i="79"/>
  <c r="AH225" i="79"/>
  <c r="AG225" i="79"/>
  <c r="AF225" i="79"/>
  <c r="AE225" i="79"/>
  <c r="AL222" i="79"/>
  <c r="AK222" i="79"/>
  <c r="AJ222" i="79"/>
  <c r="AI222" i="79"/>
  <c r="AH222" i="79"/>
  <c r="AG222" i="79"/>
  <c r="AF222" i="79"/>
  <c r="AE222" i="79"/>
  <c r="AL193" i="79"/>
  <c r="AK193" i="79"/>
  <c r="AJ193" i="79"/>
  <c r="AI193" i="79"/>
  <c r="AH193" i="79"/>
  <c r="AG193" i="79"/>
  <c r="AF193" i="79"/>
  <c r="AE193" i="79"/>
  <c r="AD193" i="79"/>
  <c r="AL190" i="79"/>
  <c r="AK190" i="79"/>
  <c r="AJ190" i="79"/>
  <c r="AI190" i="79"/>
  <c r="AH190" i="79"/>
  <c r="AG190" i="79"/>
  <c r="AF190" i="79"/>
  <c r="AE190" i="79"/>
  <c r="AD190" i="79"/>
  <c r="AL187" i="79"/>
  <c r="AK187" i="79"/>
  <c r="AJ187" i="79"/>
  <c r="AI187" i="79"/>
  <c r="AH187" i="79"/>
  <c r="AG187" i="79"/>
  <c r="AF187" i="79"/>
  <c r="AE187" i="79"/>
  <c r="AD187" i="79"/>
  <c r="AL184" i="79"/>
  <c r="AK184" i="79"/>
  <c r="AJ184" i="79"/>
  <c r="AI184" i="79"/>
  <c r="AH184" i="79"/>
  <c r="AG184" i="79"/>
  <c r="AF184" i="79"/>
  <c r="AE184" i="79"/>
  <c r="AD184" i="79"/>
  <c r="AL181" i="79"/>
  <c r="AK181" i="79"/>
  <c r="AJ181" i="79"/>
  <c r="AI181" i="79"/>
  <c r="AH181" i="79"/>
  <c r="AG181" i="79"/>
  <c r="AF181" i="79"/>
  <c r="AE181" i="79"/>
  <c r="AD181" i="79"/>
  <c r="AL178" i="79"/>
  <c r="AK178" i="79"/>
  <c r="AJ178" i="79"/>
  <c r="AI178" i="79"/>
  <c r="AH178" i="79"/>
  <c r="AG178" i="79"/>
  <c r="AF178" i="79"/>
  <c r="AE178" i="79"/>
  <c r="AD178" i="79"/>
  <c r="AL175" i="79"/>
  <c r="AK175" i="79"/>
  <c r="AJ175" i="79"/>
  <c r="AI175" i="79"/>
  <c r="AH175" i="79"/>
  <c r="AG175" i="79"/>
  <c r="AF175" i="79"/>
  <c r="AE175" i="79"/>
  <c r="AD175" i="79"/>
  <c r="AL172" i="79"/>
  <c r="AK172" i="79"/>
  <c r="AJ172" i="79"/>
  <c r="AI172" i="79"/>
  <c r="AH172" i="79"/>
  <c r="AG172" i="79"/>
  <c r="AF172" i="79"/>
  <c r="AE172" i="79"/>
  <c r="AD172" i="79"/>
  <c r="AL169" i="79"/>
  <c r="AK169" i="79"/>
  <c r="AJ169" i="79"/>
  <c r="AI169" i="79"/>
  <c r="AH169" i="79"/>
  <c r="AG169" i="79"/>
  <c r="AF169" i="79"/>
  <c r="AE169" i="79"/>
  <c r="AD169" i="79"/>
  <c r="AL166" i="79"/>
  <c r="AK166" i="79"/>
  <c r="AJ166" i="79"/>
  <c r="AI166" i="79"/>
  <c r="AH166" i="79"/>
  <c r="AG166" i="79"/>
  <c r="AF166" i="79"/>
  <c r="AE166" i="79"/>
  <c r="AD166" i="79"/>
  <c r="AL163" i="79"/>
  <c r="AK163" i="79"/>
  <c r="AJ163" i="79"/>
  <c r="AI163" i="79"/>
  <c r="AH163" i="79"/>
  <c r="AG163" i="79"/>
  <c r="AF163" i="79"/>
  <c r="AE163" i="79"/>
  <c r="AD163" i="79"/>
  <c r="AL160" i="79"/>
  <c r="AK160" i="79"/>
  <c r="AJ160" i="79"/>
  <c r="AI160" i="79"/>
  <c r="AH160" i="79"/>
  <c r="AG160" i="79"/>
  <c r="AF160" i="79"/>
  <c r="AE160" i="79"/>
  <c r="AD160" i="79"/>
  <c r="AL157" i="79"/>
  <c r="AK157" i="79"/>
  <c r="AJ157" i="79"/>
  <c r="AI157" i="79"/>
  <c r="AH157" i="79"/>
  <c r="AG157" i="79"/>
  <c r="AF157" i="79"/>
  <c r="AE157" i="79"/>
  <c r="AD157" i="79"/>
  <c r="AL154" i="79"/>
  <c r="AK154" i="79"/>
  <c r="AJ154" i="79"/>
  <c r="AI154" i="79"/>
  <c r="AH154" i="79"/>
  <c r="AG154" i="79"/>
  <c r="AF154" i="79"/>
  <c r="AE154" i="79"/>
  <c r="AD154" i="79"/>
  <c r="AL150" i="79"/>
  <c r="AK150" i="79"/>
  <c r="AJ150" i="79"/>
  <c r="AI150" i="79"/>
  <c r="AH150" i="79"/>
  <c r="AG150" i="79"/>
  <c r="AF150" i="79"/>
  <c r="AE150" i="79"/>
  <c r="AD150" i="79"/>
  <c r="AL147" i="79"/>
  <c r="AK147" i="79"/>
  <c r="AJ147" i="79"/>
  <c r="AI147" i="79"/>
  <c r="AH147" i="79"/>
  <c r="AG147" i="79"/>
  <c r="AF147" i="79"/>
  <c r="AE147" i="79"/>
  <c r="AD147" i="79"/>
  <c r="AL144" i="79"/>
  <c r="AK144" i="79"/>
  <c r="AJ144" i="79"/>
  <c r="AI144" i="79"/>
  <c r="AH144" i="79"/>
  <c r="AG144" i="79"/>
  <c r="AF144" i="79"/>
  <c r="AE144" i="79"/>
  <c r="AD144" i="79"/>
  <c r="AL140" i="79"/>
  <c r="AK140" i="79"/>
  <c r="AJ140" i="79"/>
  <c r="AI140" i="79"/>
  <c r="AH140" i="79"/>
  <c r="AG140" i="79"/>
  <c r="AF140" i="79"/>
  <c r="AE140" i="79"/>
  <c r="AD140" i="79"/>
  <c r="AL137" i="79"/>
  <c r="AK137" i="79"/>
  <c r="AJ137" i="79"/>
  <c r="AI137" i="79"/>
  <c r="AH137" i="79"/>
  <c r="AG137" i="79"/>
  <c r="AF137" i="79"/>
  <c r="AE137" i="79"/>
  <c r="AD137" i="79"/>
  <c r="AL134" i="79"/>
  <c r="AK134" i="79"/>
  <c r="AJ134" i="79"/>
  <c r="AI134" i="79"/>
  <c r="AH134" i="79"/>
  <c r="AG134" i="79"/>
  <c r="AF134" i="79"/>
  <c r="AE134" i="79"/>
  <c r="AD134" i="79"/>
  <c r="AL131" i="79"/>
  <c r="AK131" i="79"/>
  <c r="AJ131" i="79"/>
  <c r="AI131" i="79"/>
  <c r="AH131" i="79"/>
  <c r="AG131" i="79"/>
  <c r="AF131" i="79"/>
  <c r="AE131" i="79"/>
  <c r="AD131" i="79"/>
  <c r="AL128" i="79"/>
  <c r="AK128" i="79"/>
  <c r="AJ128" i="79"/>
  <c r="AI128" i="79"/>
  <c r="AH128" i="79"/>
  <c r="AG128" i="79"/>
  <c r="AF128" i="79"/>
  <c r="AE128" i="79"/>
  <c r="AD128" i="79"/>
  <c r="AL125" i="79"/>
  <c r="AK125" i="79"/>
  <c r="AJ125" i="79"/>
  <c r="AI125" i="79"/>
  <c r="AH125" i="79"/>
  <c r="AG125" i="79"/>
  <c r="AF125" i="79"/>
  <c r="AE125" i="79"/>
  <c r="AD125" i="79"/>
  <c r="AL122" i="79"/>
  <c r="AK122" i="79"/>
  <c r="AJ122" i="79"/>
  <c r="AI122" i="79"/>
  <c r="AH122" i="79"/>
  <c r="AG122" i="79"/>
  <c r="AF122" i="79"/>
  <c r="AE122" i="79"/>
  <c r="AD122" i="79"/>
  <c r="AL119" i="79"/>
  <c r="AK119" i="79"/>
  <c r="AJ119" i="79"/>
  <c r="AI119" i="79"/>
  <c r="AH119" i="79"/>
  <c r="AG119" i="79"/>
  <c r="AF119" i="79"/>
  <c r="AE119" i="79"/>
  <c r="AD119" i="79"/>
  <c r="AL115" i="79"/>
  <c r="AK115" i="79"/>
  <c r="AJ115" i="79"/>
  <c r="AI115" i="79"/>
  <c r="AH115" i="79"/>
  <c r="AG115" i="79"/>
  <c r="AF115" i="79"/>
  <c r="AE115" i="79"/>
  <c r="AD115" i="79"/>
  <c r="AL112" i="79"/>
  <c r="AK112" i="79"/>
  <c r="AJ112" i="79"/>
  <c r="AI112" i="79"/>
  <c r="AH112" i="79"/>
  <c r="AG112" i="79"/>
  <c r="AF112" i="79"/>
  <c r="AE112" i="79"/>
  <c r="AD112" i="79"/>
  <c r="AL109" i="79"/>
  <c r="AK109" i="79"/>
  <c r="AJ109" i="79"/>
  <c r="AI109" i="79"/>
  <c r="AH109" i="79"/>
  <c r="AG109" i="79"/>
  <c r="AF109" i="79"/>
  <c r="AE109" i="79"/>
  <c r="AD109" i="79"/>
  <c r="AL106" i="79"/>
  <c r="AK106" i="79"/>
  <c r="AJ106" i="79"/>
  <c r="AI106" i="79"/>
  <c r="AH106" i="79"/>
  <c r="AG106" i="79"/>
  <c r="AF106" i="79"/>
  <c r="AE106" i="79"/>
  <c r="AD106" i="79"/>
  <c r="AL101" i="79"/>
  <c r="AK101" i="79"/>
  <c r="AJ101" i="79"/>
  <c r="AI101" i="79"/>
  <c r="AH101" i="79"/>
  <c r="AG101" i="79"/>
  <c r="AF101" i="79"/>
  <c r="AE101" i="79"/>
  <c r="AD101" i="79"/>
  <c r="AL95" i="79"/>
  <c r="AK95" i="79"/>
  <c r="AJ95" i="79"/>
  <c r="AI95" i="79"/>
  <c r="AH95" i="79"/>
  <c r="AG95" i="79"/>
  <c r="AF95" i="79"/>
  <c r="AE95" i="79"/>
  <c r="AD95" i="79"/>
  <c r="AL81" i="79"/>
  <c r="AK81" i="79"/>
  <c r="AJ81" i="79"/>
  <c r="AI81" i="79"/>
  <c r="AH81" i="79"/>
  <c r="AG81" i="79"/>
  <c r="AF81" i="79"/>
  <c r="AE81" i="79"/>
  <c r="AL74" i="79"/>
  <c r="AK74" i="79"/>
  <c r="AJ74" i="79"/>
  <c r="AI74" i="79"/>
  <c r="AH74" i="79"/>
  <c r="AG74" i="79"/>
  <c r="AF74" i="79"/>
  <c r="AE74" i="79"/>
  <c r="AD74" i="79"/>
  <c r="AL71" i="79"/>
  <c r="AK71" i="79"/>
  <c r="AJ71" i="79"/>
  <c r="AI71" i="79"/>
  <c r="AH71" i="79"/>
  <c r="AG71" i="79"/>
  <c r="AF71" i="79"/>
  <c r="AE71" i="79"/>
  <c r="AD71" i="79"/>
  <c r="AL67" i="79"/>
  <c r="AK67" i="79"/>
  <c r="AJ67" i="79"/>
  <c r="AI67" i="79"/>
  <c r="AH67" i="79"/>
  <c r="AG67" i="79"/>
  <c r="AF67" i="79"/>
  <c r="AE67" i="79"/>
  <c r="AD67" i="79"/>
  <c r="AL64" i="79"/>
  <c r="AK64" i="79"/>
  <c r="AJ64" i="79"/>
  <c r="AI64" i="79"/>
  <c r="AH64" i="79"/>
  <c r="AG64" i="79"/>
  <c r="AF64" i="79"/>
  <c r="AE64" i="79"/>
  <c r="AD64" i="79"/>
  <c r="AL61" i="79"/>
  <c r="AK61" i="79"/>
  <c r="AJ61" i="79"/>
  <c r="AI61" i="79"/>
  <c r="AH61" i="79"/>
  <c r="AG61" i="79"/>
  <c r="AF61" i="79"/>
  <c r="AE61" i="79"/>
  <c r="AD61" i="79"/>
  <c r="AL58" i="79"/>
  <c r="AK58" i="79"/>
  <c r="AJ58" i="79"/>
  <c r="AI58" i="79"/>
  <c r="AH58" i="79"/>
  <c r="AG58" i="79"/>
  <c r="AF58" i="79"/>
  <c r="AE58" i="79"/>
  <c r="AD58" i="79"/>
  <c r="AL55" i="79"/>
  <c r="AK55" i="79"/>
  <c r="AJ55" i="79"/>
  <c r="AI55" i="79"/>
  <c r="AH55" i="79"/>
  <c r="AG55" i="79"/>
  <c r="AF55" i="79"/>
  <c r="AE55" i="79"/>
  <c r="AD55" i="79"/>
  <c r="AL51" i="79"/>
  <c r="AK51" i="79"/>
  <c r="AJ51" i="79"/>
  <c r="AI51" i="79"/>
  <c r="AH51" i="79"/>
  <c r="AG51" i="79"/>
  <c r="AF51" i="79"/>
  <c r="AE51" i="79"/>
  <c r="AD51" i="79"/>
  <c r="AL48" i="79"/>
  <c r="AK48" i="79"/>
  <c r="AJ48" i="79"/>
  <c r="AI48" i="79"/>
  <c r="AH48" i="79"/>
  <c r="AG48" i="79"/>
  <c r="AF48" i="79"/>
  <c r="AE48" i="79"/>
  <c r="AD48" i="79"/>
  <c r="AL45" i="79"/>
  <c r="AK45" i="79"/>
  <c r="AJ45" i="79"/>
  <c r="AI45" i="79"/>
  <c r="AH45" i="79"/>
  <c r="AG45" i="79"/>
  <c r="AF45" i="79"/>
  <c r="AE45" i="79"/>
  <c r="AD45" i="79"/>
  <c r="AL42" i="79"/>
  <c r="AK42" i="79"/>
  <c r="AJ42" i="79"/>
  <c r="AI42" i="79"/>
  <c r="AH42" i="79"/>
  <c r="AG42" i="79"/>
  <c r="AF42" i="79"/>
  <c r="AE42" i="79"/>
  <c r="AD42" i="79"/>
  <c r="AL39" i="79"/>
  <c r="AK39" i="79"/>
  <c r="AJ39" i="79"/>
  <c r="AI39" i="79"/>
  <c r="AH39" i="79"/>
  <c r="AG39" i="79"/>
  <c r="AF39" i="79"/>
  <c r="AE39" i="79"/>
  <c r="AD39" i="79"/>
  <c r="AL495" i="46"/>
  <c r="AK495" i="46"/>
  <c r="AJ495" i="46"/>
  <c r="AI495" i="46"/>
  <c r="AH495" i="46"/>
  <c r="AG495" i="46"/>
  <c r="AF495" i="46"/>
  <c r="AE495" i="46"/>
  <c r="AD495" i="46"/>
  <c r="AL492" i="46"/>
  <c r="AK492" i="46"/>
  <c r="AJ492" i="46"/>
  <c r="AI492" i="46"/>
  <c r="AH492" i="46"/>
  <c r="AG492" i="46"/>
  <c r="AF492" i="46"/>
  <c r="AE492" i="46"/>
  <c r="AD492" i="46"/>
  <c r="AL489" i="46"/>
  <c r="AK489" i="46"/>
  <c r="AJ489" i="46"/>
  <c r="AI489" i="46"/>
  <c r="AH489" i="46"/>
  <c r="AG489" i="46"/>
  <c r="AF489" i="46"/>
  <c r="AE489" i="46"/>
  <c r="AD489" i="46"/>
  <c r="AL478" i="46"/>
  <c r="AK478" i="46"/>
  <c r="AJ478" i="46"/>
  <c r="AI478" i="46"/>
  <c r="AH478" i="46"/>
  <c r="AG478" i="46"/>
  <c r="AF478" i="46"/>
  <c r="AE478" i="46"/>
  <c r="AD478" i="46"/>
  <c r="AL474" i="46"/>
  <c r="AK474" i="46"/>
  <c r="AJ474" i="46"/>
  <c r="AI474" i="46"/>
  <c r="AH474" i="46"/>
  <c r="AG474" i="46"/>
  <c r="AF474" i="46"/>
  <c r="AE474" i="46"/>
  <c r="AD474" i="46"/>
  <c r="AL471" i="46"/>
  <c r="AK471" i="46"/>
  <c r="AJ471" i="46"/>
  <c r="AI471" i="46"/>
  <c r="AH471" i="46"/>
  <c r="AG471" i="46"/>
  <c r="AF471" i="46"/>
  <c r="AE471" i="46"/>
  <c r="AD471" i="46"/>
  <c r="AL468" i="46"/>
  <c r="AK468" i="46"/>
  <c r="AJ468" i="46"/>
  <c r="AI468" i="46"/>
  <c r="AH468" i="46"/>
  <c r="AG468" i="46"/>
  <c r="AF468" i="46"/>
  <c r="AE468" i="46"/>
  <c r="AD468" i="46"/>
  <c r="AL465" i="46"/>
  <c r="AK465" i="46"/>
  <c r="AJ465" i="46"/>
  <c r="AI465" i="46"/>
  <c r="AH465" i="46"/>
  <c r="AG465" i="46"/>
  <c r="AF465" i="46"/>
  <c r="AE465" i="46"/>
  <c r="AD465" i="46"/>
  <c r="AL462" i="46"/>
  <c r="AK462" i="46"/>
  <c r="AJ462" i="46"/>
  <c r="AI462" i="46"/>
  <c r="AH462" i="46"/>
  <c r="AG462" i="46"/>
  <c r="AF462" i="46"/>
  <c r="AE462" i="46"/>
  <c r="AD462" i="46"/>
  <c r="AL458" i="46"/>
  <c r="AK458" i="46"/>
  <c r="AJ458" i="46"/>
  <c r="AI458" i="46"/>
  <c r="AH458" i="46"/>
  <c r="AG458" i="46"/>
  <c r="AF458" i="46"/>
  <c r="AE458" i="46"/>
  <c r="AD458" i="46"/>
  <c r="AL449" i="46"/>
  <c r="AK449" i="46"/>
  <c r="AJ449" i="46"/>
  <c r="AI449" i="46"/>
  <c r="AH449" i="46"/>
  <c r="AG449" i="46"/>
  <c r="AF449" i="46"/>
  <c r="AE449" i="46"/>
  <c r="AD449" i="46"/>
  <c r="AL446" i="46"/>
  <c r="AK446" i="46"/>
  <c r="AJ446" i="46"/>
  <c r="AI446" i="46"/>
  <c r="AH446" i="46"/>
  <c r="AG446" i="46"/>
  <c r="AF446" i="46"/>
  <c r="AE446" i="46"/>
  <c r="AD446" i="46"/>
  <c r="AL443" i="46"/>
  <c r="AK443" i="46"/>
  <c r="AJ443" i="46"/>
  <c r="AI443" i="46"/>
  <c r="AH443" i="46"/>
  <c r="AG443" i="46"/>
  <c r="AF443" i="46"/>
  <c r="AE443" i="46"/>
  <c r="AD443" i="46"/>
  <c r="AL440" i="46"/>
  <c r="AK440" i="46"/>
  <c r="AJ440" i="46"/>
  <c r="AI440" i="46"/>
  <c r="AH440" i="46"/>
  <c r="AG440" i="46"/>
  <c r="AF440" i="46"/>
  <c r="AE440" i="46"/>
  <c r="AD440" i="46"/>
  <c r="AL437" i="46"/>
  <c r="AK437" i="46"/>
  <c r="AJ437" i="46"/>
  <c r="AI437" i="46"/>
  <c r="AH437" i="46"/>
  <c r="AG437" i="46"/>
  <c r="AF437" i="46"/>
  <c r="AE437" i="46"/>
  <c r="AD437" i="46"/>
  <c r="AL433" i="46"/>
  <c r="AK433" i="46"/>
  <c r="AJ433" i="46"/>
  <c r="AI433" i="46"/>
  <c r="AH433" i="46"/>
  <c r="AG433" i="46"/>
  <c r="AF433" i="46"/>
  <c r="AE433" i="46"/>
  <c r="AD433" i="46"/>
  <c r="AL427" i="46"/>
  <c r="AK427" i="46"/>
  <c r="AJ427" i="46"/>
  <c r="AI427" i="46"/>
  <c r="AH427" i="46"/>
  <c r="AG427" i="46"/>
  <c r="AF427" i="46"/>
  <c r="AE427" i="46"/>
  <c r="AD427" i="46"/>
  <c r="AL424" i="46"/>
  <c r="AK424" i="46"/>
  <c r="AJ424" i="46"/>
  <c r="AI424" i="46"/>
  <c r="AH424" i="46"/>
  <c r="AG424" i="46"/>
  <c r="AF424" i="46"/>
  <c r="AE424" i="46"/>
  <c r="AD424" i="46"/>
  <c r="AL421" i="46"/>
  <c r="AK421" i="46"/>
  <c r="AJ421" i="46"/>
  <c r="AI421" i="46"/>
  <c r="AH421" i="46"/>
  <c r="AG421" i="46"/>
  <c r="AF421" i="46"/>
  <c r="AE421" i="46"/>
  <c r="AD421" i="46"/>
  <c r="AL418" i="46"/>
  <c r="AK418" i="46"/>
  <c r="AJ418" i="46"/>
  <c r="AI418" i="46"/>
  <c r="AH418" i="46"/>
  <c r="AG418" i="46"/>
  <c r="AF418" i="46"/>
  <c r="AE418" i="46"/>
  <c r="AD418" i="46"/>
  <c r="AL415" i="46"/>
  <c r="AK415" i="46"/>
  <c r="AJ415" i="46"/>
  <c r="AI415" i="46"/>
  <c r="AH415" i="46"/>
  <c r="AG415" i="46"/>
  <c r="AF415" i="46"/>
  <c r="AE415" i="46"/>
  <c r="AD415" i="46"/>
  <c r="AL412" i="46"/>
  <c r="AK412" i="46"/>
  <c r="AJ412" i="46"/>
  <c r="AI412" i="46"/>
  <c r="AH412" i="46"/>
  <c r="AG412" i="46"/>
  <c r="AF412" i="46"/>
  <c r="AE412" i="46"/>
  <c r="AD412" i="46"/>
  <c r="AL409" i="46"/>
  <c r="AK409" i="46"/>
  <c r="AJ409" i="46"/>
  <c r="AI409" i="46"/>
  <c r="AH409" i="46"/>
  <c r="AG409" i="46"/>
  <c r="AF409" i="46"/>
  <c r="AE409" i="46"/>
  <c r="AD409" i="46"/>
  <c r="AL366" i="46"/>
  <c r="AK366" i="46"/>
  <c r="AJ366" i="46"/>
  <c r="AI366" i="46"/>
  <c r="AH366" i="46"/>
  <c r="AG366" i="46"/>
  <c r="AF366" i="46"/>
  <c r="AE366" i="46"/>
  <c r="AD366" i="46"/>
  <c r="AL363" i="46"/>
  <c r="AK363" i="46"/>
  <c r="AJ363" i="46"/>
  <c r="AI363" i="46"/>
  <c r="AH363" i="46"/>
  <c r="AG363" i="46"/>
  <c r="AF363" i="46"/>
  <c r="AE363" i="46"/>
  <c r="AD363" i="46"/>
  <c r="AL360" i="46"/>
  <c r="AK360" i="46"/>
  <c r="AJ360" i="46"/>
  <c r="AI360" i="46"/>
  <c r="AH360" i="46"/>
  <c r="AG360" i="46"/>
  <c r="AF360" i="46"/>
  <c r="AE360" i="46"/>
  <c r="AD360" i="46"/>
  <c r="AL349" i="46"/>
  <c r="AK349" i="46"/>
  <c r="AJ349" i="46"/>
  <c r="AI349" i="46"/>
  <c r="AH349" i="46"/>
  <c r="AG349" i="46"/>
  <c r="AF349" i="46"/>
  <c r="AE349" i="46"/>
  <c r="AD349" i="46"/>
  <c r="AL345" i="46"/>
  <c r="AK345" i="46"/>
  <c r="AJ345" i="46"/>
  <c r="AI345" i="46"/>
  <c r="AH345" i="46"/>
  <c r="AG345" i="46"/>
  <c r="AF345" i="46"/>
  <c r="AE345" i="46"/>
  <c r="AD345" i="46"/>
  <c r="AL342" i="46"/>
  <c r="AK342" i="46"/>
  <c r="AJ342" i="46"/>
  <c r="AI342" i="46"/>
  <c r="AH342" i="46"/>
  <c r="AG342" i="46"/>
  <c r="AF342" i="46"/>
  <c r="AE342" i="46"/>
  <c r="AD342" i="46"/>
  <c r="AL339" i="46"/>
  <c r="AK339" i="46"/>
  <c r="AJ339" i="46"/>
  <c r="AI339" i="46"/>
  <c r="AH339" i="46"/>
  <c r="AG339" i="46"/>
  <c r="AF339" i="46"/>
  <c r="AE339" i="46"/>
  <c r="AD339" i="46"/>
  <c r="AL336" i="46"/>
  <c r="AK336" i="46"/>
  <c r="AJ336" i="46"/>
  <c r="AI336" i="46"/>
  <c r="AH336" i="46"/>
  <c r="AG336" i="46"/>
  <c r="AF336" i="46"/>
  <c r="AE336" i="46"/>
  <c r="AD336" i="46"/>
  <c r="AL333" i="46"/>
  <c r="AK333" i="46"/>
  <c r="AJ333" i="46"/>
  <c r="AI333" i="46"/>
  <c r="AH333" i="46"/>
  <c r="AG333" i="46"/>
  <c r="AF333" i="46"/>
  <c r="AE333" i="46"/>
  <c r="AD333" i="46"/>
  <c r="AL329" i="46"/>
  <c r="AK329" i="46"/>
  <c r="AJ329" i="46"/>
  <c r="AI329" i="46"/>
  <c r="AH329" i="46"/>
  <c r="AG329" i="46"/>
  <c r="AF329" i="46"/>
  <c r="AE329" i="46"/>
  <c r="AD329" i="46"/>
  <c r="AL320" i="46"/>
  <c r="AK320" i="46"/>
  <c r="AJ320" i="46"/>
  <c r="AI320" i="46"/>
  <c r="AH320" i="46"/>
  <c r="AG320" i="46"/>
  <c r="AF320" i="46"/>
  <c r="AE320" i="46"/>
  <c r="AD320" i="46"/>
  <c r="AL317" i="46"/>
  <c r="AK317" i="46"/>
  <c r="AJ317" i="46"/>
  <c r="AI317" i="46"/>
  <c r="AH317" i="46"/>
  <c r="AG317" i="46"/>
  <c r="AF317" i="46"/>
  <c r="AE317" i="46"/>
  <c r="AD317" i="46"/>
  <c r="AL314" i="46"/>
  <c r="AK314" i="46"/>
  <c r="AJ314" i="46"/>
  <c r="AI314" i="46"/>
  <c r="AH314" i="46"/>
  <c r="AG314" i="46"/>
  <c r="AF314" i="46"/>
  <c r="AE314" i="46"/>
  <c r="AD314" i="46"/>
  <c r="AL311" i="46"/>
  <c r="AK311" i="46"/>
  <c r="AJ311" i="46"/>
  <c r="AI311" i="46"/>
  <c r="AH311" i="46"/>
  <c r="AG311" i="46"/>
  <c r="AF311" i="46"/>
  <c r="AE311" i="46"/>
  <c r="AD311" i="46"/>
  <c r="AL308" i="46"/>
  <c r="AK308" i="46"/>
  <c r="AJ308" i="46"/>
  <c r="AI308" i="46"/>
  <c r="AH308" i="46"/>
  <c r="AG308" i="46"/>
  <c r="AF308" i="46"/>
  <c r="AE308" i="46"/>
  <c r="AD308" i="46"/>
  <c r="AL304" i="46"/>
  <c r="AK304" i="46"/>
  <c r="AJ304" i="46"/>
  <c r="AI304" i="46"/>
  <c r="AH304" i="46"/>
  <c r="AG304" i="46"/>
  <c r="AF304" i="46"/>
  <c r="AE304" i="46"/>
  <c r="AD304" i="46"/>
  <c r="AL298" i="46"/>
  <c r="AK298" i="46"/>
  <c r="AJ298" i="46"/>
  <c r="AI298" i="46"/>
  <c r="AH298" i="46"/>
  <c r="AG298" i="46"/>
  <c r="AF298" i="46"/>
  <c r="AE298" i="46"/>
  <c r="AD298" i="46"/>
  <c r="AL295" i="46"/>
  <c r="AK295" i="46"/>
  <c r="AJ295" i="46"/>
  <c r="AI295" i="46"/>
  <c r="AH295" i="46"/>
  <c r="AG295" i="46"/>
  <c r="AF295" i="46"/>
  <c r="AE295" i="46"/>
  <c r="AD295" i="46"/>
  <c r="AL292" i="46"/>
  <c r="AK292" i="46"/>
  <c r="AJ292" i="46"/>
  <c r="AI292" i="46"/>
  <c r="AH292" i="46"/>
  <c r="AG292" i="46"/>
  <c r="AF292" i="46"/>
  <c r="AE292" i="46"/>
  <c r="AD292" i="46"/>
  <c r="AL289" i="46"/>
  <c r="AK289" i="46"/>
  <c r="AJ289" i="46"/>
  <c r="AI289" i="46"/>
  <c r="AH289" i="46"/>
  <c r="AG289" i="46"/>
  <c r="AF289" i="46"/>
  <c r="AE289" i="46"/>
  <c r="AD289" i="46"/>
  <c r="AL286" i="46"/>
  <c r="AK286" i="46"/>
  <c r="AJ286" i="46"/>
  <c r="AI286" i="46"/>
  <c r="AH286" i="46"/>
  <c r="AG286" i="46"/>
  <c r="AF286" i="46"/>
  <c r="AE286" i="46"/>
  <c r="AD286" i="46"/>
  <c r="AL283" i="46"/>
  <c r="AK283" i="46"/>
  <c r="AJ283" i="46"/>
  <c r="AI283" i="46"/>
  <c r="AH283" i="46"/>
  <c r="AG283" i="46"/>
  <c r="AF283" i="46"/>
  <c r="AE283" i="46"/>
  <c r="AD283" i="46"/>
  <c r="AL280" i="46"/>
  <c r="AK280" i="46"/>
  <c r="AJ280" i="46"/>
  <c r="AI280" i="46"/>
  <c r="AH280" i="46"/>
  <c r="AG280" i="46"/>
  <c r="AF280" i="46"/>
  <c r="AE280" i="46"/>
  <c r="AD280" i="46"/>
  <c r="AL237" i="46"/>
  <c r="AK237" i="46"/>
  <c r="AJ237" i="46"/>
  <c r="AI237" i="46"/>
  <c r="AH237" i="46"/>
  <c r="AG237" i="46"/>
  <c r="AF237" i="46"/>
  <c r="AE237" i="46"/>
  <c r="AD237" i="46"/>
  <c r="AL234" i="46"/>
  <c r="AK234" i="46"/>
  <c r="AJ234" i="46"/>
  <c r="AI234" i="46"/>
  <c r="AH234" i="46"/>
  <c r="AG234" i="46"/>
  <c r="AF234" i="46"/>
  <c r="AE234" i="46"/>
  <c r="AD234" i="46"/>
  <c r="AL231" i="46"/>
  <c r="AK231" i="46"/>
  <c r="AJ231" i="46"/>
  <c r="AI231" i="46"/>
  <c r="AH231" i="46"/>
  <c r="AG231" i="46"/>
  <c r="AF231" i="46"/>
  <c r="AE231" i="46"/>
  <c r="AD231" i="46"/>
  <c r="AL220" i="46"/>
  <c r="AK220" i="46"/>
  <c r="AJ220" i="46"/>
  <c r="AI220" i="46"/>
  <c r="AH220" i="46"/>
  <c r="AG220" i="46"/>
  <c r="AF220" i="46"/>
  <c r="AE220" i="46"/>
  <c r="AD220" i="46"/>
  <c r="AL216" i="46"/>
  <c r="AK216" i="46"/>
  <c r="AJ216" i="46"/>
  <c r="AI216" i="46"/>
  <c r="AH216" i="46"/>
  <c r="AG216" i="46"/>
  <c r="AF216" i="46"/>
  <c r="AE216" i="46"/>
  <c r="AD216" i="46"/>
  <c r="AL213" i="46"/>
  <c r="AK213" i="46"/>
  <c r="AJ213" i="46"/>
  <c r="AI213" i="46"/>
  <c r="AH213" i="46"/>
  <c r="AG213" i="46"/>
  <c r="AF213" i="46"/>
  <c r="AE213" i="46"/>
  <c r="AD213" i="46"/>
  <c r="AL210" i="46"/>
  <c r="AK210" i="46"/>
  <c r="AJ210" i="46"/>
  <c r="AI210" i="46"/>
  <c r="AH210" i="46"/>
  <c r="AG210" i="46"/>
  <c r="AF210" i="46"/>
  <c r="AE210" i="46"/>
  <c r="AD210" i="46"/>
  <c r="AL207" i="46"/>
  <c r="AK207" i="46"/>
  <c r="AJ207" i="46"/>
  <c r="AI207" i="46"/>
  <c r="AH207" i="46"/>
  <c r="AG207" i="46"/>
  <c r="AF207" i="46"/>
  <c r="AE207" i="46"/>
  <c r="AD207" i="46"/>
  <c r="AL204" i="46"/>
  <c r="AK204" i="46"/>
  <c r="AJ204" i="46"/>
  <c r="AI204" i="46"/>
  <c r="AH204" i="46"/>
  <c r="AG204" i="46"/>
  <c r="AF204" i="46"/>
  <c r="AE204" i="46"/>
  <c r="AD204" i="46"/>
  <c r="AL200" i="46"/>
  <c r="AK200" i="46"/>
  <c r="AJ200" i="46"/>
  <c r="AI200" i="46"/>
  <c r="AH200" i="46"/>
  <c r="AG200" i="46"/>
  <c r="AF200" i="46"/>
  <c r="AE200" i="46"/>
  <c r="AD200" i="46"/>
  <c r="AL191" i="46"/>
  <c r="AK191" i="46"/>
  <c r="AJ191" i="46"/>
  <c r="AI191" i="46"/>
  <c r="AH191" i="46"/>
  <c r="AG191" i="46"/>
  <c r="AF191" i="46"/>
  <c r="AE191" i="46"/>
  <c r="AD191" i="46"/>
  <c r="AL188" i="46"/>
  <c r="AK188" i="46"/>
  <c r="AJ188" i="46"/>
  <c r="AI188" i="46"/>
  <c r="AH188" i="46"/>
  <c r="AG188" i="46"/>
  <c r="AF188" i="46"/>
  <c r="AE188" i="46"/>
  <c r="AD188" i="46"/>
  <c r="AL185" i="46"/>
  <c r="AK185" i="46"/>
  <c r="AJ185" i="46"/>
  <c r="AI185" i="46"/>
  <c r="AH185" i="46"/>
  <c r="AG185" i="46"/>
  <c r="AF185" i="46"/>
  <c r="AE185" i="46"/>
  <c r="AD185" i="46"/>
  <c r="AL182" i="46"/>
  <c r="AK182" i="46"/>
  <c r="AJ182" i="46"/>
  <c r="AI182" i="46"/>
  <c r="AH182" i="46"/>
  <c r="AG182" i="46"/>
  <c r="AF182" i="46"/>
  <c r="AE182" i="46"/>
  <c r="AD182" i="46"/>
  <c r="AL179" i="46"/>
  <c r="AK179" i="46"/>
  <c r="AJ179" i="46"/>
  <c r="AI179" i="46"/>
  <c r="AH179" i="46"/>
  <c r="AG179" i="46"/>
  <c r="AF179" i="46"/>
  <c r="AE179" i="46"/>
  <c r="AD179" i="46"/>
  <c r="AL175" i="46"/>
  <c r="AK175" i="46"/>
  <c r="AJ175" i="46"/>
  <c r="AI175" i="46"/>
  <c r="AH175" i="46"/>
  <c r="AG175" i="46"/>
  <c r="AF175" i="46"/>
  <c r="AE175" i="46"/>
  <c r="AD175" i="46"/>
  <c r="AL169" i="46"/>
  <c r="AK169" i="46"/>
  <c r="AJ169" i="46"/>
  <c r="AI169" i="46"/>
  <c r="AH169" i="46"/>
  <c r="AG169" i="46"/>
  <c r="AF169" i="46"/>
  <c r="AE169" i="46"/>
  <c r="AD169" i="46"/>
  <c r="AL166" i="46"/>
  <c r="AK166" i="46"/>
  <c r="AJ166" i="46"/>
  <c r="AI166" i="46"/>
  <c r="AH166" i="46"/>
  <c r="AG166" i="46"/>
  <c r="AF166" i="46"/>
  <c r="AE166" i="46"/>
  <c r="AD166" i="46"/>
  <c r="AL163" i="46"/>
  <c r="AK163" i="46"/>
  <c r="AJ163" i="46"/>
  <c r="AI163" i="46"/>
  <c r="AH163" i="46"/>
  <c r="AG163" i="46"/>
  <c r="AF163" i="46"/>
  <c r="AE163" i="46"/>
  <c r="AD163" i="46"/>
  <c r="AL160" i="46"/>
  <c r="AK160" i="46"/>
  <c r="AJ160" i="46"/>
  <c r="AI160" i="46"/>
  <c r="AH160" i="46"/>
  <c r="AG160" i="46"/>
  <c r="AF160" i="46"/>
  <c r="AE160" i="46"/>
  <c r="AD160" i="46"/>
  <c r="AL157" i="46"/>
  <c r="AK157" i="46"/>
  <c r="AJ157" i="46"/>
  <c r="AI157" i="46"/>
  <c r="AH157" i="46"/>
  <c r="AG157" i="46"/>
  <c r="AF157" i="46"/>
  <c r="AE157" i="46"/>
  <c r="AD157" i="46"/>
  <c r="AL154" i="46"/>
  <c r="AK154" i="46"/>
  <c r="AJ154" i="46"/>
  <c r="AI154" i="46"/>
  <c r="AH154" i="46"/>
  <c r="AG154" i="46"/>
  <c r="AF154" i="46"/>
  <c r="AE154" i="46"/>
  <c r="AD154" i="46"/>
  <c r="AL151" i="46"/>
  <c r="AK151" i="46"/>
  <c r="AJ151" i="46"/>
  <c r="AI151" i="46"/>
  <c r="AH151" i="46"/>
  <c r="AG151" i="46"/>
  <c r="AF151" i="46"/>
  <c r="AE151" i="46"/>
  <c r="AD151" i="46"/>
  <c r="AK109" i="46"/>
  <c r="AJ109" i="46"/>
  <c r="AI109" i="46"/>
  <c r="AH109" i="46"/>
  <c r="AG109" i="46"/>
  <c r="AF109" i="46"/>
  <c r="AE109" i="46"/>
  <c r="AD109" i="46"/>
  <c r="AC109" i="46"/>
  <c r="AL106" i="46"/>
  <c r="AK106" i="46"/>
  <c r="AJ106" i="46"/>
  <c r="AI106" i="46"/>
  <c r="AH106" i="46"/>
  <c r="AG106" i="46"/>
  <c r="AF106" i="46"/>
  <c r="AE106" i="46"/>
  <c r="AD106" i="46"/>
  <c r="AC106" i="46"/>
  <c r="AL103" i="46"/>
  <c r="AK103" i="46"/>
  <c r="AJ103" i="46"/>
  <c r="AI103" i="46"/>
  <c r="AH103" i="46"/>
  <c r="AG103" i="46"/>
  <c r="AF103" i="46"/>
  <c r="AE103" i="46"/>
  <c r="AD103" i="46"/>
  <c r="AC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L85" i="46"/>
  <c r="AK85" i="46"/>
  <c r="AJ85" i="46"/>
  <c r="AI85" i="46"/>
  <c r="AH85" i="46"/>
  <c r="AG85" i="46"/>
  <c r="AF85" i="46"/>
  <c r="AE85" i="46"/>
  <c r="AD85" i="46"/>
  <c r="AC85" i="46"/>
  <c r="AL82" i="46"/>
  <c r="AK82" i="46"/>
  <c r="AJ82" i="46"/>
  <c r="AI82" i="46"/>
  <c r="AH82" i="46"/>
  <c r="AG82" i="46"/>
  <c r="AF82" i="46"/>
  <c r="AE82" i="46"/>
  <c r="AD82" i="46"/>
  <c r="AC82" i="46"/>
  <c r="AL79" i="46"/>
  <c r="AK79" i="46"/>
  <c r="AJ79" i="46"/>
  <c r="AI79" i="46"/>
  <c r="AH79" i="46"/>
  <c r="AG79" i="46"/>
  <c r="AF79" i="46"/>
  <c r="AE79" i="46"/>
  <c r="AD79" i="46"/>
  <c r="AC79" i="46"/>
  <c r="AL76" i="46"/>
  <c r="AK76" i="46"/>
  <c r="AJ76" i="46"/>
  <c r="AI76" i="46"/>
  <c r="AH76" i="46"/>
  <c r="AG76" i="46"/>
  <c r="AF76" i="46"/>
  <c r="AE76" i="46"/>
  <c r="AD76" i="46"/>
  <c r="AC76" i="46"/>
  <c r="AL72" i="46"/>
  <c r="AK72" i="46"/>
  <c r="AJ72" i="46"/>
  <c r="AI72" i="46"/>
  <c r="AH72" i="46"/>
  <c r="AG72" i="46"/>
  <c r="AF72" i="46"/>
  <c r="AE72" i="46"/>
  <c r="AD72" i="46"/>
  <c r="AC72" i="46"/>
  <c r="AL66" i="46"/>
  <c r="AK66" i="46"/>
  <c r="AJ66" i="46"/>
  <c r="AI66" i="46"/>
  <c r="AH66" i="46"/>
  <c r="AG66" i="46"/>
  <c r="AF66" i="46"/>
  <c r="AE66" i="46"/>
  <c r="AD66" i="46"/>
  <c r="AC66" i="46"/>
  <c r="AL63" i="46"/>
  <c r="AK63" i="46"/>
  <c r="AJ63" i="46"/>
  <c r="AI63" i="46"/>
  <c r="AH63" i="46"/>
  <c r="AG63" i="46"/>
  <c r="AF63" i="46"/>
  <c r="AE63" i="46"/>
  <c r="AD63" i="46"/>
  <c r="AC63" i="46"/>
  <c r="AL60" i="46"/>
  <c r="AK60" i="46"/>
  <c r="AJ60" i="46"/>
  <c r="AI60" i="46"/>
  <c r="AH60" i="46"/>
  <c r="AG60" i="46"/>
  <c r="AF60" i="46"/>
  <c r="AE60" i="46"/>
  <c r="AD60" i="46"/>
  <c r="AC60" i="46"/>
  <c r="AL57" i="46"/>
  <c r="AK57" i="46"/>
  <c r="AJ57" i="46"/>
  <c r="AI57" i="46"/>
  <c r="AH57" i="46"/>
  <c r="AG57" i="46"/>
  <c r="AF57" i="46"/>
  <c r="AE57" i="46"/>
  <c r="AD57" i="46"/>
  <c r="AC57" i="46"/>
  <c r="AL54" i="46"/>
  <c r="AK54" i="46"/>
  <c r="AJ54" i="46"/>
  <c r="AI54" i="46"/>
  <c r="AH54" i="46"/>
  <c r="AG54" i="46"/>
  <c r="AF54" i="46"/>
  <c r="AE54" i="46"/>
  <c r="AD54" i="46"/>
  <c r="AC54" i="46"/>
  <c r="AL51" i="46"/>
  <c r="AK51" i="46"/>
  <c r="AJ51" i="46"/>
  <c r="AI51" i="46"/>
  <c r="AH51" i="46"/>
  <c r="AG51" i="46"/>
  <c r="AF51" i="46"/>
  <c r="AE51" i="46"/>
  <c r="AD51" i="46"/>
  <c r="AC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AL38" i="46"/>
  <c r="AK38" i="46"/>
  <c r="AJ38" i="46"/>
  <c r="AI38" i="46"/>
  <c r="AH38" i="46"/>
  <c r="AG38" i="46"/>
  <c r="AF38" i="46"/>
  <c r="AE38" i="46"/>
  <c r="AD38" i="46"/>
  <c r="AC38" i="46"/>
  <c r="AB38" i="46"/>
  <c r="AA38" i="46"/>
  <c r="Z38" i="46"/>
  <c r="AL35" i="46"/>
  <c r="AK35" i="46"/>
  <c r="AJ35" i="46"/>
  <c r="AI35" i="46"/>
  <c r="AH35" i="46"/>
  <c r="AG35" i="46"/>
  <c r="AF35" i="46"/>
  <c r="AE35" i="46"/>
  <c r="AD35" i="46"/>
  <c r="AC35" i="46"/>
  <c r="AB35" i="46"/>
  <c r="AA35" i="46"/>
  <c r="Z35" i="46"/>
  <c r="AL32" i="46"/>
  <c r="AK32" i="46"/>
  <c r="AJ32" i="46"/>
  <c r="AI32" i="46"/>
  <c r="AH32" i="46"/>
  <c r="AG32" i="46"/>
  <c r="AF32" i="46"/>
  <c r="AE32" i="46"/>
  <c r="AD32" i="46"/>
  <c r="AC32" i="46"/>
  <c r="AB32" i="46"/>
  <c r="AA32" i="46"/>
  <c r="Z32" i="46"/>
  <c r="AL29" i="46"/>
  <c r="AK29" i="46"/>
  <c r="AJ29" i="46"/>
  <c r="AI29" i="46"/>
  <c r="AH29" i="46"/>
  <c r="AG29" i="46"/>
  <c r="AF29" i="46"/>
  <c r="AE29" i="46"/>
  <c r="AD29" i="46"/>
  <c r="AC29" i="46"/>
  <c r="AB29" i="46"/>
  <c r="AA29" i="46"/>
  <c r="Z29" i="46"/>
  <c r="AL26" i="46"/>
  <c r="AK26" i="46"/>
  <c r="AJ26" i="46"/>
  <c r="AI26" i="46"/>
  <c r="AH26" i="46"/>
  <c r="AG26" i="46"/>
  <c r="AF26" i="46"/>
  <c r="AE26" i="46"/>
  <c r="AD26" i="46"/>
  <c r="AC26" i="46"/>
  <c r="AB26" i="46"/>
  <c r="AA26" i="46"/>
  <c r="Z26" i="46"/>
  <c r="Y787" i="79" l="1"/>
  <c r="Y971"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Z138" i="46" l="1"/>
  <c r="Z140" i="46"/>
  <c r="Z142" i="46"/>
  <c r="Z139" i="46"/>
  <c r="Z141" i="46"/>
  <c r="Z143" i="46"/>
  <c r="Y788" i="79"/>
  <c r="Y599" i="79"/>
  <c r="Y597" i="79"/>
  <c r="Y598" i="79"/>
  <c r="Y398" i="79"/>
  <c r="Y401" i="79"/>
  <c r="Y400" i="79"/>
  <c r="Y399" i="79"/>
  <c r="Z400" i="79"/>
  <c r="Z398" i="79"/>
  <c r="Z399"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77" i="79" l="1"/>
  <c r="AM794" i="79"/>
  <c r="AM605" i="79"/>
  <c r="AM407"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8" i="79"/>
  <c r="AF408" i="79"/>
  <c r="AJ606" i="79"/>
  <c r="AF606" i="79"/>
  <c r="AJ795" i="79"/>
  <c r="AF795" i="79"/>
  <c r="AJ978" i="79"/>
  <c r="AF978" i="79"/>
  <c r="K14" i="44"/>
  <c r="K18" i="44" s="1"/>
  <c r="O14" i="44"/>
  <c r="O18" i="44" s="1"/>
  <c r="O29" i="44"/>
  <c r="O33" i="44" s="1"/>
  <c r="O43" i="44"/>
  <c r="C95" i="45" s="1"/>
  <c r="AF21" i="46"/>
  <c r="AI149" i="46"/>
  <c r="AI278" i="46"/>
  <c r="AI407" i="46"/>
  <c r="AI36" i="79"/>
  <c r="AI219" i="79"/>
  <c r="AI408" i="79"/>
  <c r="AI606" i="79"/>
  <c r="AI795" i="79"/>
  <c r="AI978" i="79"/>
  <c r="M43" i="44"/>
  <c r="AL21" i="46"/>
  <c r="AL149" i="46"/>
  <c r="AH149" i="46"/>
  <c r="AL278" i="46"/>
  <c r="AH278" i="46"/>
  <c r="AL407" i="46"/>
  <c r="AH407" i="46"/>
  <c r="AL36" i="79"/>
  <c r="AH36" i="79"/>
  <c r="AL219" i="79"/>
  <c r="AH219" i="79"/>
  <c r="AL408" i="79"/>
  <c r="AH408" i="79"/>
  <c r="AL606" i="79"/>
  <c r="AH606" i="79"/>
  <c r="AL795" i="79"/>
  <c r="AH795" i="79"/>
  <c r="AL978" i="79"/>
  <c r="AH978" i="79"/>
  <c r="N29" i="44"/>
  <c r="N33" i="44" s="1"/>
  <c r="K43" i="44"/>
  <c r="K53" i="44" s="1"/>
  <c r="AH21" i="46"/>
  <c r="AK21" i="46"/>
  <c r="AK149" i="46"/>
  <c r="AG149" i="46"/>
  <c r="AK278" i="46"/>
  <c r="AG278" i="46"/>
  <c r="AK407" i="46"/>
  <c r="AG407" i="46"/>
  <c r="AK36" i="79"/>
  <c r="AG36" i="79"/>
  <c r="AK219" i="79"/>
  <c r="AG219" i="79"/>
  <c r="AK408" i="79"/>
  <c r="AG408" i="79"/>
  <c r="AK606" i="79"/>
  <c r="AG606" i="79"/>
  <c r="AK795" i="79"/>
  <c r="AG795" i="79"/>
  <c r="AK978" i="79"/>
  <c r="AK1137" i="79" s="1"/>
  <c r="AG978" i="79"/>
  <c r="K122" i="45"/>
  <c r="AK407" i="79"/>
  <c r="AJ20" i="46"/>
  <c r="AG605" i="79"/>
  <c r="AG148" i="46"/>
  <c r="AK406" i="46"/>
  <c r="AF794" i="79"/>
  <c r="AG35" i="79"/>
  <c r="L13" i="44"/>
  <c r="P13" i="44"/>
  <c r="S14" i="47"/>
  <c r="AF148" i="46"/>
  <c r="AK277" i="46"/>
  <c r="AG406" i="46"/>
  <c r="AF35" i="79"/>
  <c r="AI407" i="79"/>
  <c r="AK794" i="79"/>
  <c r="AJ977" i="79"/>
  <c r="N28" i="44"/>
  <c r="Q14" i="47"/>
  <c r="AI20" i="46"/>
  <c r="AK148" i="46"/>
  <c r="AI277" i="46"/>
  <c r="AK35" i="79"/>
  <c r="AJ218" i="79"/>
  <c r="AG407" i="79"/>
  <c r="AJ794" i="79"/>
  <c r="AF977" i="79"/>
  <c r="O122" i="45"/>
  <c r="U14" i="47"/>
  <c r="AG20" i="46"/>
  <c r="AK20" i="46"/>
  <c r="AJ148" i="46"/>
  <c r="AG277" i="46"/>
  <c r="AJ35" i="79"/>
  <c r="AF218" i="79"/>
  <c r="AK605" i="79"/>
  <c r="AG794" i="79"/>
  <c r="V14" i="47"/>
  <c r="AL406" i="46"/>
  <c r="AH406" i="46"/>
  <c r="AL605" i="79"/>
  <c r="AH605" i="79"/>
  <c r="N13" i="44"/>
  <c r="M122" i="45"/>
  <c r="M28" i="44"/>
  <c r="Q42" i="44"/>
  <c r="R14" i="47"/>
  <c r="AH20" i="46"/>
  <c r="AL277" i="46"/>
  <c r="AH277" i="46"/>
  <c r="AI218" i="79"/>
  <c r="AL407" i="79"/>
  <c r="AH407" i="79"/>
  <c r="AI977" i="79"/>
  <c r="Q28" i="44"/>
  <c r="M42" i="44"/>
  <c r="AI148" i="46"/>
  <c r="AJ406" i="46"/>
  <c r="AF406" i="46"/>
  <c r="AI35" i="79"/>
  <c r="AL218" i="79"/>
  <c r="AH218" i="79"/>
  <c r="AJ605" i="79"/>
  <c r="AF605" i="79"/>
  <c r="AI794" i="79"/>
  <c r="AL977" i="79"/>
  <c r="AH977" i="79"/>
  <c r="T14" i="47"/>
  <c r="P14" i="47"/>
  <c r="AF20" i="46"/>
  <c r="AL20" i="46"/>
  <c r="AL148" i="46"/>
  <c r="AH148" i="46"/>
  <c r="AJ277" i="46"/>
  <c r="AF277" i="46"/>
  <c r="AI406" i="46"/>
  <c r="AL35" i="79"/>
  <c r="AH35" i="79"/>
  <c r="AK218" i="79"/>
  <c r="AG218" i="79"/>
  <c r="AJ407" i="79"/>
  <c r="AF407" i="79"/>
  <c r="AI605" i="79"/>
  <c r="AL794" i="79"/>
  <c r="AH794" i="79"/>
  <c r="AK977" i="79"/>
  <c r="AG977"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71" i="79"/>
  <c r="AK954" i="79"/>
  <c r="AK599" i="79"/>
  <c r="AK598" i="79"/>
  <c r="AK582" i="79"/>
  <c r="AK597" i="79"/>
  <c r="AK212" i="79"/>
  <c r="AK211" i="79"/>
  <c r="AK195" i="79"/>
  <c r="AK210" i="79"/>
  <c r="AK209" i="79"/>
  <c r="AK208" i="79"/>
  <c r="AK788" i="79"/>
  <c r="AK771" i="79"/>
  <c r="AK787" i="79"/>
  <c r="AK399" i="79"/>
  <c r="AK401" i="79"/>
  <c r="AK400" i="79"/>
  <c r="AK384" i="79"/>
  <c r="AK398"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37" i="79"/>
  <c r="D954" i="79"/>
  <c r="D771" i="79"/>
  <c r="D582" i="79"/>
  <c r="D384" i="79"/>
  <c r="AL384" i="79" l="1"/>
  <c r="AL399" i="79"/>
  <c r="AL398" i="79"/>
  <c r="AL400" i="79"/>
  <c r="AL401" i="79"/>
  <c r="AL598" i="79"/>
  <c r="AL597" i="79"/>
  <c r="AL599" i="79"/>
  <c r="AL582" i="79"/>
  <c r="AL771" i="79"/>
  <c r="AL787" i="79"/>
  <c r="AL788" i="79"/>
  <c r="AL971" i="79"/>
  <c r="AL954" i="79"/>
  <c r="AL1137" i="79"/>
  <c r="AH971" i="79"/>
  <c r="AI971" i="79"/>
  <c r="AF971" i="79"/>
  <c r="AJ971" i="79"/>
  <c r="AG971" i="79"/>
  <c r="AF787" i="79"/>
  <c r="AJ787" i="79"/>
  <c r="AG788" i="79"/>
  <c r="AG787" i="79"/>
  <c r="AI788" i="79"/>
  <c r="AI787" i="79"/>
  <c r="AF788" i="79"/>
  <c r="AJ788" i="79"/>
  <c r="AH788" i="79"/>
  <c r="AH787" i="79"/>
  <c r="AH954" i="79"/>
  <c r="AJ954" i="79"/>
  <c r="AG954" i="79"/>
  <c r="AF954" i="79"/>
  <c r="AI954" i="79"/>
  <c r="AJ1137" i="79"/>
  <c r="AF1137" i="79"/>
  <c r="AG1137" i="79"/>
  <c r="AI1137" i="79"/>
  <c r="AH1137" i="79"/>
  <c r="AJ771" i="79"/>
  <c r="AF771" i="79"/>
  <c r="AG771" i="79"/>
  <c r="AI771" i="79"/>
  <c r="AH771" i="79"/>
  <c r="AH597" i="79"/>
  <c r="AI598" i="79"/>
  <c r="AF599" i="79"/>
  <c r="AJ599" i="79"/>
  <c r="AJ582" i="79"/>
  <c r="AF582" i="79"/>
  <c r="AJ598" i="79"/>
  <c r="AG599" i="79"/>
  <c r="AJ597" i="79"/>
  <c r="AG598" i="79"/>
  <c r="AH582" i="79"/>
  <c r="AG597" i="79"/>
  <c r="AH598" i="79"/>
  <c r="AI599" i="79"/>
  <c r="AG582" i="79"/>
  <c r="AI597" i="79"/>
  <c r="AF598" i="79"/>
  <c r="AI582" i="79"/>
  <c r="AF597" i="79"/>
  <c r="AH599" i="79"/>
  <c r="AI401" i="79"/>
  <c r="AH400" i="79"/>
  <c r="AG399" i="79"/>
  <c r="AI398" i="79"/>
  <c r="AJ400" i="79"/>
  <c r="AI399" i="79"/>
  <c r="AG398" i="79"/>
  <c r="AH401" i="79"/>
  <c r="AG400" i="79"/>
  <c r="AJ399" i="79"/>
  <c r="AH398" i="79"/>
  <c r="AF401" i="79"/>
  <c r="AJ401" i="79"/>
  <c r="AI400" i="79"/>
  <c r="AH399" i="79"/>
  <c r="AF398" i="79"/>
  <c r="AJ398" i="79"/>
  <c r="AG401" i="79"/>
  <c r="AF400" i="79"/>
  <c r="AF399" i="79"/>
  <c r="AI384" i="79"/>
  <c r="AH384" i="79"/>
  <c r="AJ384" i="79"/>
  <c r="AF384" i="79"/>
  <c r="AG384" i="79"/>
  <c r="Z971" i="79"/>
  <c r="Z788" i="79"/>
  <c r="Z787" i="79"/>
  <c r="Z401" i="79"/>
  <c r="Z598" i="79"/>
  <c r="Z599"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7" i="79"/>
  <c r="Z794" i="79"/>
  <c r="Z218" i="79"/>
  <c r="Z977" i="79"/>
  <c r="Z605" i="79"/>
  <c r="Z35" i="79"/>
  <c r="D123" i="45"/>
  <c r="E14" i="44"/>
  <c r="E18" i="44" s="1"/>
  <c r="Z606" i="79"/>
  <c r="Z771" i="79" s="1"/>
  <c r="Z219" i="79"/>
  <c r="Z384" i="79" s="1"/>
  <c r="Z408" i="79"/>
  <c r="Z582" i="79" s="1"/>
  <c r="Z795" i="79"/>
  <c r="Z954" i="79" s="1"/>
  <c r="Z978" i="79"/>
  <c r="Z1137" i="79" s="1"/>
  <c r="Z36" i="79"/>
  <c r="Z195" i="79" s="1"/>
  <c r="AE406" i="46"/>
  <c r="J13" i="44"/>
  <c r="AE977" i="79"/>
  <c r="AE407" i="79"/>
  <c r="AE794" i="79"/>
  <c r="AE605" i="79"/>
  <c r="AE218" i="79"/>
  <c r="AE35" i="79"/>
  <c r="J43" i="44"/>
  <c r="J53" i="44" s="1"/>
  <c r="J14" i="44"/>
  <c r="J18" i="44" s="1"/>
  <c r="AE408" i="79"/>
  <c r="AE606" i="79"/>
  <c r="AE978" i="79"/>
  <c r="AE1137" i="79" s="1"/>
  <c r="AE795" i="79"/>
  <c r="AE219" i="79"/>
  <c r="AE36" i="79"/>
  <c r="Y277" i="46"/>
  <c r="D13" i="44"/>
  <c r="Y794" i="79"/>
  <c r="Y605" i="79"/>
  <c r="Y218" i="79"/>
  <c r="Y977" i="79"/>
  <c r="Y407" i="79"/>
  <c r="Y35" i="79"/>
  <c r="AC148" i="46"/>
  <c r="H13" i="44"/>
  <c r="AC794" i="79"/>
  <c r="AC977" i="79"/>
  <c r="AC407" i="79"/>
  <c r="AC605" i="79"/>
  <c r="AC218" i="79"/>
  <c r="AC35" i="79"/>
  <c r="Y407" i="46"/>
  <c r="Y513" i="46" s="1"/>
  <c r="D14" i="44"/>
  <c r="D18" i="44" s="1"/>
  <c r="Y978" i="79"/>
  <c r="Y1137" i="79" s="1"/>
  <c r="Y408" i="79"/>
  <c r="Y582" i="79" s="1"/>
  <c r="Y795" i="79"/>
  <c r="Y954" i="79" s="1"/>
  <c r="Y606" i="79"/>
  <c r="Y771" i="79" s="1"/>
  <c r="Y219" i="79"/>
  <c r="Y384" i="79" s="1"/>
  <c r="Y36" i="79"/>
  <c r="Y195" i="79" s="1"/>
  <c r="AC278" i="46"/>
  <c r="AC395" i="46" s="1"/>
  <c r="H14" i="44"/>
  <c r="H18" i="44" s="1"/>
  <c r="AC795" i="79"/>
  <c r="AC971" i="79" s="1"/>
  <c r="AC606" i="79"/>
  <c r="AC219" i="79"/>
  <c r="AC978" i="79"/>
  <c r="AC1137" i="79" s="1"/>
  <c r="AC408" i="79"/>
  <c r="AC36" i="79"/>
  <c r="AD148" i="46"/>
  <c r="I13" i="44"/>
  <c r="AD407" i="79"/>
  <c r="AD605" i="79"/>
  <c r="AD977" i="79"/>
  <c r="AD794" i="79"/>
  <c r="AD218" i="79"/>
  <c r="AD35" i="79"/>
  <c r="H123" i="45"/>
  <c r="I14" i="44"/>
  <c r="I18" i="44" s="1"/>
  <c r="AD795" i="79"/>
  <c r="AD971" i="79" s="1"/>
  <c r="AD978" i="79"/>
  <c r="AD1137" i="79" s="1"/>
  <c r="AD408" i="79"/>
  <c r="AD597" i="79" s="1"/>
  <c r="AD606" i="79"/>
  <c r="AD219" i="79"/>
  <c r="AD398" i="79" s="1"/>
  <c r="AD36" i="79"/>
  <c r="AA406" i="46"/>
  <c r="F13" i="44"/>
  <c r="AA977" i="79"/>
  <c r="AA794" i="79"/>
  <c r="AA605" i="79"/>
  <c r="AA218" i="79"/>
  <c r="AA407" i="79"/>
  <c r="AA35" i="79"/>
  <c r="F43" i="44"/>
  <c r="F53" i="44" s="1"/>
  <c r="F14" i="44"/>
  <c r="F18" i="44" s="1"/>
  <c r="AA408" i="79"/>
  <c r="AA597" i="79" s="1"/>
  <c r="AA795" i="79"/>
  <c r="AA219" i="79"/>
  <c r="AA978" i="79"/>
  <c r="AA1137" i="79" s="1"/>
  <c r="AA606" i="79"/>
  <c r="AA36" i="79"/>
  <c r="AA208" i="79" s="1"/>
  <c r="AB406" i="46"/>
  <c r="G13" i="44"/>
  <c r="AB794" i="79"/>
  <c r="AB605" i="79"/>
  <c r="AB218" i="79"/>
  <c r="AB977" i="79"/>
  <c r="AB407" i="79"/>
  <c r="AB35" i="79"/>
  <c r="AB407" i="46"/>
  <c r="G14" i="44"/>
  <c r="G18" i="44" s="1"/>
  <c r="AB978" i="79"/>
  <c r="AB1137" i="79" s="1"/>
  <c r="AB795" i="79"/>
  <c r="AB606" i="79"/>
  <c r="AB219" i="79"/>
  <c r="AB408" i="79"/>
  <c r="AB597"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99" i="79" l="1"/>
  <c r="AC598" i="79"/>
  <c r="AC597"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8" i="79"/>
  <c r="AB400" i="79"/>
  <c r="AB384" i="79"/>
  <c r="AB399" i="79"/>
  <c r="AB401" i="79"/>
  <c r="AB787" i="79"/>
  <c r="AB788" i="79"/>
  <c r="AB771" i="79"/>
  <c r="AD598" i="79"/>
  <c r="AD582" i="79"/>
  <c r="AD599" i="79"/>
  <c r="AC398" i="79"/>
  <c r="AC400" i="79"/>
  <c r="AC384" i="79"/>
  <c r="AC399" i="79"/>
  <c r="AC401" i="79"/>
  <c r="AB598" i="79"/>
  <c r="AB599" i="79"/>
  <c r="AB582" i="79"/>
  <c r="AA787" i="79"/>
  <c r="AA771" i="79"/>
  <c r="AA788" i="79"/>
  <c r="AA599" i="79"/>
  <c r="AA598" i="79"/>
  <c r="AA582" i="79"/>
  <c r="AD399" i="79"/>
  <c r="AD401" i="79"/>
  <c r="AD400" i="79"/>
  <c r="AD384" i="79"/>
  <c r="AD954" i="79"/>
  <c r="AC582" i="79"/>
  <c r="AC954" i="79"/>
  <c r="AE398" i="79"/>
  <c r="AE384" i="79"/>
  <c r="AE400" i="79"/>
  <c r="AE399" i="79"/>
  <c r="AE401" i="79"/>
  <c r="AE582" i="79"/>
  <c r="AE599" i="79"/>
  <c r="AE598" i="79"/>
  <c r="AE597" i="79"/>
  <c r="AD788" i="79"/>
  <c r="AD771" i="79"/>
  <c r="AD787" i="79"/>
  <c r="AE971" i="79"/>
  <c r="AE954" i="79"/>
  <c r="AA401" i="79"/>
  <c r="AA384" i="79"/>
  <c r="AA400" i="79"/>
  <c r="AA398" i="79"/>
  <c r="AA399" i="79"/>
  <c r="AB211" i="79"/>
  <c r="AB195" i="79"/>
  <c r="AB212" i="79"/>
  <c r="AB208" i="79"/>
  <c r="AB210" i="79"/>
  <c r="AB209" i="79"/>
  <c r="AB954" i="79"/>
  <c r="AB971" i="79"/>
  <c r="AA210" i="79"/>
  <c r="AA195" i="79"/>
  <c r="AA209" i="79"/>
  <c r="AA211" i="79"/>
  <c r="AA212" i="79"/>
  <c r="AA954" i="79"/>
  <c r="AA971" i="79"/>
  <c r="AD195" i="79"/>
  <c r="AC209" i="79"/>
  <c r="AC212" i="79"/>
  <c r="AC208" i="79"/>
  <c r="AC210" i="79"/>
  <c r="AC195" i="79"/>
  <c r="AC211" i="79"/>
  <c r="AC788" i="79"/>
  <c r="AC771" i="79"/>
  <c r="AC787" i="79"/>
  <c r="AE211" i="79"/>
  <c r="AE195" i="79"/>
  <c r="AE208" i="79"/>
  <c r="AE209" i="79"/>
  <c r="AE210" i="79"/>
  <c r="AE212" i="79"/>
  <c r="AE787" i="79"/>
  <c r="AE788" i="79"/>
  <c r="AE771"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74" i="79" s="1"/>
  <c r="Y782" i="79" s="1"/>
  <c r="L129" i="45"/>
  <c r="AF516" i="46"/>
  <c r="J127" i="45"/>
  <c r="H130" i="45"/>
  <c r="C133" i="45"/>
  <c r="Y1140" i="79" s="1"/>
  <c r="N130" i="45"/>
  <c r="AG258" i="46"/>
  <c r="AG259" i="46" s="1"/>
  <c r="K125" i="45"/>
  <c r="K128" i="45"/>
  <c r="AJ516" i="46"/>
  <c r="AJ520" i="46" s="1"/>
  <c r="N127" i="45"/>
  <c r="K126" i="45"/>
  <c r="AG387" i="46" s="1"/>
  <c r="G129" i="45"/>
  <c r="E129" i="45"/>
  <c r="AA387" i="79" s="1"/>
  <c r="AA388"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72" i="79"/>
  <c r="AG772" i="79"/>
  <c r="AG385" i="79"/>
  <c r="AK955" i="79"/>
  <c r="AF772" i="79"/>
  <c r="AH583" i="79"/>
  <c r="AL196" i="79"/>
  <c r="AG514" i="46"/>
  <c r="AI955" i="79"/>
  <c r="AJ955" i="79"/>
  <c r="AF385" i="79"/>
  <c r="AL583" i="79"/>
  <c r="AF955" i="79"/>
  <c r="AJ385" i="79"/>
  <c r="AH1138" i="79"/>
  <c r="AI1138" i="79"/>
  <c r="AK514" i="46"/>
  <c r="AI196" i="79"/>
  <c r="AK385" i="79"/>
  <c r="AF514" i="46"/>
  <c r="AF583" i="79"/>
  <c r="AL385" i="79"/>
  <c r="AL772" i="79"/>
  <c r="AJ583" i="79"/>
  <c r="AJ514" i="46"/>
  <c r="AK196" i="79"/>
  <c r="AG196" i="79"/>
  <c r="AG1138" i="79"/>
  <c r="AG583" i="79"/>
  <c r="AH514" i="46"/>
  <c r="AK1138" i="79"/>
  <c r="AH196" i="79"/>
  <c r="AH955" i="79"/>
  <c r="AJ1138" i="79"/>
  <c r="AF196" i="79"/>
  <c r="AF1138" i="79"/>
  <c r="AL955" i="79"/>
  <c r="AI385" i="79"/>
  <c r="AL514" i="46"/>
  <c r="AK772" i="79"/>
  <c r="AH385" i="79"/>
  <c r="AJ196" i="79"/>
  <c r="AL1138" i="79"/>
  <c r="AH772" i="79"/>
  <c r="AI514" i="46"/>
  <c r="AK583" i="79"/>
  <c r="AI583" i="79"/>
  <c r="AI772" i="79"/>
  <c r="AG955" i="79"/>
  <c r="Y514" i="46"/>
  <c r="AB514" i="46"/>
  <c r="AE1138" i="79"/>
  <c r="AD385" i="79"/>
  <c r="AC583" i="79"/>
  <c r="Y1138" i="79"/>
  <c r="Y583" i="79"/>
  <c r="AC514" i="46"/>
  <c r="AB955" i="79"/>
  <c r="AA1138" i="79"/>
  <c r="AD196" i="79"/>
  <c r="Y196" i="79"/>
  <c r="AE772" i="79"/>
  <c r="AA514" i="46"/>
  <c r="AE514" i="46"/>
  <c r="AC385" i="79"/>
  <c r="AB772" i="79"/>
  <c r="AC1138" i="79"/>
  <c r="AE385" i="79"/>
  <c r="Z955" i="79"/>
  <c r="AD514" i="46"/>
  <c r="AA583" i="79"/>
  <c r="AD1138" i="79"/>
  <c r="AE955" i="79"/>
  <c r="AB385" i="79"/>
  <c r="AB1138" i="79"/>
  <c r="AA772" i="79"/>
  <c r="AD583" i="79"/>
  <c r="Y772" i="79"/>
  <c r="AE583" i="79"/>
  <c r="Z772" i="79"/>
  <c r="Z514" i="46"/>
  <c r="AC955" i="79"/>
  <c r="AB583" i="79"/>
  <c r="Y385" i="79"/>
  <c r="Z385" i="79"/>
  <c r="AA196" i="79"/>
  <c r="AD955" i="79"/>
  <c r="AC196" i="79"/>
  <c r="Y955" i="79"/>
  <c r="AE196" i="79"/>
  <c r="AD772" i="79"/>
  <c r="AA385" i="79"/>
  <c r="AA955" i="79"/>
  <c r="AB196" i="79"/>
  <c r="AC772" i="79"/>
  <c r="Z583" i="79"/>
  <c r="Z196" i="79"/>
  <c r="Z1138"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85" i="79"/>
  <c r="AK591" i="79" s="1"/>
  <c r="Y522" i="46"/>
  <c r="D64" i="43" s="1"/>
  <c r="AD522" i="46"/>
  <c r="I64" i="43" s="1"/>
  <c r="Y1144" i="79"/>
  <c r="Y1150" i="79"/>
  <c r="AI517" i="46"/>
  <c r="AI520" i="46"/>
  <c r="AF518" i="46"/>
  <c r="AF520" i="46"/>
  <c r="Y518" i="46"/>
  <c r="Y517" i="46"/>
  <c r="Y519" i="46"/>
  <c r="Y520" i="46"/>
  <c r="AA522" i="46"/>
  <c r="F64" i="43" s="1"/>
  <c r="AH518" i="46"/>
  <c r="AH520" i="46"/>
  <c r="AJ585" i="79"/>
  <c r="AA198" i="79"/>
  <c r="AB198" i="79"/>
  <c r="AJ387" i="79"/>
  <c r="AJ390" i="79" s="1"/>
  <c r="AH585" i="79"/>
  <c r="AH589" i="79" s="1"/>
  <c r="AL387" i="79"/>
  <c r="AL393" i="79" s="1"/>
  <c r="AC198" i="79"/>
  <c r="AC201" i="79" s="1"/>
  <c r="AK387" i="79"/>
  <c r="AK391" i="79" s="1"/>
  <c r="AF387" i="79"/>
  <c r="AF390" i="79" s="1"/>
  <c r="AI585" i="79"/>
  <c r="AI594" i="79" s="1"/>
  <c r="N73" i="43" s="1"/>
  <c r="AL585" i="79"/>
  <c r="AL589" i="79" s="1"/>
  <c r="AE585" i="79"/>
  <c r="AE588" i="79" s="1"/>
  <c r="AG585" i="79"/>
  <c r="AG588" i="79" s="1"/>
  <c r="AG387" i="79"/>
  <c r="AG395" i="79" s="1"/>
  <c r="L70" i="43" s="1"/>
  <c r="AD387" i="79"/>
  <c r="AD391" i="79" s="1"/>
  <c r="AB585" i="79"/>
  <c r="Z198" i="79"/>
  <c r="AB387" i="79"/>
  <c r="AB390" i="79" s="1"/>
  <c r="Z387" i="79"/>
  <c r="Z390" i="79" s="1"/>
  <c r="AC387" i="79"/>
  <c r="AC391" i="79" s="1"/>
  <c r="AD957" i="79"/>
  <c r="AH957" i="79"/>
  <c r="AH968" i="79" s="1"/>
  <c r="M79" i="43" s="1"/>
  <c r="AJ957" i="79"/>
  <c r="AJ968" i="79" s="1"/>
  <c r="O79" i="43" s="1"/>
  <c r="AI957" i="79"/>
  <c r="AI968" i="79" s="1"/>
  <c r="N79" i="43" s="1"/>
  <c r="Z957" i="79"/>
  <c r="Z968" i="79" s="1"/>
  <c r="E79" i="43" s="1"/>
  <c r="AK957" i="79"/>
  <c r="AK968" i="79" s="1"/>
  <c r="P79" i="43" s="1"/>
  <c r="AL957" i="79"/>
  <c r="AE957" i="79"/>
  <c r="AE968" i="79" s="1"/>
  <c r="J79" i="43" s="1"/>
  <c r="AF957" i="79"/>
  <c r="AC957" i="79"/>
  <c r="AC968" i="79" s="1"/>
  <c r="H79" i="43" s="1"/>
  <c r="AA957" i="79"/>
  <c r="AA968" i="79" s="1"/>
  <c r="F79" i="43" s="1"/>
  <c r="AB957" i="79"/>
  <c r="AB968" i="79" s="1"/>
  <c r="G79" i="43" s="1"/>
  <c r="AG957" i="79"/>
  <c r="AG968" i="79" s="1"/>
  <c r="L79" i="43" s="1"/>
  <c r="Y1147" i="79"/>
  <c r="Z585" i="79"/>
  <c r="Y957" i="79"/>
  <c r="Y959" i="79" s="1"/>
  <c r="AA585" i="79"/>
  <c r="AA592" i="79" s="1"/>
  <c r="Y585" i="79"/>
  <c r="Y594" i="79" s="1"/>
  <c r="AJ1140" i="79"/>
  <c r="AJ1152" i="79" s="1"/>
  <c r="O82" i="43" s="1"/>
  <c r="AI1140" i="79"/>
  <c r="AL1140" i="79"/>
  <c r="AL1152" i="79" s="1"/>
  <c r="Q82" i="43" s="1"/>
  <c r="AG1140" i="79"/>
  <c r="AK1140" i="79"/>
  <c r="AK1152" i="79" s="1"/>
  <c r="P82" i="43" s="1"/>
  <c r="AH1140" i="79"/>
  <c r="AH1152" i="79" s="1"/>
  <c r="M82" i="43" s="1"/>
  <c r="AF1140" i="79"/>
  <c r="AC1140" i="79"/>
  <c r="AC1152" i="79" s="1"/>
  <c r="H82" i="43" s="1"/>
  <c r="AE1140" i="79"/>
  <c r="AE1152" i="79" s="1"/>
  <c r="J82" i="43" s="1"/>
  <c r="AB1140" i="79"/>
  <c r="AB1152" i="79" s="1"/>
  <c r="G82" i="43" s="1"/>
  <c r="AD1140" i="79"/>
  <c r="AD1152" i="79" s="1"/>
  <c r="I82" i="43" s="1"/>
  <c r="Z1140" i="79"/>
  <c r="Z1150" i="79" s="1"/>
  <c r="AA1140" i="79"/>
  <c r="AC585" i="79"/>
  <c r="AC591" i="79" s="1"/>
  <c r="AD198" i="79"/>
  <c r="AD201" i="79" s="1"/>
  <c r="AE387" i="79"/>
  <c r="AE390" i="79" s="1"/>
  <c r="AD585" i="79"/>
  <c r="AL774" i="79"/>
  <c r="AL784" i="79" s="1"/>
  <c r="Q76" i="43" s="1"/>
  <c r="AE774" i="79"/>
  <c r="AE784" i="79" s="1"/>
  <c r="J76" i="43" s="1"/>
  <c r="AI774" i="79"/>
  <c r="AG774" i="79"/>
  <c r="AF774" i="79"/>
  <c r="AF784" i="79" s="1"/>
  <c r="K76" i="43" s="1"/>
  <c r="Z774" i="79"/>
  <c r="Z784" i="79" s="1"/>
  <c r="E76" i="43" s="1"/>
  <c r="AD774" i="79"/>
  <c r="AC774" i="79"/>
  <c r="AC784" i="79" s="1"/>
  <c r="H76" i="43" s="1"/>
  <c r="AJ774" i="79"/>
  <c r="AJ784" i="79" s="1"/>
  <c r="O76" i="43" s="1"/>
  <c r="AH774" i="79"/>
  <c r="AH784" i="79" s="1"/>
  <c r="M76" i="43" s="1"/>
  <c r="AA774" i="79"/>
  <c r="AA784" i="79" s="1"/>
  <c r="F76" i="43" s="1"/>
  <c r="AB774" i="79"/>
  <c r="AB784" i="79" s="1"/>
  <c r="G76" i="43" s="1"/>
  <c r="AK774" i="79"/>
  <c r="AH132" i="46"/>
  <c r="M55" i="43" s="1"/>
  <c r="AG198" i="79"/>
  <c r="AG202" i="79" s="1"/>
  <c r="AF585" i="79"/>
  <c r="AF589" i="79" s="1"/>
  <c r="Y387" i="79"/>
  <c r="Y395" i="79" s="1"/>
  <c r="AF198" i="79"/>
  <c r="AF201" i="79" s="1"/>
  <c r="AH387" i="79"/>
  <c r="AH395" i="79" s="1"/>
  <c r="M70" i="43" s="1"/>
  <c r="AH519" i="46"/>
  <c r="AG262" i="46"/>
  <c r="L58" i="43" s="1"/>
  <c r="AI518" i="46"/>
  <c r="AH517" i="46"/>
  <c r="AG260" i="46"/>
  <c r="AG261" i="46" s="1"/>
  <c r="L57" i="43" s="1"/>
  <c r="AI519" i="46"/>
  <c r="AI522" i="46"/>
  <c r="N64" i="43" s="1"/>
  <c r="AH522" i="46"/>
  <c r="M64" i="43" s="1"/>
  <c r="Y1145" i="79"/>
  <c r="AG389" i="46"/>
  <c r="AG390" i="46"/>
  <c r="AG388" i="46"/>
  <c r="Y1142" i="79"/>
  <c r="AI198" i="79"/>
  <c r="AI199" i="79" s="1"/>
  <c r="AJ198" i="79"/>
  <c r="AJ203" i="79" s="1"/>
  <c r="AK198" i="79"/>
  <c r="AK201" i="79" s="1"/>
  <c r="AL198" i="79"/>
  <c r="AL203" i="79" s="1"/>
  <c r="AH198" i="79"/>
  <c r="AH205" i="79" s="1"/>
  <c r="M67" i="43" s="1"/>
  <c r="AA389" i="79"/>
  <c r="AA392" i="79"/>
  <c r="AA393" i="79"/>
  <c r="AA391" i="79"/>
  <c r="AA390" i="79"/>
  <c r="AF132" i="46"/>
  <c r="K55" i="43" s="1"/>
  <c r="AJ522" i="46"/>
  <c r="O64" i="43" s="1"/>
  <c r="Y781" i="79"/>
  <c r="Y780" i="79"/>
  <c r="Y775" i="79"/>
  <c r="Y779" i="79"/>
  <c r="Y777" i="79"/>
  <c r="Y776" i="79"/>
  <c r="Y778" i="79"/>
  <c r="AF260" i="46"/>
  <c r="AF259" i="46"/>
  <c r="AJ517" i="46"/>
  <c r="AJ519" i="46"/>
  <c r="AJ518" i="46"/>
  <c r="Y1148" i="79"/>
  <c r="Y1146" i="79"/>
  <c r="Y1141" i="79"/>
  <c r="Y1143" i="79"/>
  <c r="Y1149" i="79"/>
  <c r="AF389" i="46"/>
  <c r="AF390" i="46"/>
  <c r="AF388" i="46"/>
  <c r="AH260" i="46"/>
  <c r="AH259" i="46"/>
  <c r="AG519" i="46"/>
  <c r="AG517" i="46"/>
  <c r="AG518" i="46"/>
  <c r="AF262" i="46"/>
  <c r="K58" i="43" s="1"/>
  <c r="Y1152" i="79"/>
  <c r="AF517" i="46"/>
  <c r="AK387" i="46"/>
  <c r="AK389" i="46" s="1"/>
  <c r="AH262" i="46"/>
  <c r="M58" i="43" s="1"/>
  <c r="AH387" i="46"/>
  <c r="AH392" i="46" s="1"/>
  <c r="M61" i="43" s="1"/>
  <c r="AG132" i="46"/>
  <c r="L55" i="43" s="1"/>
  <c r="AA395" i="79"/>
  <c r="F70" i="43" s="1"/>
  <c r="AF522" i="46"/>
  <c r="K64" i="43" s="1"/>
  <c r="AF519" i="46"/>
  <c r="AI387" i="79"/>
  <c r="AI389" i="79" s="1"/>
  <c r="AG522" i="46"/>
  <c r="L64" i="43" s="1"/>
  <c r="Y784"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87" i="79"/>
  <c r="AK588" i="79"/>
  <c r="AK590" i="79"/>
  <c r="AK586"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K592" i="79" l="1"/>
  <c r="AK589" i="79"/>
  <c r="AE201" i="79"/>
  <c r="AE200" i="79"/>
  <c r="AE203" i="79"/>
  <c r="AE199" i="79"/>
  <c r="AK594" i="79"/>
  <c r="P73" i="43" s="1"/>
  <c r="Y783" i="79"/>
  <c r="D75" i="43" s="1"/>
  <c r="T18" i="47"/>
  <c r="P20" i="47"/>
  <c r="Q15" i="47"/>
  <c r="S23" i="47"/>
  <c r="U17" i="47"/>
  <c r="R26" i="47"/>
  <c r="AB591" i="79"/>
  <c r="AB590" i="79"/>
  <c r="AB201" i="79"/>
  <c r="AB202" i="79"/>
  <c r="AA199" i="79"/>
  <c r="AA202" i="79"/>
  <c r="AA203" i="79"/>
  <c r="AD590" i="79"/>
  <c r="AD594" i="79"/>
  <c r="I73" i="43" s="1"/>
  <c r="Z202" i="79"/>
  <c r="Z203" i="79"/>
  <c r="AJ591" i="79"/>
  <c r="AJ594" i="79"/>
  <c r="O73" i="43" s="1"/>
  <c r="AM522" i="46"/>
  <c r="F104" i="43" s="1"/>
  <c r="Y588" i="79"/>
  <c r="Y591" i="79"/>
  <c r="Y592" i="79"/>
  <c r="Z589" i="79"/>
  <c r="Z591" i="79"/>
  <c r="Y521" i="46"/>
  <c r="V21" i="47"/>
  <c r="AM259" i="46"/>
  <c r="Z1152" i="79"/>
  <c r="E82" i="43" s="1"/>
  <c r="D70" i="43"/>
  <c r="AM131" i="46"/>
  <c r="C93" i="43" s="1"/>
  <c r="AM262" i="46"/>
  <c r="D104" i="43" s="1"/>
  <c r="AM518" i="46"/>
  <c r="D76" i="43"/>
  <c r="AM132" i="46"/>
  <c r="C104" i="43" s="1"/>
  <c r="AM520" i="46"/>
  <c r="AM260" i="46"/>
  <c r="AM519" i="46"/>
  <c r="D67" i="43"/>
  <c r="AM517" i="46"/>
  <c r="AD589" i="79"/>
  <c r="AH590" i="79"/>
  <c r="AL590" i="79"/>
  <c r="AD586" i="79"/>
  <c r="AI590" i="79"/>
  <c r="R18" i="47"/>
  <c r="R17" i="47"/>
  <c r="R20" i="47"/>
  <c r="R21" i="47"/>
  <c r="R16" i="47"/>
  <c r="AE395" i="79"/>
  <c r="J70" i="43" s="1"/>
  <c r="R22" i="47"/>
  <c r="AB200" i="79"/>
  <c r="AD389" i="79"/>
  <c r="AC202" i="79"/>
  <c r="AG591" i="79"/>
  <c r="AA587" i="79"/>
  <c r="AG590" i="79"/>
  <c r="AH586" i="79"/>
  <c r="AA589" i="79"/>
  <c r="AL587" i="79"/>
  <c r="AC205" i="79"/>
  <c r="H67" i="43" s="1"/>
  <c r="Z392" i="79"/>
  <c r="AC200" i="79"/>
  <c r="AD388" i="79"/>
  <c r="AB203" i="79"/>
  <c r="AD390" i="79"/>
  <c r="AL594" i="79"/>
  <c r="Q73" i="43" s="1"/>
  <c r="AL586" i="79"/>
  <c r="AB205" i="79"/>
  <c r="G67" i="43" s="1"/>
  <c r="AD395" i="79"/>
  <c r="I70" i="43" s="1"/>
  <c r="Z389" i="79"/>
  <c r="AL588" i="79"/>
  <c r="Z393" i="79"/>
  <c r="AB199" i="79"/>
  <c r="AB391" i="79"/>
  <c r="AK203" i="79"/>
  <c r="AA200" i="79"/>
  <c r="AA205" i="79"/>
  <c r="F67" i="43" s="1"/>
  <c r="AE391" i="79"/>
  <c r="AB393" i="79"/>
  <c r="AB392" i="79"/>
  <c r="AB395" i="79"/>
  <c r="G70" i="43" s="1"/>
  <c r="AI588" i="79"/>
  <c r="AI591" i="79"/>
  <c r="AK202" i="79"/>
  <c r="AI587" i="79"/>
  <c r="R19" i="47"/>
  <c r="R24" i="47"/>
  <c r="R25" i="47"/>
  <c r="R23" i="47"/>
  <c r="R15" i="47"/>
  <c r="AG594" i="79"/>
  <c r="L73" i="43" s="1"/>
  <c r="AB389" i="79"/>
  <c r="AA586" i="79"/>
  <c r="AG592" i="79"/>
  <c r="AA201" i="79"/>
  <c r="AI586" i="79"/>
  <c r="AH587" i="79"/>
  <c r="AB388" i="79"/>
  <c r="AA588" i="79"/>
  <c r="AG587" i="79"/>
  <c r="AH594" i="79"/>
  <c r="M73" i="43" s="1"/>
  <c r="AA594" i="79"/>
  <c r="F73" i="43" s="1"/>
  <c r="AA591" i="79"/>
  <c r="AG586" i="79"/>
  <c r="AA590" i="79"/>
  <c r="AG589" i="79"/>
  <c r="AD392" i="79"/>
  <c r="AG200" i="79"/>
  <c r="AK390" i="46"/>
  <c r="AB588" i="79"/>
  <c r="AJ388" i="79"/>
  <c r="AL201" i="79"/>
  <c r="AK395" i="79"/>
  <c r="P70" i="43" s="1"/>
  <c r="AG389" i="79"/>
  <c r="AL202" i="79"/>
  <c r="AK389" i="79"/>
  <c r="AL392" i="79"/>
  <c r="AG390" i="79"/>
  <c r="AE587" i="79"/>
  <c r="AK388" i="79"/>
  <c r="Y962" i="79"/>
  <c r="AL390" i="79"/>
  <c r="AB592" i="79"/>
  <c r="AH392" i="79"/>
  <c r="AI388" i="79"/>
  <c r="AH393" i="79"/>
  <c r="AG205" i="79"/>
  <c r="L67" i="43" s="1"/>
  <c r="AD200" i="79"/>
  <c r="AH388" i="79"/>
  <c r="Y390" i="79"/>
  <c r="AG393" i="79"/>
  <c r="Y392" i="79"/>
  <c r="AK393" i="79"/>
  <c r="AL395" i="79"/>
  <c r="Q70" i="43" s="1"/>
  <c r="AJ393" i="79"/>
  <c r="AF594" i="79"/>
  <c r="K73" i="43" s="1"/>
  <c r="AG392" i="79"/>
  <c r="AL391" i="79"/>
  <c r="AJ389" i="79"/>
  <c r="AB594" i="79"/>
  <c r="G73" i="43" s="1"/>
  <c r="AG199" i="79"/>
  <c r="AC589" i="79"/>
  <c r="AF392" i="79"/>
  <c r="Y968" i="79"/>
  <c r="Q19" i="47"/>
  <c r="AC587" i="79"/>
  <c r="Q24" i="47"/>
  <c r="AD205" i="79"/>
  <c r="I67" i="43" s="1"/>
  <c r="AD203" i="79"/>
  <c r="AG203" i="79"/>
  <c r="Y964" i="79"/>
  <c r="AI521" i="46"/>
  <c r="N63" i="43" s="1"/>
  <c r="AG201" i="79"/>
  <c r="AH521" i="46"/>
  <c r="M63" i="43" s="1"/>
  <c r="Q26" i="47"/>
  <c r="AK205" i="79"/>
  <c r="P67" i="43" s="1"/>
  <c r="AF200" i="79"/>
  <c r="Y960" i="79"/>
  <c r="AJ592" i="79"/>
  <c r="AF389" i="79"/>
  <c r="AK390" i="79"/>
  <c r="AL389" i="79"/>
  <c r="AG391" i="79"/>
  <c r="AC588" i="79"/>
  <c r="AJ587" i="79"/>
  <c r="AF393" i="79"/>
  <c r="AH391" i="79"/>
  <c r="AF590" i="79"/>
  <c r="AJ588" i="79"/>
  <c r="AJ589" i="79"/>
  <c r="AF592" i="79"/>
  <c r="AK392" i="79"/>
  <c r="AJ392" i="79"/>
  <c r="Z199" i="79"/>
  <c r="AG388" i="79"/>
  <c r="AH390" i="79"/>
  <c r="AB589" i="79"/>
  <c r="AH389" i="79"/>
  <c r="AF591" i="79"/>
  <c r="Z201" i="79"/>
  <c r="AF587" i="79"/>
  <c r="AL388" i="79"/>
  <c r="AJ395" i="79"/>
  <c r="O70" i="43" s="1"/>
  <c r="Z200" i="79"/>
  <c r="AB587" i="79"/>
  <c r="AJ586" i="79"/>
  <c r="AF586" i="79"/>
  <c r="Y958" i="79"/>
  <c r="AJ391" i="79"/>
  <c r="Y587" i="79"/>
  <c r="AB586" i="79"/>
  <c r="AJ590" i="79"/>
  <c r="AF588" i="79"/>
  <c r="AD591" i="79"/>
  <c r="Y965" i="79"/>
  <c r="AC389" i="79"/>
  <c r="AE586" i="79"/>
  <c r="AF202" i="79"/>
  <c r="Q31" i="47"/>
  <c r="AE594" i="79"/>
  <c r="J73" i="43" s="1"/>
  <c r="Q17" i="47"/>
  <c r="AK200" i="79"/>
  <c r="AL592" i="79"/>
  <c r="Z395" i="79"/>
  <c r="E70" i="43" s="1"/>
  <c r="Z391" i="79"/>
  <c r="AC586" i="79"/>
  <c r="AC199" i="79"/>
  <c r="AC393" i="79"/>
  <c r="AF388" i="79"/>
  <c r="AE591" i="79"/>
  <c r="AD587" i="79"/>
  <c r="AC395" i="79"/>
  <c r="H70" i="43" s="1"/>
  <c r="AI592" i="79"/>
  <c r="AI589" i="79"/>
  <c r="AC392" i="79"/>
  <c r="Z205" i="79"/>
  <c r="E67" i="43" s="1"/>
  <c r="Q21" i="47"/>
  <c r="AL591" i="79"/>
  <c r="AC594" i="79"/>
  <c r="H73" i="43" s="1"/>
  <c r="Y586" i="79"/>
  <c r="Z388" i="79"/>
  <c r="AC203" i="79"/>
  <c r="AC388" i="79"/>
  <c r="AF391" i="79"/>
  <c r="AD588" i="79"/>
  <c r="Y966" i="79"/>
  <c r="AK199" i="79"/>
  <c r="AF395" i="79"/>
  <c r="K70" i="43" s="1"/>
  <c r="AG521" i="46"/>
  <c r="L63" i="43" s="1"/>
  <c r="AF261" i="46"/>
  <c r="K57" i="43" s="1"/>
  <c r="AC590" i="79"/>
  <c r="AE592" i="79"/>
  <c r="AD393" i="79"/>
  <c r="AC390" i="79"/>
  <c r="AE589" i="79"/>
  <c r="AC592" i="79"/>
  <c r="AE590" i="79"/>
  <c r="AD592" i="79"/>
  <c r="D73" i="43"/>
  <c r="AH592" i="79"/>
  <c r="AH591" i="79"/>
  <c r="AH588" i="79"/>
  <c r="AA1147" i="79"/>
  <c r="AA1146" i="79"/>
  <c r="AA1144" i="79"/>
  <c r="AA1142" i="79"/>
  <c r="AA1149" i="79"/>
  <c r="AA1141" i="79"/>
  <c r="AA1148" i="79"/>
  <c r="AA1150" i="79"/>
  <c r="AA1145" i="79"/>
  <c r="AA1143" i="79"/>
  <c r="AI393" i="79"/>
  <c r="Z586" i="79"/>
  <c r="Z588" i="79"/>
  <c r="Z594" i="79"/>
  <c r="E73" i="43" s="1"/>
  <c r="Z778" i="79"/>
  <c r="Z781" i="79"/>
  <c r="Z777" i="79"/>
  <c r="Z775" i="79"/>
  <c r="Z780" i="79"/>
  <c r="Z776" i="79"/>
  <c r="Z782" i="79"/>
  <c r="Z779" i="79"/>
  <c r="Z1147" i="79"/>
  <c r="Z1142" i="79"/>
  <c r="Z1143" i="79"/>
  <c r="Z1146" i="79"/>
  <c r="Z1141" i="79"/>
  <c r="Z1145" i="79"/>
  <c r="Z1144" i="79"/>
  <c r="Z1148" i="79"/>
  <c r="Z1149" i="79"/>
  <c r="AG1150" i="79"/>
  <c r="AG1141" i="79"/>
  <c r="AG1143" i="79"/>
  <c r="AG1149" i="79"/>
  <c r="AG1146" i="79"/>
  <c r="AG1147" i="79"/>
  <c r="AG1148" i="79"/>
  <c r="AG1142" i="79"/>
  <c r="AG1145" i="79"/>
  <c r="AG1144" i="79"/>
  <c r="AF961" i="79"/>
  <c r="AF958" i="79"/>
  <c r="AF962" i="79"/>
  <c r="AF963" i="79"/>
  <c r="AF965" i="79"/>
  <c r="AF960" i="79"/>
  <c r="AF966" i="79"/>
  <c r="AF964" i="79"/>
  <c r="AF959" i="79"/>
  <c r="AD960" i="79"/>
  <c r="AD965" i="79"/>
  <c r="AD962" i="79"/>
  <c r="AD959" i="79"/>
  <c r="AD964" i="79"/>
  <c r="AD958" i="79"/>
  <c r="AD963" i="79"/>
  <c r="AD966" i="79"/>
  <c r="AD961" i="79"/>
  <c r="AK392" i="46"/>
  <c r="P61" i="43" s="1"/>
  <c r="AK388" i="46"/>
  <c r="AL205" i="79"/>
  <c r="Q67" i="43" s="1"/>
  <c r="AE392" i="79"/>
  <c r="AK780" i="79"/>
  <c r="AK781" i="79"/>
  <c r="AK775" i="79"/>
  <c r="AK779" i="79"/>
  <c r="AK778" i="79"/>
  <c r="AK782" i="79"/>
  <c r="AK776" i="79"/>
  <c r="AK777" i="79"/>
  <c r="AF775" i="79"/>
  <c r="AF779" i="79"/>
  <c r="AF782" i="79"/>
  <c r="AF776" i="79"/>
  <c r="AF780" i="79"/>
  <c r="AF781" i="79"/>
  <c r="AF777" i="79"/>
  <c r="AF778" i="79"/>
  <c r="AD1147" i="79"/>
  <c r="AD1145" i="79"/>
  <c r="AD1149" i="79"/>
  <c r="AD1141" i="79"/>
  <c r="AD1148" i="79"/>
  <c r="AD1144" i="79"/>
  <c r="AD1146" i="79"/>
  <c r="AD1150" i="79"/>
  <c r="AD1143" i="79"/>
  <c r="AD1142" i="79"/>
  <c r="AL1141" i="79"/>
  <c r="AL1149" i="79"/>
  <c r="AL1144" i="79"/>
  <c r="AL1150" i="79"/>
  <c r="AL1148" i="79"/>
  <c r="AL1142" i="79"/>
  <c r="AL1147" i="79"/>
  <c r="AL1143" i="79"/>
  <c r="AL1145" i="79"/>
  <c r="AL1146" i="79"/>
  <c r="AE964" i="79"/>
  <c r="AE966" i="79"/>
  <c r="AE960" i="79"/>
  <c r="AE962" i="79"/>
  <c r="AE961" i="79"/>
  <c r="AE965" i="79"/>
  <c r="AE958" i="79"/>
  <c r="AE963" i="79"/>
  <c r="AE959" i="79"/>
  <c r="AC962" i="79"/>
  <c r="AC959" i="79"/>
  <c r="AC961" i="79"/>
  <c r="AC958" i="79"/>
  <c r="AC964" i="79"/>
  <c r="AC960" i="79"/>
  <c r="AC965" i="79"/>
  <c r="AC963" i="79"/>
  <c r="AC966" i="79"/>
  <c r="Z590" i="79"/>
  <c r="AB778" i="79"/>
  <c r="AB780" i="79"/>
  <c r="AB782" i="79"/>
  <c r="AB777" i="79"/>
  <c r="AB775" i="79"/>
  <c r="AB776" i="79"/>
  <c r="AB779" i="79"/>
  <c r="AB781" i="79"/>
  <c r="AG782" i="79"/>
  <c r="AG780" i="79"/>
  <c r="AG779" i="79"/>
  <c r="AG781" i="79"/>
  <c r="AG775" i="79"/>
  <c r="AG777" i="79"/>
  <c r="AG776" i="79"/>
  <c r="AG778" i="79"/>
  <c r="AE389" i="79"/>
  <c r="AE393" i="79"/>
  <c r="AB1148" i="79"/>
  <c r="AB1142" i="79"/>
  <c r="AB1143" i="79"/>
  <c r="AB1149" i="79"/>
  <c r="AB1144" i="79"/>
  <c r="AB1150" i="79"/>
  <c r="AB1147" i="79"/>
  <c r="AB1145" i="79"/>
  <c r="AB1146" i="79"/>
  <c r="AB1141" i="79"/>
  <c r="AI1150" i="79"/>
  <c r="AI1146" i="79"/>
  <c r="AI1145" i="79"/>
  <c r="AI1144" i="79"/>
  <c r="AI1143" i="79"/>
  <c r="AI1147" i="79"/>
  <c r="AI1148" i="79"/>
  <c r="AI1141" i="79"/>
  <c r="AI1142" i="79"/>
  <c r="AI1149" i="79"/>
  <c r="AL958" i="79"/>
  <c r="AL959" i="79"/>
  <c r="AL966" i="79"/>
  <c r="AL960" i="79"/>
  <c r="AL963" i="79"/>
  <c r="AL964" i="79"/>
  <c r="AL965" i="79"/>
  <c r="AL961" i="79"/>
  <c r="AL962" i="79"/>
  <c r="AI390" i="79"/>
  <c r="AF205" i="79"/>
  <c r="K67" i="43" s="1"/>
  <c r="AA776" i="79"/>
  <c r="AA778" i="79"/>
  <c r="AA777" i="79"/>
  <c r="AA775" i="79"/>
  <c r="AA781" i="79"/>
  <c r="AA782" i="79"/>
  <c r="AA780" i="79"/>
  <c r="AA779" i="79"/>
  <c r="AI781" i="79"/>
  <c r="AI779" i="79"/>
  <c r="AI782" i="79"/>
  <c r="AI775" i="79"/>
  <c r="AI780" i="79"/>
  <c r="AI777" i="79"/>
  <c r="AI778" i="79"/>
  <c r="AI776" i="79"/>
  <c r="AD202" i="79"/>
  <c r="AD199" i="79"/>
  <c r="AF968" i="79"/>
  <c r="K79" i="43" s="1"/>
  <c r="AE1142" i="79"/>
  <c r="AE1144" i="79"/>
  <c r="AE1149" i="79"/>
  <c r="AE1148" i="79"/>
  <c r="AE1147" i="79"/>
  <c r="AE1143" i="79"/>
  <c r="AE1141" i="79"/>
  <c r="AE1146" i="79"/>
  <c r="AE1150" i="79"/>
  <c r="AE1145" i="79"/>
  <c r="AJ1148" i="79"/>
  <c r="AJ1149" i="79"/>
  <c r="AJ1143" i="79"/>
  <c r="AJ1145" i="79"/>
  <c r="AJ1142" i="79"/>
  <c r="AJ1147" i="79"/>
  <c r="AJ1141" i="79"/>
  <c r="AJ1150" i="79"/>
  <c r="AJ1144" i="79"/>
  <c r="AJ1146" i="79"/>
  <c r="AK965" i="79"/>
  <c r="AK958" i="79"/>
  <c r="AK960" i="79"/>
  <c r="AK964" i="79"/>
  <c r="AK966" i="79"/>
  <c r="AK963" i="79"/>
  <c r="AK961" i="79"/>
  <c r="AK962" i="79"/>
  <c r="AK959" i="79"/>
  <c r="AD777" i="79"/>
  <c r="AD779" i="79"/>
  <c r="AD778" i="79"/>
  <c r="AD782" i="79"/>
  <c r="AD781" i="79"/>
  <c r="AD780" i="79"/>
  <c r="AD775" i="79"/>
  <c r="AD776" i="79"/>
  <c r="AK1146" i="79"/>
  <c r="AK1150" i="79"/>
  <c r="AK1145" i="79"/>
  <c r="AK1141" i="79"/>
  <c r="AK1147" i="79"/>
  <c r="AK1143" i="79"/>
  <c r="AK1149" i="79"/>
  <c r="AK1144" i="79"/>
  <c r="AK1148" i="79"/>
  <c r="AK1142" i="79"/>
  <c r="AI392" i="79"/>
  <c r="AH776" i="79"/>
  <c r="AH782" i="79"/>
  <c r="AH781" i="79"/>
  <c r="AH775" i="79"/>
  <c r="AH778" i="79"/>
  <c r="AH777" i="79"/>
  <c r="AH780" i="79"/>
  <c r="AH779" i="79"/>
  <c r="AL968" i="79"/>
  <c r="Q79" i="43" s="1"/>
  <c r="Y589" i="79"/>
  <c r="Y590" i="79"/>
  <c r="Z964" i="79"/>
  <c r="Z958" i="79"/>
  <c r="Z965" i="79"/>
  <c r="Z960" i="79"/>
  <c r="Z966" i="79"/>
  <c r="Z963" i="79"/>
  <c r="Z961" i="79"/>
  <c r="Z962" i="79"/>
  <c r="Z959" i="79"/>
  <c r="AI395" i="79"/>
  <c r="N70" i="43" s="1"/>
  <c r="AF203" i="79"/>
  <c r="Z587" i="79"/>
  <c r="Y391" i="79"/>
  <c r="Y393" i="79"/>
  <c r="AJ780" i="79"/>
  <c r="AJ781" i="79"/>
  <c r="AJ782" i="79"/>
  <c r="AJ776" i="79"/>
  <c r="AJ775" i="79"/>
  <c r="AJ778" i="79"/>
  <c r="AJ779" i="79"/>
  <c r="AJ777" i="79"/>
  <c r="AL775" i="79"/>
  <c r="AL776" i="79"/>
  <c r="AL781" i="79"/>
  <c r="AL782" i="79"/>
  <c r="AL778" i="79"/>
  <c r="AL779" i="79"/>
  <c r="AL780" i="79"/>
  <c r="AL777" i="79"/>
  <c r="AG1152" i="79"/>
  <c r="L82" i="43" s="1"/>
  <c r="AK784" i="79"/>
  <c r="P76" i="43" s="1"/>
  <c r="AF1143" i="79"/>
  <c r="AF1148" i="79"/>
  <c r="AF1147" i="79"/>
  <c r="AF1145" i="79"/>
  <c r="AF1150" i="79"/>
  <c r="AF1142" i="79"/>
  <c r="AF1146" i="79"/>
  <c r="AF1141" i="79"/>
  <c r="AF1144" i="79"/>
  <c r="AF1149" i="79"/>
  <c r="AB958" i="79"/>
  <c r="AB965" i="79"/>
  <c r="AB960" i="79"/>
  <c r="AB964" i="79"/>
  <c r="AB963" i="79"/>
  <c r="AB966" i="79"/>
  <c r="AB962" i="79"/>
  <c r="AB961" i="79"/>
  <c r="AB959" i="79"/>
  <c r="AI961" i="79"/>
  <c r="AI964" i="79"/>
  <c r="AI962" i="79"/>
  <c r="AI965" i="79"/>
  <c r="AI959" i="79"/>
  <c r="AI963" i="79"/>
  <c r="AI966" i="79"/>
  <c r="AI958" i="79"/>
  <c r="AI960" i="79"/>
  <c r="AG784" i="79"/>
  <c r="L76" i="43" s="1"/>
  <c r="AE782" i="79"/>
  <c r="AE779" i="79"/>
  <c r="AE775" i="79"/>
  <c r="AE780" i="79"/>
  <c r="AE781" i="79"/>
  <c r="AE778" i="79"/>
  <c r="AE776" i="79"/>
  <c r="AE777" i="79"/>
  <c r="AC1141" i="79"/>
  <c r="AC1145" i="79"/>
  <c r="AC1142" i="79"/>
  <c r="AC1149" i="79"/>
  <c r="AC1150" i="79"/>
  <c r="AC1147" i="79"/>
  <c r="AC1144" i="79"/>
  <c r="AC1143" i="79"/>
  <c r="AC1146" i="79"/>
  <c r="AC1148" i="79"/>
  <c r="AG960" i="79"/>
  <c r="AG963" i="79"/>
  <c r="AG961" i="79"/>
  <c r="AG965" i="79"/>
  <c r="AG962" i="79"/>
  <c r="AG958" i="79"/>
  <c r="AG966" i="79"/>
  <c r="AG959" i="79"/>
  <c r="AG964" i="79"/>
  <c r="AD968" i="79"/>
  <c r="I79" i="43" s="1"/>
  <c r="AI391" i="79"/>
  <c r="AF199" i="79"/>
  <c r="AE388" i="79"/>
  <c r="Z592" i="79"/>
  <c r="Y389" i="79"/>
  <c r="Y388" i="79"/>
  <c r="AA1152" i="79"/>
  <c r="F82" i="43" s="1"/>
  <c r="AD784" i="79"/>
  <c r="I76" i="43" s="1"/>
  <c r="AC780" i="79"/>
  <c r="AC778" i="79"/>
  <c r="AC777" i="79"/>
  <c r="AC779" i="79"/>
  <c r="AC781" i="79"/>
  <c r="AC782" i="79"/>
  <c r="AC775" i="79"/>
  <c r="AC776" i="79"/>
  <c r="AI1152" i="79"/>
  <c r="N82" i="43" s="1"/>
  <c r="AF1152" i="79"/>
  <c r="K82" i="43" s="1"/>
  <c r="AH1150" i="79"/>
  <c r="AH1148" i="79"/>
  <c r="AH1149" i="79"/>
  <c r="AH1141" i="79"/>
  <c r="AH1147" i="79"/>
  <c r="AH1145" i="79"/>
  <c r="AH1143" i="79"/>
  <c r="AH1144" i="79"/>
  <c r="AH1142" i="79"/>
  <c r="AH1146" i="79"/>
  <c r="Y963" i="79"/>
  <c r="Y961" i="79"/>
  <c r="AA962" i="79"/>
  <c r="AA966" i="79"/>
  <c r="AA961" i="79"/>
  <c r="AA960" i="79"/>
  <c r="AA964" i="79"/>
  <c r="AA958" i="79"/>
  <c r="AA963" i="79"/>
  <c r="AA959" i="79"/>
  <c r="AA965" i="79"/>
  <c r="AJ961" i="79"/>
  <c r="AJ962" i="79"/>
  <c r="AJ959" i="79"/>
  <c r="AJ964" i="79"/>
  <c r="AJ960" i="79"/>
  <c r="AJ958" i="79"/>
  <c r="AJ965" i="79"/>
  <c r="AJ963" i="79"/>
  <c r="AJ966" i="79"/>
  <c r="AI784" i="79"/>
  <c r="N76" i="43" s="1"/>
  <c r="AH962" i="79"/>
  <c r="AH960" i="79"/>
  <c r="AH959" i="79"/>
  <c r="AH963" i="79"/>
  <c r="AH964" i="79"/>
  <c r="AH958" i="79"/>
  <c r="AH965" i="79"/>
  <c r="AH966" i="79"/>
  <c r="AH961" i="79"/>
  <c r="P15" i="47"/>
  <c r="AI205" i="79"/>
  <c r="N67" i="43" s="1"/>
  <c r="AF391" i="46"/>
  <c r="K60" i="43" s="1"/>
  <c r="AJ521" i="46"/>
  <c r="O63" i="43" s="1"/>
  <c r="AF521" i="46"/>
  <c r="K63" i="43" s="1"/>
  <c r="AH261" i="46"/>
  <c r="M57" i="43" s="1"/>
  <c r="AA394" i="79"/>
  <c r="F69" i="43" s="1"/>
  <c r="AG391" i="46"/>
  <c r="L60" i="43" s="1"/>
  <c r="D82" i="43"/>
  <c r="Y1151"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K593"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Z391" i="46"/>
  <c r="E60" i="43" s="1"/>
  <c r="Z261" i="46"/>
  <c r="Y391" i="46"/>
  <c r="J54" i="43"/>
  <c r="D54" i="43"/>
  <c r="D55" i="43"/>
  <c r="E54" i="43"/>
  <c r="AE204" i="79" l="1"/>
  <c r="J66" i="43" s="1"/>
  <c r="R30" i="47"/>
  <c r="V39" i="47"/>
  <c r="S56" i="47"/>
  <c r="P39" i="47"/>
  <c r="R54" i="43"/>
  <c r="AM389" i="79"/>
  <c r="Z783" i="79"/>
  <c r="Y593" i="79"/>
  <c r="D72" i="43" s="1"/>
  <c r="AM388" i="79"/>
  <c r="AM390" i="79"/>
  <c r="AM205" i="79"/>
  <c r="G104" i="43" s="1"/>
  <c r="AD593" i="79"/>
  <c r="I72" i="43" s="1"/>
  <c r="AJ593" i="79"/>
  <c r="O72" i="43" s="1"/>
  <c r="AM521" i="46"/>
  <c r="AM523" i="46" s="1"/>
  <c r="U31" i="47"/>
  <c r="R55" i="43"/>
  <c r="AM261" i="46"/>
  <c r="AM263" i="46" s="1"/>
  <c r="AM388" i="46"/>
  <c r="AM588" i="79"/>
  <c r="AM390" i="46"/>
  <c r="AM200" i="79"/>
  <c r="AM199" i="79"/>
  <c r="AM1142" i="79"/>
  <c r="AM1143" i="79"/>
  <c r="AM777" i="79"/>
  <c r="AM1145" i="79"/>
  <c r="AM781" i="79"/>
  <c r="AM776" i="79"/>
  <c r="AM1141" i="79"/>
  <c r="AM775" i="79"/>
  <c r="AM959" i="79"/>
  <c r="AM1149" i="79"/>
  <c r="AM1147" i="79"/>
  <c r="AM201" i="79"/>
  <c r="AM389" i="46"/>
  <c r="AM133" i="46"/>
  <c r="AM1144" i="79"/>
  <c r="AM1146" i="79"/>
  <c r="AM961" i="79"/>
  <c r="AM592" i="79"/>
  <c r="AM780" i="79"/>
  <c r="AM1150" i="79"/>
  <c r="AM778" i="79"/>
  <c r="AM1148" i="79"/>
  <c r="AM779" i="79"/>
  <c r="AM202" i="79"/>
  <c r="AM203" i="79"/>
  <c r="AM587" i="79"/>
  <c r="D79" i="43"/>
  <c r="R79" i="43" s="1"/>
  <c r="AM968" i="79"/>
  <c r="K104" i="43" s="1"/>
  <c r="AM962" i="79"/>
  <c r="AM393" i="79"/>
  <c r="AM589" i="79"/>
  <c r="R73" i="43"/>
  <c r="AM594" i="79"/>
  <c r="AM392" i="46"/>
  <c r="E104" i="43" s="1"/>
  <c r="AM586" i="79"/>
  <c r="AM964" i="79"/>
  <c r="AM395" i="79"/>
  <c r="H104" i="43" s="1"/>
  <c r="AM590" i="79"/>
  <c r="AK391" i="46"/>
  <c r="P60" i="43" s="1"/>
  <c r="AM392" i="79"/>
  <c r="AM391" i="79"/>
  <c r="AM591" i="79"/>
  <c r="AM958" i="79"/>
  <c r="AM960" i="79"/>
  <c r="AM1152" i="79"/>
  <c r="L104" i="43" s="1"/>
  <c r="AM963" i="79"/>
  <c r="AM782" i="79"/>
  <c r="AM966" i="79"/>
  <c r="AM965" i="79"/>
  <c r="AM784" i="79"/>
  <c r="D103" i="43"/>
  <c r="C103" i="43"/>
  <c r="AB204" i="79"/>
  <c r="G66" i="43" s="1"/>
  <c r="L81" i="47" s="1"/>
  <c r="AL593" i="79"/>
  <c r="Q72" i="43" s="1"/>
  <c r="E95" i="43"/>
  <c r="Z394" i="79"/>
  <c r="E69" i="43" s="1"/>
  <c r="AA204" i="79"/>
  <c r="F66" i="43" s="1"/>
  <c r="AG593" i="79"/>
  <c r="L72" i="43" s="1"/>
  <c r="AB394" i="79"/>
  <c r="G69" i="43" s="1"/>
  <c r="AA593" i="79"/>
  <c r="F72" i="43" s="1"/>
  <c r="R27" i="47"/>
  <c r="R29" i="47" s="1"/>
  <c r="P30" i="47"/>
  <c r="P37" i="47"/>
  <c r="P33" i="47"/>
  <c r="P56" i="47"/>
  <c r="P32" i="47"/>
  <c r="AG394" i="79"/>
  <c r="L69" i="43" s="1"/>
  <c r="AH394" i="79"/>
  <c r="M69" i="43" s="1"/>
  <c r="AB593" i="79"/>
  <c r="G72" i="43" s="1"/>
  <c r="AI593" i="79"/>
  <c r="N72" i="43" s="1"/>
  <c r="AJ394" i="79"/>
  <c r="O69" i="43" s="1"/>
  <c r="AL394" i="79"/>
  <c r="Q69" i="43" s="1"/>
  <c r="H97" i="43"/>
  <c r="P48" i="47"/>
  <c r="AD204" i="79"/>
  <c r="I66" i="43" s="1"/>
  <c r="K95" i="43"/>
  <c r="AF394" i="79"/>
  <c r="K69" i="43" s="1"/>
  <c r="P54" i="47"/>
  <c r="AF593" i="79"/>
  <c r="K72" i="43" s="1"/>
  <c r="AF204" i="79"/>
  <c r="K66" i="43" s="1"/>
  <c r="AK394" i="79"/>
  <c r="P69" i="43" s="1"/>
  <c r="AG204" i="79"/>
  <c r="L66" i="43" s="1"/>
  <c r="P34" i="47"/>
  <c r="P40" i="47"/>
  <c r="AK204" i="79"/>
  <c r="P66" i="43" s="1"/>
  <c r="Z204" i="79"/>
  <c r="E66" i="43" s="1"/>
  <c r="Y967" i="79"/>
  <c r="D78" i="43" s="1"/>
  <c r="H94" i="43"/>
  <c r="H96" i="43"/>
  <c r="AI204" i="79"/>
  <c r="N66" i="43" s="1"/>
  <c r="AE593" i="79"/>
  <c r="J72" i="43" s="1"/>
  <c r="P51" i="47"/>
  <c r="K94" i="43"/>
  <c r="AH593" i="79"/>
  <c r="M72" i="43" s="1"/>
  <c r="AC394" i="79"/>
  <c r="H69" i="43" s="1"/>
  <c r="I99" i="43"/>
  <c r="H93" i="43"/>
  <c r="H98" i="43"/>
  <c r="P55" i="47"/>
  <c r="AI1151" i="79"/>
  <c r="N81" i="43" s="1"/>
  <c r="AB1151" i="79"/>
  <c r="G81" i="43" s="1"/>
  <c r="J99" i="43"/>
  <c r="I95" i="43"/>
  <c r="P50" i="47"/>
  <c r="K101" i="43"/>
  <c r="R76" i="43"/>
  <c r="J98" i="43"/>
  <c r="R70" i="43"/>
  <c r="AC204" i="79"/>
  <c r="H66" i="43" s="1"/>
  <c r="AC593" i="79"/>
  <c r="H72" i="43" s="1"/>
  <c r="K97" i="43"/>
  <c r="L100" i="43"/>
  <c r="J97" i="43"/>
  <c r="P47" i="47"/>
  <c r="P35" i="47"/>
  <c r="P38" i="47"/>
  <c r="AD394" i="79"/>
  <c r="I69" i="43" s="1"/>
  <c r="AD1151" i="79"/>
  <c r="I81" i="43" s="1"/>
  <c r="AF967" i="79"/>
  <c r="K78" i="43" s="1"/>
  <c r="I93" i="43"/>
  <c r="P53" i="47"/>
  <c r="P36" i="47"/>
  <c r="P31" i="47"/>
  <c r="H95" i="43"/>
  <c r="AG967" i="79"/>
  <c r="L78" i="43" s="1"/>
  <c r="AI394" i="79"/>
  <c r="N69" i="43" s="1"/>
  <c r="I98" i="43"/>
  <c r="L94" i="43"/>
  <c r="R61" i="43"/>
  <c r="P46" i="47"/>
  <c r="P52" i="47"/>
  <c r="P41" i="47"/>
  <c r="J96" i="43"/>
  <c r="L95" i="43"/>
  <c r="K93" i="43"/>
  <c r="P45" i="47"/>
  <c r="P49" i="47"/>
  <c r="L102" i="43"/>
  <c r="M102" i="43" s="1"/>
  <c r="I94" i="43"/>
  <c r="AE394" i="79"/>
  <c r="J69" i="43" s="1"/>
  <c r="O98" i="47" s="1"/>
  <c r="Z593" i="79"/>
  <c r="E72" i="43" s="1"/>
  <c r="AH967" i="79"/>
  <c r="M78" i="43" s="1"/>
  <c r="K99" i="43"/>
  <c r="AD783" i="79"/>
  <c r="I75" i="43" s="1"/>
  <c r="J93" i="43"/>
  <c r="AE967" i="79"/>
  <c r="J78" i="43" s="1"/>
  <c r="AL1151" i="79"/>
  <c r="Q81" i="43" s="1"/>
  <c r="AK783" i="79"/>
  <c r="P75" i="43" s="1"/>
  <c r="L93" i="43"/>
  <c r="Z1151" i="79"/>
  <c r="E81" i="43" s="1"/>
  <c r="G97" i="43"/>
  <c r="AH1151" i="79"/>
  <c r="M81" i="43" s="1"/>
  <c r="AF1151" i="79"/>
  <c r="K81" i="43" s="1"/>
  <c r="AC967" i="79"/>
  <c r="H78" i="43" s="1"/>
  <c r="AG1151" i="79"/>
  <c r="L81" i="43" s="1"/>
  <c r="L98" i="43"/>
  <c r="E75" i="43"/>
  <c r="J94" i="43"/>
  <c r="L97" i="43"/>
  <c r="AL783" i="79"/>
  <c r="Q75" i="43" s="1"/>
  <c r="AF783" i="79"/>
  <c r="K75" i="43" s="1"/>
  <c r="AD967" i="79"/>
  <c r="I78" i="43" s="1"/>
  <c r="J95" i="43"/>
  <c r="I96" i="43"/>
  <c r="AC783" i="79"/>
  <c r="H75" i="43" s="1"/>
  <c r="K100" i="43"/>
  <c r="AK1151" i="79"/>
  <c r="P81" i="43" s="1"/>
  <c r="AJ1151" i="79"/>
  <c r="O81" i="43" s="1"/>
  <c r="AI783" i="79"/>
  <c r="N75" i="43" s="1"/>
  <c r="AA783" i="79"/>
  <c r="F75" i="43" s="1"/>
  <c r="I97" i="43"/>
  <c r="K96" i="43"/>
  <c r="Y394" i="79"/>
  <c r="D69" i="43" s="1"/>
  <c r="L99" i="43"/>
  <c r="R82" i="43"/>
  <c r="AJ967" i="79"/>
  <c r="O78" i="43" s="1"/>
  <c r="K98" i="43"/>
  <c r="AE1151" i="79"/>
  <c r="J81" i="43" s="1"/>
  <c r="AE783" i="79"/>
  <c r="J75" i="43" s="1"/>
  <c r="Z967" i="79"/>
  <c r="E78" i="43" s="1"/>
  <c r="AL967" i="79"/>
  <c r="Q78" i="43" s="1"/>
  <c r="L101" i="43"/>
  <c r="AA967" i="79"/>
  <c r="F78" i="43" s="1"/>
  <c r="AC1151" i="79"/>
  <c r="H81" i="43" s="1"/>
  <c r="AI967" i="79"/>
  <c r="N78" i="43" s="1"/>
  <c r="AB967" i="79"/>
  <c r="G78" i="43" s="1"/>
  <c r="AJ783" i="79"/>
  <c r="O75" i="43" s="1"/>
  <c r="AH783" i="79"/>
  <c r="M75" i="43" s="1"/>
  <c r="AK967" i="79"/>
  <c r="P78" i="43" s="1"/>
  <c r="AG783" i="79"/>
  <c r="L75" i="43" s="1"/>
  <c r="AB783" i="79"/>
  <c r="G75" i="43" s="1"/>
  <c r="L96" i="43"/>
  <c r="J100" i="43"/>
  <c r="AA1151"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R57" i="43" s="1"/>
  <c r="K27" i="47"/>
  <c r="S191" i="47" l="1"/>
  <c r="S195" i="47"/>
  <c r="S188" i="47"/>
  <c r="E39" i="43"/>
  <c r="O214" i="47"/>
  <c r="U233" i="47"/>
  <c r="O188" i="47"/>
  <c r="S214" i="47"/>
  <c r="Q195" i="47"/>
  <c r="S205" i="47"/>
  <c r="S190" i="47"/>
  <c r="O172" i="47"/>
  <c r="O201" i="47"/>
  <c r="O219" i="47"/>
  <c r="R228" i="47"/>
  <c r="V218" i="47"/>
  <c r="T206" i="47"/>
  <c r="J233" i="47"/>
  <c r="Q202" i="47"/>
  <c r="N180" i="47"/>
  <c r="M176" i="47"/>
  <c r="U210" i="47"/>
  <c r="P175" i="47"/>
  <c r="K200" i="47"/>
  <c r="S210" i="47"/>
  <c r="S216" i="47"/>
  <c r="S226" i="47"/>
  <c r="S215" i="47"/>
  <c r="S225" i="47"/>
  <c r="O173" i="47"/>
  <c r="O185" i="47"/>
  <c r="O233" i="47"/>
  <c r="O230" i="47"/>
  <c r="O175" i="47"/>
  <c r="O198" i="47"/>
  <c r="O211" i="47"/>
  <c r="T220" i="47"/>
  <c r="S227" i="47"/>
  <c r="S218" i="47"/>
  <c r="T230" i="47"/>
  <c r="S171" i="47"/>
  <c r="J174" i="47"/>
  <c r="S185" i="47"/>
  <c r="S197" i="47"/>
  <c r="S186" i="47"/>
  <c r="O202" i="47"/>
  <c r="O180" i="47"/>
  <c r="O220" i="47"/>
  <c r="I231" i="47"/>
  <c r="L180" i="47"/>
  <c r="Q206" i="47"/>
  <c r="N186" i="47"/>
  <c r="K197" i="47"/>
  <c r="K166" i="47"/>
  <c r="T217" i="47"/>
  <c r="M184" i="47"/>
  <c r="T168" i="47"/>
  <c r="I176" i="47"/>
  <c r="I172" i="47"/>
  <c r="I182" i="47"/>
  <c r="I206" i="47"/>
  <c r="I191" i="47"/>
  <c r="I230" i="47"/>
  <c r="I233" i="47"/>
  <c r="T173" i="47"/>
  <c r="L227" i="47"/>
  <c r="L187" i="47"/>
  <c r="U197" i="47"/>
  <c r="U184" i="47"/>
  <c r="N202" i="47"/>
  <c r="K225" i="47"/>
  <c r="E31" i="43"/>
  <c r="T165" i="47"/>
  <c r="M204" i="47"/>
  <c r="P184" i="47"/>
  <c r="P217" i="47"/>
  <c r="P205" i="47"/>
  <c r="P231" i="47"/>
  <c r="P206" i="47"/>
  <c r="Q184" i="47"/>
  <c r="Q218" i="47"/>
  <c r="N200" i="47"/>
  <c r="K218" i="47"/>
  <c r="M196" i="47"/>
  <c r="T180" i="47"/>
  <c r="T226" i="47"/>
  <c r="T186" i="47"/>
  <c r="J176" i="47"/>
  <c r="J181" i="47"/>
  <c r="J195" i="47"/>
  <c r="J200" i="47"/>
  <c r="J213" i="47"/>
  <c r="V200" i="47"/>
  <c r="V216" i="47"/>
  <c r="V206" i="47"/>
  <c r="V210" i="47"/>
  <c r="V213" i="47"/>
  <c r="R174" i="47"/>
  <c r="R173" i="47"/>
  <c r="E38" i="43"/>
  <c r="R189" i="47"/>
  <c r="R166" i="47"/>
  <c r="R185" i="47"/>
  <c r="R201" i="47"/>
  <c r="R217" i="47"/>
  <c r="L197" i="47"/>
  <c r="L174" i="47"/>
  <c r="L225" i="47"/>
  <c r="Q210" i="47"/>
  <c r="Q197" i="47"/>
  <c r="K219" i="47"/>
  <c r="K210" i="47"/>
  <c r="K211" i="47"/>
  <c r="K180" i="47"/>
  <c r="K191" i="47"/>
  <c r="K181" i="47"/>
  <c r="K175" i="47"/>
  <c r="K230" i="47"/>
  <c r="K233" i="47"/>
  <c r="K227" i="47"/>
  <c r="K188" i="47"/>
  <c r="K205" i="47"/>
  <c r="K206" i="47"/>
  <c r="K176" i="47"/>
  <c r="K165" i="47"/>
  <c r="L211" i="47"/>
  <c r="U234" i="47"/>
  <c r="U226" i="47"/>
  <c r="N213" i="47"/>
  <c r="K217" i="47"/>
  <c r="K185" i="47"/>
  <c r="Q191" i="47"/>
  <c r="M189" i="47"/>
  <c r="Q169" i="47"/>
  <c r="U232" i="47"/>
  <c r="I150" i="47"/>
  <c r="I198" i="47"/>
  <c r="I197" i="47"/>
  <c r="I226" i="47"/>
  <c r="I228" i="47"/>
  <c r="I225" i="47"/>
  <c r="M230" i="47"/>
  <c r="P229" i="47"/>
  <c r="L215" i="47"/>
  <c r="L168" i="47"/>
  <c r="U190" i="47"/>
  <c r="N235" i="47"/>
  <c r="N187" i="47"/>
  <c r="K184" i="47"/>
  <c r="P167" i="47"/>
  <c r="M229" i="47"/>
  <c r="M174" i="47"/>
  <c r="Q204" i="47"/>
  <c r="P169" i="47"/>
  <c r="P190" i="47"/>
  <c r="Q168" i="47"/>
  <c r="N231" i="47"/>
  <c r="N191" i="47"/>
  <c r="K182" i="47"/>
  <c r="T215" i="47"/>
  <c r="P173" i="47"/>
  <c r="T181" i="47"/>
  <c r="T229" i="47"/>
  <c r="T216" i="47"/>
  <c r="J165" i="47"/>
  <c r="J180" i="47"/>
  <c r="J205" i="47"/>
  <c r="J227" i="47"/>
  <c r="J217" i="47"/>
  <c r="J228" i="47"/>
  <c r="J236" i="47"/>
  <c r="V203" i="47"/>
  <c r="V186" i="47"/>
  <c r="V182" i="47"/>
  <c r="V226" i="47"/>
  <c r="V228" i="47"/>
  <c r="V188" i="47"/>
  <c r="U167" i="47"/>
  <c r="R235" i="47"/>
  <c r="R183" i="47"/>
  <c r="R196" i="47"/>
  <c r="R190" i="47"/>
  <c r="R184" i="47"/>
  <c r="R188" i="47"/>
  <c r="R236" i="47"/>
  <c r="L214" i="47"/>
  <c r="L185" i="47"/>
  <c r="L191" i="47"/>
  <c r="P200" i="47"/>
  <c r="P191" i="47"/>
  <c r="P186" i="47"/>
  <c r="P226" i="47"/>
  <c r="P235" i="47"/>
  <c r="P174" i="47"/>
  <c r="P219" i="47"/>
  <c r="S170" i="47"/>
  <c r="S173" i="47"/>
  <c r="L189" i="47"/>
  <c r="L169" i="47"/>
  <c r="U185" i="47"/>
  <c r="S189" i="47"/>
  <c r="N204" i="47"/>
  <c r="N170" i="47"/>
  <c r="K229" i="47"/>
  <c r="K198" i="47"/>
  <c r="Q214" i="47"/>
  <c r="T225" i="47"/>
  <c r="M181" i="47"/>
  <c r="P195" i="47"/>
  <c r="U169" i="47"/>
  <c r="I175" i="47"/>
  <c r="I184" i="47"/>
  <c r="I203" i="47"/>
  <c r="E29" i="43"/>
  <c r="I167" i="47"/>
  <c r="I196" i="47"/>
  <c r="I232" i="47"/>
  <c r="I227" i="47"/>
  <c r="M217" i="47"/>
  <c r="T199" i="47"/>
  <c r="S199" i="47"/>
  <c r="S234" i="47"/>
  <c r="L216" i="47"/>
  <c r="L200" i="47"/>
  <c r="L167" i="47"/>
  <c r="E41" i="43"/>
  <c r="U168" i="47"/>
  <c r="N215" i="47"/>
  <c r="N181" i="47"/>
  <c r="K235" i="47"/>
  <c r="K189" i="47"/>
  <c r="P204" i="47"/>
  <c r="T198" i="47"/>
  <c r="M213" i="47"/>
  <c r="M168" i="47"/>
  <c r="Q230" i="47"/>
  <c r="P197" i="47"/>
  <c r="P214" i="47"/>
  <c r="P187" i="47"/>
  <c r="P168" i="47"/>
  <c r="Q172" i="47"/>
  <c r="Q170" i="47"/>
  <c r="Q198" i="47"/>
  <c r="N212" i="47"/>
  <c r="E34" i="43"/>
  <c r="N196" i="47"/>
  <c r="K232" i="47"/>
  <c r="K231" i="47"/>
  <c r="K187" i="47"/>
  <c r="K172" i="47"/>
  <c r="P189" i="47"/>
  <c r="M235" i="47"/>
  <c r="M185" i="47"/>
  <c r="M182" i="47"/>
  <c r="P183" i="47"/>
  <c r="T219" i="47"/>
  <c r="T211" i="47"/>
  <c r="T170" i="47"/>
  <c r="T175" i="47"/>
  <c r="T174" i="47"/>
  <c r="T195" i="47"/>
  <c r="T203" i="47"/>
  <c r="J172" i="47"/>
  <c r="J175" i="47"/>
  <c r="J189" i="47"/>
  <c r="J185" i="47"/>
  <c r="J186" i="47"/>
  <c r="J197" i="47"/>
  <c r="J182" i="47"/>
  <c r="J202" i="47"/>
  <c r="J235" i="47"/>
  <c r="J220" i="47"/>
  <c r="J218" i="47"/>
  <c r="J216" i="47"/>
  <c r="J219" i="47"/>
  <c r="J230" i="47"/>
  <c r="S168" i="47"/>
  <c r="S236" i="47"/>
  <c r="S167" i="47"/>
  <c r="S166" i="47"/>
  <c r="S233" i="47"/>
  <c r="S211" i="47"/>
  <c r="S213" i="47"/>
  <c r="V202" i="47"/>
  <c r="V219" i="47"/>
  <c r="E42" i="43"/>
  <c r="V184" i="47"/>
  <c r="V189" i="47"/>
  <c r="V169" i="47"/>
  <c r="V197" i="47"/>
  <c r="V191" i="47"/>
  <c r="V217" i="47"/>
  <c r="V173" i="47"/>
  <c r="V198" i="47"/>
  <c r="V165" i="47"/>
  <c r="V236" i="47"/>
  <c r="V220" i="47"/>
  <c r="V168" i="47"/>
  <c r="V234" i="47"/>
  <c r="O171" i="47"/>
  <c r="O168" i="47"/>
  <c r="O169" i="47"/>
  <c r="O200" i="47"/>
  <c r="O206" i="47"/>
  <c r="O203" i="47"/>
  <c r="O189" i="47"/>
  <c r="O182" i="47"/>
  <c r="O190" i="47"/>
  <c r="O216" i="47"/>
  <c r="O225" i="47"/>
  <c r="O227" i="47"/>
  <c r="O213" i="47"/>
  <c r="O221" i="47"/>
  <c r="O232" i="47"/>
  <c r="L229" i="47"/>
  <c r="R186" i="47"/>
  <c r="R191" i="47"/>
  <c r="R197" i="47"/>
  <c r="R180" i="47"/>
  <c r="R204" i="47"/>
  <c r="R205" i="47"/>
  <c r="R202" i="47"/>
  <c r="R231" i="47"/>
  <c r="R212" i="47"/>
  <c r="R181" i="47"/>
  <c r="R200" i="47"/>
  <c r="R220" i="47"/>
  <c r="R215" i="47"/>
  <c r="R170" i="47"/>
  <c r="R167" i="47"/>
  <c r="L206" i="47"/>
  <c r="L220" i="47"/>
  <c r="L195" i="47"/>
  <c r="L196" i="47"/>
  <c r="L212" i="47"/>
  <c r="L233" i="47"/>
  <c r="L203" i="47"/>
  <c r="N228" i="47"/>
  <c r="N210" i="47"/>
  <c r="N206" i="47"/>
  <c r="N188" i="47"/>
  <c r="N201" i="47"/>
  <c r="N185" i="47"/>
  <c r="N169" i="47"/>
  <c r="N236" i="47"/>
  <c r="N217" i="47"/>
  <c r="N227" i="47"/>
  <c r="N211" i="47"/>
  <c r="N198" i="47"/>
  <c r="N203" i="47"/>
  <c r="N183" i="47"/>
  <c r="N173" i="47"/>
  <c r="N166" i="47"/>
  <c r="S232" i="47"/>
  <c r="S230" i="47"/>
  <c r="S228" i="47"/>
  <c r="Q200" i="47"/>
  <c r="L218" i="47"/>
  <c r="L217" i="47"/>
  <c r="L202" i="47"/>
  <c r="L176" i="47"/>
  <c r="U180" i="47"/>
  <c r="U203" i="47"/>
  <c r="U205" i="47"/>
  <c r="U198" i="47"/>
  <c r="N220" i="47"/>
  <c r="N182" i="47"/>
  <c r="N189" i="47"/>
  <c r="K236" i="47"/>
  <c r="K216" i="47"/>
  <c r="K196" i="47"/>
  <c r="K202" i="47"/>
  <c r="P176" i="47"/>
  <c r="Q171" i="47"/>
  <c r="T167" i="47"/>
  <c r="M231" i="47"/>
  <c r="M232" i="47"/>
  <c r="M206" i="47"/>
  <c r="M172" i="47"/>
  <c r="P202" i="47"/>
  <c r="Q196" i="47"/>
  <c r="T232" i="47"/>
  <c r="U182" i="47"/>
  <c r="U181" i="47"/>
  <c r="I174" i="47"/>
  <c r="I170" i="47"/>
  <c r="I195" i="47"/>
  <c r="I199" i="47"/>
  <c r="I186" i="47"/>
  <c r="I202" i="47"/>
  <c r="I188" i="47"/>
  <c r="I168" i="47"/>
  <c r="I187" i="47"/>
  <c r="I210" i="47"/>
  <c r="I215" i="47"/>
  <c r="I217" i="47"/>
  <c r="I236" i="47"/>
  <c r="I218" i="47"/>
  <c r="I229" i="47"/>
  <c r="M201" i="47"/>
  <c r="Q229" i="47"/>
  <c r="S165" i="47"/>
  <c r="S169" i="47"/>
  <c r="S175" i="47"/>
  <c r="Q231" i="47"/>
  <c r="L226" i="47"/>
  <c r="L199" i="47"/>
  <c r="L182" i="47"/>
  <c r="L170" i="47"/>
  <c r="U235" i="47"/>
  <c r="Q173" i="47"/>
  <c r="N232" i="47"/>
  <c r="N218" i="47"/>
  <c r="N195" i="47"/>
  <c r="N172" i="47"/>
  <c r="K226" i="47"/>
  <c r="K212" i="47"/>
  <c r="K201" i="47"/>
  <c r="K167" i="47"/>
  <c r="E36" i="43"/>
  <c r="Q219" i="47"/>
  <c r="T210" i="47"/>
  <c r="M234" i="47"/>
  <c r="M187" i="47"/>
  <c r="M180" i="47"/>
  <c r="M173" i="47"/>
  <c r="P228" i="47"/>
  <c r="Q227" i="47"/>
  <c r="P166" i="47"/>
  <c r="P203" i="47"/>
  <c r="P188" i="47"/>
  <c r="P236" i="47"/>
  <c r="P210" i="47"/>
  <c r="P196" i="47"/>
  <c r="P182" i="47"/>
  <c r="P216" i="47"/>
  <c r="Q199" i="47"/>
  <c r="Q186" i="47"/>
  <c r="S231" i="47"/>
  <c r="N230" i="47"/>
  <c r="N216" i="47"/>
  <c r="N190" i="47"/>
  <c r="N176" i="47"/>
  <c r="K221" i="47"/>
  <c r="K214" i="47"/>
  <c r="K199" i="47"/>
  <c r="K171" i="47"/>
  <c r="P227" i="47"/>
  <c r="M216" i="47"/>
  <c r="M195" i="47"/>
  <c r="P234" i="47"/>
  <c r="T204" i="47"/>
  <c r="T218" i="47"/>
  <c r="T184" i="47"/>
  <c r="T191" i="47"/>
  <c r="T171" i="47"/>
  <c r="T185" i="47"/>
  <c r="T214" i="47"/>
  <c r="J168" i="47"/>
  <c r="J170" i="47"/>
  <c r="J171" i="47"/>
  <c r="J183" i="47"/>
  <c r="J196" i="47"/>
  <c r="J188" i="47"/>
  <c r="J199" i="47"/>
  <c r="J184" i="47"/>
  <c r="J204" i="47"/>
  <c r="J211" i="47"/>
  <c r="J231" i="47"/>
  <c r="J225" i="47"/>
  <c r="J212" i="47"/>
  <c r="J221" i="47"/>
  <c r="J232" i="47"/>
  <c r="S187" i="47"/>
  <c r="S181" i="47"/>
  <c r="S204" i="47"/>
  <c r="S202" i="47"/>
  <c r="S176" i="47"/>
  <c r="S172" i="47"/>
  <c r="S198" i="47"/>
  <c r="V230" i="47"/>
  <c r="V195" i="47"/>
  <c r="V174" i="47"/>
  <c r="V183" i="47"/>
  <c r="V214" i="47"/>
  <c r="V229" i="47"/>
  <c r="V181" i="47"/>
  <c r="V232" i="47"/>
  <c r="V199" i="47"/>
  <c r="V196" i="47"/>
  <c r="V233" i="47"/>
  <c r="V190" i="47"/>
  <c r="V185" i="47"/>
  <c r="V167" i="47"/>
  <c r="V204" i="47"/>
  <c r="O167" i="47"/>
  <c r="O174" i="47"/>
  <c r="O165" i="47"/>
  <c r="O183" i="47"/>
  <c r="O187" i="47"/>
  <c r="O205" i="47"/>
  <c r="O191" i="47"/>
  <c r="O184" i="47"/>
  <c r="O195" i="47"/>
  <c r="O218" i="47"/>
  <c r="O210" i="47"/>
  <c r="O231" i="47"/>
  <c r="O215" i="47"/>
  <c r="O226" i="47"/>
  <c r="O234" i="47"/>
  <c r="P212" i="47"/>
  <c r="R219" i="47"/>
  <c r="R225" i="47"/>
  <c r="R213" i="47"/>
  <c r="R218" i="47"/>
  <c r="R216" i="47"/>
  <c r="R214" i="47"/>
  <c r="R211" i="47"/>
  <c r="R226" i="47"/>
  <c r="R199" i="47"/>
  <c r="R187" i="47"/>
  <c r="R233" i="47"/>
  <c r="R221" i="47"/>
  <c r="R234" i="47"/>
  <c r="R206" i="47"/>
  <c r="R195" i="47"/>
  <c r="L175" i="47"/>
  <c r="L183" i="47"/>
  <c r="L231" i="47"/>
  <c r="L188" i="47"/>
  <c r="L172" i="47"/>
  <c r="L219" i="47"/>
  <c r="L171" i="47"/>
  <c r="L232" i="47"/>
  <c r="M233" i="47"/>
  <c r="M214" i="47"/>
  <c r="M215" i="47"/>
  <c r="M183" i="47"/>
  <c r="M200" i="47"/>
  <c r="M166" i="47"/>
  <c r="M225" i="47"/>
  <c r="M226" i="47"/>
  <c r="M236" i="47"/>
  <c r="M191" i="47"/>
  <c r="M186" i="47"/>
  <c r="M205" i="47"/>
  <c r="M203" i="47"/>
  <c r="M167" i="47"/>
  <c r="M170" i="47"/>
  <c r="H20" i="43"/>
  <c r="L181" i="47"/>
  <c r="U230" i="47"/>
  <c r="N226" i="47"/>
  <c r="N167" i="47"/>
  <c r="P199" i="47"/>
  <c r="M212" i="47"/>
  <c r="M171" i="47"/>
  <c r="I205" i="47"/>
  <c r="I183" i="47"/>
  <c r="I214" i="47"/>
  <c r="N174" i="47"/>
  <c r="Q166" i="47"/>
  <c r="M228" i="47"/>
  <c r="T202" i="47"/>
  <c r="P171" i="47"/>
  <c r="N165" i="47"/>
  <c r="M188" i="47"/>
  <c r="T228" i="47"/>
  <c r="J169" i="47"/>
  <c r="J191" i="47"/>
  <c r="E30" i="43"/>
  <c r="V215" i="47"/>
  <c r="V212" i="47"/>
  <c r="V201" i="47"/>
  <c r="V176" i="47"/>
  <c r="L210" i="47"/>
  <c r="S174" i="47"/>
  <c r="L228" i="47"/>
  <c r="U187" i="47"/>
  <c r="U183" i="47"/>
  <c r="N214" i="47"/>
  <c r="N199" i="47"/>
  <c r="K186" i="47"/>
  <c r="K173" i="47"/>
  <c r="P221" i="47"/>
  <c r="M219" i="47"/>
  <c r="E33" i="43"/>
  <c r="T189" i="47"/>
  <c r="U231" i="47"/>
  <c r="I171" i="47"/>
  <c r="I201" i="47"/>
  <c r="I200" i="47"/>
  <c r="I185" i="47"/>
  <c r="I234" i="47"/>
  <c r="I211" i="47"/>
  <c r="I216" i="47"/>
  <c r="I235" i="47"/>
  <c r="S201" i="47"/>
  <c r="S196" i="47"/>
  <c r="E32" i="43"/>
  <c r="U199" i="47"/>
  <c r="K234" i="47"/>
  <c r="K168" i="47"/>
  <c r="M218" i="47"/>
  <c r="M190" i="47"/>
  <c r="P201" i="47"/>
  <c r="T213" i="47"/>
  <c r="P170" i="47"/>
  <c r="P172" i="47"/>
  <c r="P230" i="47"/>
  <c r="T75" i="47"/>
  <c r="T190" i="47"/>
  <c r="T235" i="47"/>
  <c r="T172" i="47"/>
  <c r="T205" i="47"/>
  <c r="T234" i="47"/>
  <c r="E40" i="43"/>
  <c r="T212" i="47"/>
  <c r="T169" i="47"/>
  <c r="T200" i="47"/>
  <c r="Q174" i="47"/>
  <c r="Q167" i="47"/>
  <c r="Q233" i="47"/>
  <c r="Q190" i="47"/>
  <c r="Q221" i="47"/>
  <c r="Q201" i="47"/>
  <c r="Q228" i="47"/>
  <c r="Q175" i="47"/>
  <c r="Q165" i="47"/>
  <c r="Q234" i="47"/>
  <c r="Q220" i="47"/>
  <c r="Q212" i="47"/>
  <c r="Q217" i="47"/>
  <c r="Q188" i="47"/>
  <c r="Q226" i="47"/>
  <c r="Q205" i="47"/>
  <c r="Q213" i="47"/>
  <c r="Q203" i="47"/>
  <c r="Q211" i="47"/>
  <c r="Q182" i="47"/>
  <c r="Q183" i="47"/>
  <c r="Q180" i="47"/>
  <c r="Q185" i="47"/>
  <c r="Q232" i="47"/>
  <c r="U47" i="47"/>
  <c r="U189" i="47"/>
  <c r="U218" i="47"/>
  <c r="U195" i="47"/>
  <c r="U212" i="47"/>
  <c r="U201" i="47"/>
  <c r="U229" i="47"/>
  <c r="U228" i="47"/>
  <c r="U204" i="47"/>
  <c r="U170" i="47"/>
  <c r="U227" i="47"/>
  <c r="U221" i="47"/>
  <c r="U202" i="47"/>
  <c r="U171" i="47"/>
  <c r="U225" i="47"/>
  <c r="U217" i="47"/>
  <c r="U200" i="47"/>
  <c r="U172" i="47"/>
  <c r="U220" i="47"/>
  <c r="U211" i="47"/>
  <c r="U174" i="47"/>
  <c r="U216" i="47"/>
  <c r="U196" i="47"/>
  <c r="U188" i="47"/>
  <c r="U175" i="47"/>
  <c r="U214" i="47"/>
  <c r="U191" i="47"/>
  <c r="U186" i="47"/>
  <c r="U176" i="47"/>
  <c r="U173" i="47"/>
  <c r="S220" i="47"/>
  <c r="S212" i="47"/>
  <c r="S235" i="47"/>
  <c r="S229" i="47"/>
  <c r="L230" i="47"/>
  <c r="L201" i="47"/>
  <c r="L186" i="47"/>
  <c r="L165" i="47"/>
  <c r="U166" i="47"/>
  <c r="U165" i="47"/>
  <c r="Q235" i="47"/>
  <c r="N234" i="47"/>
  <c r="N233" i="47"/>
  <c r="N197" i="47"/>
  <c r="N168" i="47"/>
  <c r="K228" i="47"/>
  <c r="K220" i="47"/>
  <c r="K203" i="47"/>
  <c r="K169" i="47"/>
  <c r="P180" i="47"/>
  <c r="E37" i="43"/>
  <c r="T187" i="47"/>
  <c r="M220" i="47"/>
  <c r="M210" i="47"/>
  <c r="M198" i="47"/>
  <c r="M165" i="47"/>
  <c r="P213" i="47"/>
  <c r="Q216" i="47"/>
  <c r="T227" i="47"/>
  <c r="U206" i="47"/>
  <c r="U219" i="47"/>
  <c r="I173" i="47"/>
  <c r="I169" i="47"/>
  <c r="I165" i="47"/>
  <c r="I166" i="47"/>
  <c r="I180" i="47"/>
  <c r="I204" i="47"/>
  <c r="I190" i="47"/>
  <c r="I181" i="47"/>
  <c r="I189" i="47"/>
  <c r="I213" i="47"/>
  <c r="I219" i="47"/>
  <c r="I221" i="47"/>
  <c r="I212" i="47"/>
  <c r="I220" i="47"/>
  <c r="T183" i="47"/>
  <c r="M175" i="47"/>
  <c r="S221" i="47"/>
  <c r="S219" i="47"/>
  <c r="S217" i="47"/>
  <c r="Q181" i="47"/>
  <c r="L235" i="47"/>
  <c r="L221" i="47"/>
  <c r="L204" i="47"/>
  <c r="L190" i="47"/>
  <c r="U215" i="47"/>
  <c r="U213" i="47"/>
  <c r="U236" i="47"/>
  <c r="Q187" i="47"/>
  <c r="N221" i="47"/>
  <c r="N225" i="47"/>
  <c r="N184" i="47"/>
  <c r="N171" i="47"/>
  <c r="K215" i="47"/>
  <c r="K195" i="47"/>
  <c r="K204" i="47"/>
  <c r="K170" i="47"/>
  <c r="P215" i="47"/>
  <c r="Q225" i="47"/>
  <c r="T233" i="47"/>
  <c r="M211" i="47"/>
  <c r="M197" i="47"/>
  <c r="M199" i="47"/>
  <c r="P165" i="47"/>
  <c r="Q176" i="47"/>
  <c r="T182" i="47"/>
  <c r="P181" i="47"/>
  <c r="P232" i="47"/>
  <c r="P198" i="47"/>
  <c r="P233" i="47"/>
  <c r="P225" i="47"/>
  <c r="P211" i="47"/>
  <c r="P185" i="47"/>
  <c r="P220" i="47"/>
  <c r="Q189" i="47"/>
  <c r="Q236" i="47"/>
  <c r="Q215" i="47"/>
  <c r="S203" i="47"/>
  <c r="N219" i="47"/>
  <c r="N229" i="47"/>
  <c r="N205" i="47"/>
  <c r="N175" i="47"/>
  <c r="K213" i="47"/>
  <c r="K190" i="47"/>
  <c r="K183" i="47"/>
  <c r="K174" i="47"/>
  <c r="T197" i="47"/>
  <c r="M221" i="47"/>
  <c r="M202" i="47"/>
  <c r="M169" i="47"/>
  <c r="P218" i="47"/>
  <c r="T166" i="47"/>
  <c r="T188" i="47"/>
  <c r="T201" i="47"/>
  <c r="T221" i="47"/>
  <c r="T176" i="47"/>
  <c r="T196" i="47"/>
  <c r="T236" i="47"/>
  <c r="T231" i="47"/>
  <c r="J173" i="47"/>
  <c r="J166" i="47"/>
  <c r="J167" i="47"/>
  <c r="J187" i="47"/>
  <c r="J203" i="47"/>
  <c r="J190" i="47"/>
  <c r="J201" i="47"/>
  <c r="J198" i="47"/>
  <c r="J206" i="47"/>
  <c r="J214" i="47"/>
  <c r="J210" i="47"/>
  <c r="J229" i="47"/>
  <c r="J215" i="47"/>
  <c r="J226" i="47"/>
  <c r="J234" i="47"/>
  <c r="S184" i="47"/>
  <c r="S180" i="47"/>
  <c r="S182" i="47"/>
  <c r="S206" i="47"/>
  <c r="S183" i="47"/>
  <c r="S200" i="47"/>
  <c r="V205" i="47"/>
  <c r="V170" i="47"/>
  <c r="V231" i="47"/>
  <c r="V235" i="47"/>
  <c r="V166" i="47"/>
  <c r="V221" i="47"/>
  <c r="V211" i="47"/>
  <c r="V171" i="47"/>
  <c r="V225" i="47"/>
  <c r="V180" i="47"/>
  <c r="V227" i="47"/>
  <c r="V175" i="47"/>
  <c r="V172" i="47"/>
  <c r="V187" i="47"/>
  <c r="O170" i="47"/>
  <c r="O176" i="47"/>
  <c r="O166" i="47"/>
  <c r="O204" i="47"/>
  <c r="O181" i="47"/>
  <c r="O199" i="47"/>
  <c r="E35" i="43"/>
  <c r="O196" i="47"/>
  <c r="O186" i="47"/>
  <c r="O197" i="47"/>
  <c r="O229" i="47"/>
  <c r="O212" i="47"/>
  <c r="O235" i="47"/>
  <c r="O217" i="47"/>
  <c r="O228" i="47"/>
  <c r="O236" i="47"/>
  <c r="M227" i="47"/>
  <c r="R169" i="47"/>
  <c r="R229" i="47"/>
  <c r="R230" i="47"/>
  <c r="R168" i="47"/>
  <c r="R198" i="47"/>
  <c r="R172" i="47"/>
  <c r="R171" i="47"/>
  <c r="R210" i="47"/>
  <c r="R232" i="47"/>
  <c r="R176" i="47"/>
  <c r="R175" i="47"/>
  <c r="R165" i="47"/>
  <c r="R203" i="47"/>
  <c r="R182" i="47"/>
  <c r="R227" i="47"/>
  <c r="L166" i="47"/>
  <c r="L236" i="47"/>
  <c r="L173" i="47"/>
  <c r="L198" i="47"/>
  <c r="L205" i="47"/>
  <c r="L213" i="47"/>
  <c r="L184" i="47"/>
  <c r="L234" i="47"/>
  <c r="U83" i="47"/>
  <c r="AM204" i="79"/>
  <c r="AM206" i="79" s="1"/>
  <c r="J104" i="43"/>
  <c r="I104" i="43"/>
  <c r="R75" i="43"/>
  <c r="R66" i="43"/>
  <c r="R69" i="43"/>
  <c r="R60" i="43"/>
  <c r="R72" i="43"/>
  <c r="Q82" i="47"/>
  <c r="P83" i="47"/>
  <c r="AM391" i="46"/>
  <c r="AM393" i="46" s="1"/>
  <c r="U63" i="47"/>
  <c r="U71" i="47"/>
  <c r="AM1151" i="79"/>
  <c r="AM1153" i="79" s="1"/>
  <c r="U48" i="47"/>
  <c r="U50" i="47"/>
  <c r="AM783" i="79"/>
  <c r="AM785" i="79" s="1"/>
  <c r="U61" i="47"/>
  <c r="U65" i="47"/>
  <c r="U49" i="47"/>
  <c r="U56" i="47"/>
  <c r="U68" i="47"/>
  <c r="U70" i="47"/>
  <c r="U45" i="47"/>
  <c r="U46" i="47"/>
  <c r="U60" i="47"/>
  <c r="U66" i="47"/>
  <c r="U69" i="47"/>
  <c r="U52" i="47"/>
  <c r="AM593" i="79"/>
  <c r="AM595" i="79" s="1"/>
  <c r="AM394" i="79"/>
  <c r="AM396" i="79" s="1"/>
  <c r="U62" i="47"/>
  <c r="U64" i="47"/>
  <c r="U54" i="47"/>
  <c r="U55" i="47"/>
  <c r="U67" i="47"/>
  <c r="U53" i="47"/>
  <c r="U51" i="47"/>
  <c r="AM967" i="79"/>
  <c r="AM969"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W189" i="47"/>
  <c r="W173" i="47"/>
  <c r="W228" i="47"/>
  <c r="W205" i="47"/>
  <c r="W231" i="47"/>
  <c r="W212" i="47"/>
  <c r="W180" i="47"/>
  <c r="W171" i="47"/>
  <c r="W229" i="47"/>
  <c r="W167" i="47"/>
  <c r="W172" i="47"/>
  <c r="W181" i="47"/>
  <c r="W166" i="47"/>
  <c r="W235" i="47"/>
  <c r="W185" i="47"/>
  <c r="W218" i="47"/>
  <c r="W210" i="47"/>
  <c r="W202" i="47"/>
  <c r="W170" i="47"/>
  <c r="W227" i="47"/>
  <c r="E43" i="43"/>
  <c r="W197" i="47"/>
  <c r="W217" i="47"/>
  <c r="W195" i="47"/>
  <c r="W191" i="47"/>
  <c r="W176" i="47"/>
  <c r="W234" i="47"/>
  <c r="W215" i="47"/>
  <c r="W232" i="47"/>
  <c r="W175" i="47"/>
  <c r="W226" i="47"/>
  <c r="W230" i="47"/>
  <c r="W219" i="47"/>
  <c r="W190" i="47"/>
  <c r="W165" i="47"/>
  <c r="W216" i="47"/>
  <c r="W200" i="47"/>
  <c r="W214" i="47"/>
  <c r="W221" i="47"/>
  <c r="W236" i="47"/>
  <c r="W187" i="47"/>
  <c r="W186" i="47"/>
  <c r="W174" i="47"/>
  <c r="W203" i="47"/>
  <c r="W184" i="47"/>
  <c r="W225" i="47"/>
  <c r="W198" i="47"/>
  <c r="W188" i="47"/>
  <c r="W206" i="47"/>
  <c r="W213" i="47"/>
  <c r="W220" i="47"/>
  <c r="W204" i="47"/>
  <c r="W169" i="47"/>
  <c r="W211" i="47"/>
  <c r="W201" i="47"/>
  <c r="W183" i="47"/>
  <c r="W168" i="47"/>
  <c r="W199" i="47"/>
  <c r="W196" i="47"/>
  <c r="W233" i="47"/>
  <c r="W182"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F42" i="43" s="1"/>
  <c r="G42"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0" i="43" l="1"/>
  <c r="G40" i="43" s="1"/>
  <c r="F39" i="43"/>
  <c r="G39" i="43" s="1"/>
  <c r="F36" i="43"/>
  <c r="G36" i="43" s="1"/>
  <c r="F37" i="43"/>
  <c r="G37" i="43" s="1"/>
  <c r="M164" i="47"/>
  <c r="M177" i="47" s="1"/>
  <c r="M179" i="47" s="1"/>
  <c r="M192" i="47" s="1"/>
  <c r="M194" i="47" s="1"/>
  <c r="M207" i="47" s="1"/>
  <c r="M209" i="47" s="1"/>
  <c r="M222" i="47" s="1"/>
  <c r="M224" i="47" s="1"/>
  <c r="M237" i="47" s="1"/>
  <c r="H84" i="43" s="1"/>
  <c r="H85" i="43" s="1"/>
  <c r="O164" i="47"/>
  <c r="O177" i="47" s="1"/>
  <c r="O179" i="47" s="1"/>
  <c r="O192" i="47" s="1"/>
  <c r="O194" i="47" s="1"/>
  <c r="O207" i="47" s="1"/>
  <c r="O209" i="47" s="1"/>
  <c r="O222" i="47" s="1"/>
  <c r="O224" i="47" s="1"/>
  <c r="O237" i="47" s="1"/>
  <c r="J84" i="43" s="1"/>
  <c r="F35" i="43" s="1"/>
  <c r="G35" i="43" s="1"/>
  <c r="F38" i="43"/>
  <c r="G38" i="43" s="1"/>
  <c r="Q85" i="43"/>
  <c r="F41" i="43"/>
  <c r="G41" i="43" s="1"/>
  <c r="N164" i="47"/>
  <c r="N177" i="47" s="1"/>
  <c r="N179" i="47" s="1"/>
  <c r="N192" i="47" s="1"/>
  <c r="N194" i="47" s="1"/>
  <c r="N207" i="47" s="1"/>
  <c r="N209" i="47" s="1"/>
  <c r="N222" i="47" s="1"/>
  <c r="N224" i="47" s="1"/>
  <c r="N237" i="47" s="1"/>
  <c r="I84" i="43" s="1"/>
  <c r="F34" i="43" s="1"/>
  <c r="G34" i="43" s="1"/>
  <c r="J164" i="47"/>
  <c r="J177" i="47" s="1"/>
  <c r="J179" i="47" s="1"/>
  <c r="J192" i="47" s="1"/>
  <c r="J194" i="47" s="1"/>
  <c r="J207" i="47" s="1"/>
  <c r="J209" i="47" s="1"/>
  <c r="J222" i="47" s="1"/>
  <c r="J224" i="47" s="1"/>
  <c r="J237" i="47" s="1"/>
  <c r="E84" i="43" s="1"/>
  <c r="F30" i="43" s="1"/>
  <c r="G30"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I85" i="43" l="1"/>
  <c r="F33" i="43"/>
  <c r="G33" i="43" s="1"/>
  <c r="D85" i="43"/>
  <c r="L164" i="47"/>
  <c r="L177" i="47" s="1"/>
  <c r="L179" i="47" s="1"/>
  <c r="L192" i="47" s="1"/>
  <c r="L194" i="47" s="1"/>
  <c r="L207" i="47" s="1"/>
  <c r="L209" i="47" s="1"/>
  <c r="L222" i="47" s="1"/>
  <c r="L224" i="47" s="1"/>
  <c r="L237" i="47" s="1"/>
  <c r="G84" i="43" s="1"/>
  <c r="F32" i="43" s="1"/>
  <c r="G32" i="43" s="1"/>
  <c r="J85" i="43"/>
  <c r="E85" i="43"/>
  <c r="F29" i="43"/>
  <c r="G29" i="43" s="1"/>
  <c r="W42" i="47"/>
  <c r="D105" i="43" s="1"/>
  <c r="K42" i="47"/>
  <c r="G85"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R85" i="43" s="1"/>
  <c r="W89" i="47"/>
  <c r="W102" i="47" s="1"/>
  <c r="G105" i="43"/>
  <c r="F31" i="43" l="1"/>
  <c r="F43" i="43" s="1"/>
  <c r="F85" i="43"/>
  <c r="H21" i="43"/>
  <c r="H22" i="43" s="1"/>
  <c r="L15" i="43" s="1"/>
  <c r="G106" i="43"/>
  <c r="W104" i="47"/>
  <c r="W117" i="47" s="1"/>
  <c r="H105" i="43"/>
  <c r="H106" i="43" s="1"/>
  <c r="G31" i="43" l="1"/>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<sst xmlns="http://schemas.openxmlformats.org/spreadsheetml/2006/main" count="4241" uniqueCount="837">
  <si>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</si>
  <si>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</si>
  <si>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</si>
  <si>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</si>
  <si>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</si>
  <si>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</si>
  <si>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</si>
  <si>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</si>
  <si>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</si>
  <si>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</si>
  <si>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</si>
  <si>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</si>
  <si>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</si>
  <si>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</si>
  <si>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</si>
  <si>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</si>
  <si>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</si>
  <si>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</si>
  <si>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</si>
  <si>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</si>
  <si>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</si>
  <si>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</si>
  <si>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</si>
  <si>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</si>
  <si>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</si>
  <si>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</si>
  <si>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</si>
  <si>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</si>
  <si>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</si>
  <si>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</si>
  <si>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</si>
  <si>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</si>
  <si>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</si>
  <si>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</si>
  <si>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</si>
  <si>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</si>
  <si>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</si>
  <si>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</si>
  <si>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</si>
  <si>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</si>
  <si>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</si>
  <si>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</si>
  <si>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</si>
  <si>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</si>
  <si>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</si>
  <si>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</si>
  <si>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</si>
  <si>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</si>
  <si>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</si>
  <si>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</si>
  <si>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</si>
  <si>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</si>
  <si>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</si>
  <si>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</si>
  <si>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</si>
  <si>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</si>
  <si>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</si>
  <si>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</si>
  <si>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</si>
  <si>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</si>
  <si>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</si>
  <si>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</si>
  <si>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</si>
  <si>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</si>
  <si>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</si>
  <si>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</si>
  <si>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</si>
  <si>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</si>
  <si>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</si>
  <si>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</si>
  <si>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</si>
  <si>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</si>
  <si>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</si>
  <si>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</si>
  <si>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</si>
  <si>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</si>
  <si>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</si>
  <si>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</si>
  <si>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</si>
  <si>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</si>
  <si>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</si>
  <si>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</si>
  <si>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</si>
  <si>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</si>
  <si>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</si>
  <si>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</si>
  <si>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</si>
  <si>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</si>
  <si>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</si>
  <si>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</si>
  <si>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</si>
  <si>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</si>
  <si>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</si>
  <si>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</si>
  <si>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</si>
  <si>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</si>
  <si>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</si>
  <si>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</si>
  <si>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</si>
  <si>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</si>
  <si>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</si>
  <si>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</si>
  <si>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</si>
  <si>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</si>
  <si>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</si>
  <si>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</si>
  <si>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</si>
  <si>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</si>
  <si>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</si>
  <si>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</si>
  <si>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</si>
  <si>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</si>
  <si>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</si>
  <si>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</si>
  <si>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</si>
  <si>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</si>
  <si>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</si>
  <si>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</si>
  <si>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</si>
  <si>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</si>
  <si>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</si>
  <si>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</si>
  <si>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</si>
  <si>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</si>
  <si>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</si>
  <si>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</si>
  <si>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</si>
  <si>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</si>
  <si>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</si>
  <si>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</si>
  <si>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</si>
  <si>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</si>
  <si>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</si>
  <si>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</si>
  <si>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</si>
  <si>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</si>
  <si>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</si>
  <si>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</si>
  <si>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</si>
  <si>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</si>
  <si>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</si>
  <si>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</si>
  <si>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</si>
  <si>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</si>
  <si>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</si>
  <si>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</si>
  <si>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</si>
  <si>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</si>
  <si>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</si>
  <si>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</si>
  <si>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</si>
  <si>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</si>
  <si>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</si>
  <si>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</si>
  <si>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</si>
  <si>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</si>
  <si>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</si>
  <si>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</si>
  <si>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</si>
  <si>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</si>
  <si>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</si>
  <si>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</si>
  <si>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</si>
  <si>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</si>
  <si>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</si>
  <si>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</si>
  <si>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</si>
  <si>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</si>
  <si>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</si>
  <si>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</si>
  <si>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</si>
  <si>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</si>
  <si>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</si>
  <si>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</si>
  <si>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</si>
  <si>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</si>
  <si>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</si>
  <si>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</si>
  <si>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</si>
  <si>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</si>
  <si>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</si>
  <si>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</si>
  <si>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</si>
  <si>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</si>
  <si>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</si>
  <si>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</si>
  <si>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</si>
  <si>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</si>
  <si>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</si>
  <si>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</si>
  <si>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</si>
  <si>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</si>
  <si>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</si>
  <si>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</si>
  <si>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</si>
  <si>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</si>
  <si>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</si>
  <si>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</si>
  <si>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</si>
  <si>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</si>
  <si>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</si>
  <si>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</si>
  <si>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</si>
  <si>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</si>
  <si>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</si>
  <si>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</si>
  <si>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</si>
  <si>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</si>
  <si>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</si>
  <si>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</si>
  <si>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</si>
  <si>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</si>
  <si>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</si>
  <si>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</si>
  <si>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</si>
  <si>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</si>
  <si>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</si>
  <si>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</si>
  <si>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</si>
  <si>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</si>
  <si>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</si>
  <si>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</si>
  <si>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</si>
  <si>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</si>
  <si>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</si>
  <si>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</si>
  <si>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</si>
  <si>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</si>
  <si>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</si>
  <si>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</si>
  <si>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</si>
  <si>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</si>
  <si>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</si>
  <si>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</si>
  <si>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</si>
  <si>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</si>
  <si>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</si>
  <si>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</si>
  <si>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</si>
  <si>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</si>
  <si>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</si>
  <si>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</si>
  <si>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</si>
  <si>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</si>
  <si>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</si>
  <si>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</si>
  <si>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</si>
  <si>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</si>
  <si>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</si>
  <si>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</si>
  <si>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</si>
  <si>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</si>
  <si>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</si>
  <si>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</si>
  <si>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</si>
  <si>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</si>
  <si>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</si>
  <si>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</si>
  <si>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</si>
  <si>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</si>
  <si>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</si>
  <si>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</si>
  <si>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</si>
  <si>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</si>
  <si>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</si>
  <si>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</si>
  <si>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</si>
  <si>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</si>
  <si>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</si>
  <si>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</si>
  <si>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</si>
  <si>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</si>
  <si>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</si>
  <si>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</si>
  <si>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</si>
  <si>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</si>
  <si>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</si>
  <si>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</si>
  <si>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</si>
  <si>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</si>
  <si>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</si>
  <si>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</si>
  <si>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</si>
  <si>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</si>
  <si>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</si>
  <si>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</si>
  <si>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</si>
  <si>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</si>
  <si>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</si>
  <si>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</si>
  <si>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</si>
  <si>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</si>
  <si>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</si>
  <si>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</si>
  <si>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</si>
  <si>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</si>
  <si>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</si>
  <si>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</si>
  <si>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</si>
  <si>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</si>
  <si>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</si>
  <si>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</si>
  <si>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</si>
  <si>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</si>
  <si>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</si>
  <si>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</si>
  <si>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</si>
  <si>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</si>
  <si>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</si>
  <si>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</si>
  <si>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</si>
  <si>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</si>
  <si>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</si>
  <si>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</si>
  <si>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</si>
  <si>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</si>
  <si>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</si>
  <si>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</si>
  <si>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</si>
  <si>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</si>
  <si>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</si>
  <si>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</si>
  <si>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</si>
  <si>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</si>
  <si>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</si>
  <si>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</si>
  <si>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</si>
  <si>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</si>
  <si>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</si>
  <si>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</si>
  <si>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</si>
  <si>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</si>
  <si>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</si>
  <si>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</si>
  <si>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</si>
  <si>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</si>
  <si>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</si>
  <si>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</si>
  <si>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</si>
  <si>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</si>
  <si>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</si>
  <si>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</si>
  <si>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</si>
  <si>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</si>
  <si>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</si>
  <si>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</si>
  <si>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</si>
  <si>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</si>
  <si>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</si>
  <si>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</si>
  <si>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</si>
  <si>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</si>
  <si>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</si>
  <si>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</si>
  <si>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</si>
  <si>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</si>
  <si>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</si>
  <si>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</si>
  <si>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</si>
  <si>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</si>
  <si>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</si>
  <si>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</si>
  <si>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</si>
  <si>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</si>
  <si>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</si>
  <si>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</si>
  <si>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</si>
  <si>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</si>
  <si>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</si>
  <si>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</si>
  <si>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</si>
  <si>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</si>
  <si>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</si>
  <si>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</si>
  <si>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</si>
  <si>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</si>
  <si>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</si>
  <si>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</si>
  <si>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</si>
  <si>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</si>
  <si>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</si>
  <si>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</si>
  <si>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</si>
  <si>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</si>
  <si>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</si>
  <si>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</si>
  <si>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</si>
  <si>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</si>
  <si>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</si>
  <si>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</si>
  <si>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</si>
  <si>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</si>
  <si>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</si>
  <si>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</si>
  <si>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</si>
  <si>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</si>
  <si>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</si>
  <si>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</si>
  <si>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</si>
  <si>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</si>
  <si>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</si>
  <si>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</si>
  <si>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</si>
  <si>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</si>
  <si>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</si>
  <si>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</si>
  <si>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</si>
  <si>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</si>
  <si>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</si>
  <si>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</si>
  <si>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</si>
  <si>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</si>
  <si>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</si>
  <si>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</si>
  <si>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</si>
  <si>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</si>
  <si>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</si>
  <si>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</si>
  <si>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</si>
  <si>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</si>
  <si>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</si>
  <si>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</si>
  <si>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</si>
  <si>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</si>
  <si>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</si>
  <si>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</si>
  <si>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</si>
  <si>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</si>
  <si>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</si>
  <si>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</si>
  <si>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</si>
  <si>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</si>
  <si>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</si>
  <si>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</si>
  <si>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</si>
  <si>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</si>
  <si>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</si>
  <si>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</si>
  <si>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</si>
  <si>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</si>
  <si>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</si>
  <si>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</si>
  <si>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</si>
  <si>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</si>
  <si>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</si>
  <si>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</si>
  <si>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</si>
  <si>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</si>
  <si>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</si>
  <si>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</si>
  <si>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</si>
  <si>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</si>
  <si>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</si>
  <si>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</si>
  <si>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</si>
  <si>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</si>
  <si>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</si>
  <si>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</si>
  <si>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</si>
  <si>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</si>
  <si>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</si>
  <si>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</si>
  <si>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</si>
  <si>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</si>
  <si>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</si>
  <si>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</si>
  <si>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</si>
  <si>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</si>
  <si>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</si>
  <si>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</si>
  <si>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</si>
  <si>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</si>
  <si>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</si>
  <si>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</si>
  <si>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</si>
  <si>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</si>
  <si>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</si>
  <si>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</si>
  <si>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</si>
  <si>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</si>
  <si>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</si>
  <si>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</si>
  <si>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</si>
  <si>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</si>
  <si>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</si>
  <si>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</si>
  <si>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</si>
  <si>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</si>
  <si>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</si>
  <si>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</si>
  <si>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</si>
  <si>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</si>
  <si>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</si>
  <si>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</si>
  <si>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</si>
  <si>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</si>
  <si>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</si>
  <si>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</si>
  <si>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</si>
  <si>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</si>
  <si>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</si>
  <si>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</si>
  <si>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</si>
  <si>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</si>
  <si>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</si>
  <si>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</si>
  <si>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</si>
  <si>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</si>
  <si>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</si>
  <si>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</si>
  <si>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</si>
  <si>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</si>
  <si>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</si>
  <si>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</si>
  <si>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</si>
  <si>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</si>
  <si>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</si>
  <si>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</si>
  <si>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</si>
  <si>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</si>
  <si>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</si>
  <si>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</si>
  <si>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</si>
  <si>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</si>
  <si>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</si>
  <si>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</si>
  <si>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</si>
  <si>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</si>
  <si>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</si>
  <si>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</si>
  <si>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</si>
  <si>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</si>
  <si>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</si>
  <si>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</si>
  <si>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</si>
  <si>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</si>
  <si>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</si>
  <si>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</si>
  <si>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</si>
  <si>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</si>
  <si>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</si>
  <si>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</si>
  <si>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</si>
  <si>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</si>
  <si>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</si>
  <si>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</si>
  <si>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</si>
  <si>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</si>
  <si>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</si>
  <si>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</si>
  <si>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</si>
  <si>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</si>
  <si>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</si>
  <si>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</si>
  <si>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</si>
  <si>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</si>
  <si>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</si>
  <si>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</si>
  <si>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</si>
  <si>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</si>
  <si>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</si>
  <si>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</si>
  <si>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</si>
  <si>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</si>
  <si>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</si>
  <si>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</si>
  <si>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</si>
  <si>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</si>
  <si>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</si>
  <si>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</si>
  <si>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</si>
  <si>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</si>
  <si>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</si>
  <si>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</si>
  <si>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</si>
  <si>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</si>
  <si>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</si>
  <si>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</si>
  <si>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</si>
  <si>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</si>
  <si>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</si>
  <si>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</si>
  <si>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</si>
  <si>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</si>
  <si>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</si>
  <si>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</si>
  <si>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</si>
  <si>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</si>
  <si>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</si>
  <si>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</si>
  <si>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</si>
  <si>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</si>
  <si>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</si>
  <si>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</si>
  <si>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</si>
  <si>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</si>
  <si>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</si>
  <si>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</si>
  <si>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</si>
  <si>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</si>
  <si>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</si>
  <si>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</si>
  <si>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</si>
  <si>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</si>
  <si>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</si>
  <si>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</si>
  <si>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</si>
  <si>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</si>
  <si>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</si>
  <si>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</si>
  <si>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</si>
  <si>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</si>
  <si>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</si>
  <si>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</si>
  <si>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</si>
  <si>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</si>
  <si>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</si>
  <si>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</si>
  <si>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</si>
  <si>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</si>
  <si>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</si>
  <si>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</si>
  <si>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</si>
  <si>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</si>
  <si>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</si>
  <si>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</si>
  <si>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</si>
  <si>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</si>
  <si>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</si>
  <si>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</si>
  <si>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</si>
  <si>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</si>
  <si>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</si>
  <si>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</si>
  <si>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</si>
  <si>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</si>
  <si>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</si>
  <si>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</si>
  <si>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</si>
  <si>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</si>
  <si>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</si>
  <si>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</si>
  <si>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</si>
  <si>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</si>
  <si>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</si>
  <si>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</si>
  <si>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</si>
  <si>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</si>
  <si>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</si>
  <si>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</si>
  <si>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</si>
  <si>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</si>
  <si>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</si>
  <si>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</si>
  <si>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</si>
  <si>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</si>
  <si>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</si>
  <si>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</si>
  <si>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</si>
  <si>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</si>
  <si>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</si>
  <si>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</si>
  <si>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</si>
  <si>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</si>
  <si>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</si>
  <si>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</si>
  <si>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</si>
  <si>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</si>
  <si>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</si>
  <si>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</si>
  <si>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</si>
  <si>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</si>
  <si>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</si>
  <si>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</si>
  <si>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</si>
  <si>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</si>
  <si>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</si>
  <si>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</si>
  <si>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</si>
  <si>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</si>
  <si>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</si>
  <si>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</si>
  <si>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</si>
  <si>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</si>
  <si>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</si>
  <si>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</si>
  <si>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</si>
  <si>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</si>
  <si>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</si>
  <si>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</si>
  <si>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</si>
  <si>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</si>
  <si>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</si>
  <si>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</si>
  <si>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</si>
  <si>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</si>
  <si>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</si>
  <si>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</si>
  <si>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</si>
  <si>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</si>
  <si>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</si>
  <si>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</si>
  <si>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</si>
  <si>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</si>
  <si>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</si>
  <si>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</si>
  <si>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</si>
  <si>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</si>
  <si>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</si>
  <si>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</si>
  <si>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</si>
  <si>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</si>
  <si>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</si>
  <si>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</si>
  <si>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</si>
  <si>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</si>
  <si>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</si>
  <si>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</si>
  <si>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</si>
  <si>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</si>
  <si>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</si>
  <si>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</si>
  <si>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</si>
  <si>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Waterloo North Hydro Inc.</t>
  </si>
  <si>
    <t>EB-2015-0108</t>
  </si>
  <si>
    <t>2016 COS Application</t>
  </si>
  <si>
    <t>EB-2020-0059</t>
  </si>
  <si>
    <t>2021 COS Application</t>
  </si>
  <si>
    <t>2015-2018</t>
  </si>
  <si>
    <t>GS &lt;50 kW</t>
  </si>
  <si>
    <t>GS &gt;50 kW</t>
  </si>
  <si>
    <t>Large User</t>
  </si>
  <si>
    <t>B277</t>
  </si>
  <si>
    <t>Home Depot Home Appliance Market Uplift Conservation Fund Pilot</t>
  </si>
  <si>
    <t>Added program to listing as WNHI had lost revenue from this program</t>
  </si>
  <si>
    <t>B280</t>
  </si>
  <si>
    <t>Small &amp; Medium Business Energy Management System LDC Innovation Fund Pilot Program</t>
  </si>
  <si>
    <t>B466</t>
  </si>
  <si>
    <t>B483</t>
  </si>
  <si>
    <t>Save on Energy Instant Discount Program</t>
  </si>
  <si>
    <t>B520</t>
  </si>
  <si>
    <t>Save on Energy Energy Performance Program for Multi-Site Customers</t>
  </si>
  <si>
    <t>B523</t>
  </si>
  <si>
    <t>Whole Home Pilot Program</t>
  </si>
  <si>
    <t>B502</t>
  </si>
  <si>
    <t>Separated Streetlighting savings per 8. Streetlighting</t>
  </si>
  <si>
    <t>B681</t>
  </si>
  <si>
    <t>Projected 2016 CDM Savings, 2016-2020</t>
  </si>
  <si>
    <t>2016 Settlement Agreement, p. 19 (Table 8)</t>
  </si>
  <si>
    <t>CDM in 2011 Load Forecast, 2011-2015</t>
  </si>
  <si>
    <t>2016 Settlement Agreement, p. 35 (Table 18)</t>
  </si>
  <si>
    <t>EB-2014-0119</t>
  </si>
  <si>
    <t>EB-2016-0109</t>
  </si>
  <si>
    <t>EB-2017-0080</t>
  </si>
  <si>
    <t>Summary of rate allocation used on tabs 4 and 5 of this workform.  The allocation is based on customer participation from each rate class in the programs reported by the IESO in the final verified results.</t>
  </si>
  <si>
    <t>For 2018 programs, an estimate of calculation of participation from each rate class is based on IESO Participation and Cost reports.</t>
  </si>
  <si>
    <t>General 
Service 
&lt;50 kW</t>
  </si>
  <si>
    <t>General Service &gt;50</t>
  </si>
  <si>
    <t>2011-2014 LRAM</t>
  </si>
  <si>
    <t>Small Commercial Demand Response</t>
  </si>
  <si>
    <t>2015-2020 LRAM</t>
  </si>
  <si>
    <t>HVAC Incentives Initaitive</t>
  </si>
  <si>
    <t>Home Depot Home Appliance Market Uplift Conservation Fund Pilot Program</t>
  </si>
  <si>
    <t>Svae on Energy Instant Discount Program</t>
  </si>
  <si>
    <t>Save on Energy Retrofit Program - SL Only</t>
  </si>
  <si>
    <t>add</t>
  </si>
  <si>
    <t>Save on Energy Retrofit Program - Streetlight only</t>
  </si>
  <si>
    <t>26b</t>
  </si>
  <si>
    <t>Tier 1</t>
  </si>
  <si>
    <t>Consumer</t>
  </si>
  <si>
    <t>EE</t>
  </si>
  <si>
    <t>DR</t>
  </si>
  <si>
    <t>Business</t>
  </si>
  <si>
    <t>Commercial Demand Response (part of the Residential program schedule)</t>
  </si>
  <si>
    <t>Commercial &amp; Institutional</t>
  </si>
  <si>
    <t>Demand Response 3 (part of the Industrial program schedule)</t>
  </si>
  <si>
    <t>Industrial</t>
  </si>
  <si>
    <t>Pre-2011 Programs Completed in 2011</t>
  </si>
  <si>
    <t>C&amp;I</t>
  </si>
  <si>
    <t>Home Assistance</t>
  </si>
  <si>
    <t>Tier 1 - 2011 Adjustment</t>
  </si>
  <si>
    <t>Energy Audit Funding</t>
  </si>
  <si>
    <t>DR-3</t>
  </si>
  <si>
    <t>Small Business Lighting</t>
  </si>
  <si>
    <t>Annual Coupons</t>
  </si>
  <si>
    <t>Bi-Annual Retailer Events</t>
  </si>
  <si>
    <t>HVAC</t>
  </si>
  <si>
    <t>Commercial</t>
  </si>
  <si>
    <t>Program Enabled</t>
  </si>
  <si>
    <t>LDC Program Enabled Savings</t>
  </si>
  <si>
    <t>Energy Managers</t>
  </si>
  <si>
    <t>Save on Energy Heating &amp; Cooling Program</t>
  </si>
  <si>
    <t>Save on Energy Retrofit Program - No SL</t>
  </si>
  <si>
    <t>GS&lt;50kW</t>
  </si>
  <si>
    <t>GS&gt;50kW</t>
  </si>
  <si>
    <t>Table 8-a:  Summary of energy savings attributed to street lighting projects in IESO results</t>
  </si>
  <si>
    <t>Municipality</t>
  </si>
  <si>
    <t>Program Year</t>
  </si>
  <si>
    <t>Gross Energy (kWh)</t>
  </si>
  <si>
    <t>Net-to-Gross</t>
  </si>
  <si>
    <t>Net Energy Savings by Year (kWh)</t>
  </si>
  <si>
    <t>2017</t>
  </si>
  <si>
    <t>2018</t>
  </si>
  <si>
    <t>2019</t>
  </si>
  <si>
    <t>2020</t>
  </si>
  <si>
    <t>2021</t>
  </si>
  <si>
    <t>2022</t>
  </si>
  <si>
    <t>2023</t>
  </si>
  <si>
    <t>2024</t>
  </si>
  <si>
    <t>2025</t>
  </si>
  <si>
    <t>2026</t>
  </si>
  <si>
    <t>The Corporation of the Township of Woolwich 1</t>
  </si>
  <si>
    <t>Corporation of the Township of Wellesley</t>
  </si>
  <si>
    <t>The Corporation of the City of Waterloo</t>
  </si>
  <si>
    <t>Region of Waterloo</t>
  </si>
  <si>
    <t>The Corporation of the Township of Woolwich 2</t>
  </si>
  <si>
    <t>The Corporation of the Township of Woolwich 3</t>
  </si>
  <si>
    <t>Included in Persistence Reports under:</t>
  </si>
  <si>
    <t>Separated Programs for 5. 2015-2020 LRAM:</t>
  </si>
  <si>
    <t>C53 &amp; C54</t>
  </si>
  <si>
    <t>Changed prescribed interest rate to 0.57%</t>
  </si>
  <si>
    <t>Interrogatory 9-Staff-80</t>
  </si>
  <si>
    <t>2019 Results Persistence</t>
  </si>
  <si>
    <t>Adjustment to 2017 Save on Energy Retrofit Program per 2019 P&amp;C Report</t>
  </si>
  <si>
    <t>Interrogatory 9-Staff-79</t>
  </si>
  <si>
    <t>Adjustment to 2016 Save on Energy Retrofit Program per 2019 P&amp;C Report</t>
  </si>
  <si>
    <t>Revised 2018 Program Savings</t>
  </si>
  <si>
    <t>Interrogatory 9-Staff-78</t>
  </si>
  <si>
    <t>Save on Energy High Performance New Construction</t>
  </si>
  <si>
    <t>Save on Energy Process and Systems Upgrade</t>
  </si>
  <si>
    <t>Save on Energy Retrofit</t>
  </si>
  <si>
    <t>Save on Energy Small Business Lighting</t>
  </si>
  <si>
    <t>Swimming Pool Efficiency Program</t>
  </si>
  <si>
    <t>B684</t>
  </si>
  <si>
    <t>Line 150:159</t>
  </si>
  <si>
    <t>Line 160</t>
  </si>
  <si>
    <t>Line 161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</si>
</sst>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5">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1"/>
      <color rgb="FF0070C0"/>
      <name val="Calibri"/>
      <family val="2"/>
      <scheme val="minor"/>
    </font>
    <font>
      <b/>
      <u/>
      <sz val="12"/>
      <color theme="1"/>
      <name val="Calibri"/>
      <family val="2"/>
      <scheme val="minor"/>
    </font>
    <font>
      <u/>
      <sz val="11"/>
      <color rgb="FFFF0000"/>
      <name val="Arial"/>
      <family val="2"/>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tint="-0.14999847407452621"/>
        <bgColor indexed="64"/>
      </patternFill>
    </fill>
  </fills>
  <borders count="150">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n">
        <color auto="1"/>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indexed="64"/>
      </right>
      <top style="thin">
        <color theme="0"/>
      </top>
      <bottom style="thin">
        <color indexed="64"/>
      </bottom>
      <diagonal/>
    </border>
    <border>
      <left style="hair">
        <color indexed="64"/>
      </left>
      <right/>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906">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17" fontId="5" fillId="28" borderId="35" xfId="0" applyNumberFormat="1" applyFont="1" applyFill="1" applyBorder="1"/>
    <xf numFmtId="171" fontId="241"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0" fontId="0" fillId="28" borderId="122" xfId="0" applyFill="1" applyBorder="1" applyAlignment="1">
      <alignment horizontal="left"/>
    </xf>
    <xf numFmtId="0" fontId="0" fillId="28" borderId="134" xfId="0" applyFill="1" applyBorder="1" applyAlignment="1">
      <alignment horizontal="left"/>
    </xf>
    <xf numFmtId="3" fontId="48" fillId="28" borderId="110" xfId="0" applyNumberFormat="1" applyFont="1" applyFill="1" applyBorder="1" applyAlignment="1" applyProtection="1">
      <alignment horizontal="center"/>
      <protection locked="0"/>
    </xf>
    <xf numFmtId="38" fontId="48" fillId="28" borderId="110" xfId="0" applyNumberFormat="1" applyFont="1" applyFill="1" applyBorder="1" applyAlignment="1" applyProtection="1">
      <alignment horizontal="center"/>
      <protection locked="0"/>
    </xf>
    <xf numFmtId="0" fontId="0" fillId="94" borderId="118" xfId="0" applyFill="1" applyBorder="1"/>
    <xf numFmtId="0" fontId="3" fillId="94" borderId="109" xfId="0" applyFont="1" applyFill="1" applyBorder="1" applyAlignment="1">
      <alignment horizontal="center" vertical="center"/>
    </xf>
    <xf numFmtId="0" fontId="11" fillId="94" borderId="145" xfId="0" applyNumberFormat="1" applyFont="1" applyFill="1" applyBorder="1" applyAlignment="1" applyProtection="1">
      <alignment horizontal="center" vertical="center" wrapText="1"/>
      <protection locked="0"/>
    </xf>
    <xf numFmtId="0" fontId="11" fillId="94" borderId="146" xfId="0" applyNumberFormat="1" applyFont="1" applyFill="1" applyBorder="1" applyAlignment="1" applyProtection="1">
      <alignment horizontal="center" vertical="center" wrapText="1"/>
      <protection locked="0"/>
    </xf>
    <xf numFmtId="0" fontId="11" fillId="94" borderId="147" xfId="0" applyNumberFormat="1" applyFont="1" applyFill="1" applyBorder="1" applyAlignment="1" applyProtection="1">
      <alignment horizontal="center" vertical="center" wrapText="1"/>
      <protection locked="0"/>
    </xf>
    <xf numFmtId="0" fontId="11" fillId="94" borderId="148" xfId="0" applyNumberFormat="1" applyFont="1" applyFill="1" applyBorder="1" applyAlignment="1" applyProtection="1">
      <alignment horizontal="center" vertical="center" wrapText="1"/>
      <protection locked="0"/>
    </xf>
    <xf numFmtId="0" fontId="32" fillId="95" borderId="122" xfId="0" quotePrefix="1" applyFont="1" applyFill="1" applyBorder="1"/>
    <xf numFmtId="0" fontId="0" fillId="95" borderId="122" xfId="0" applyFill="1" applyBorder="1"/>
    <xf numFmtId="0" fontId="0" fillId="95" borderId="138" xfId="0" applyFill="1" applyBorder="1"/>
    <xf numFmtId="0" fontId="0" fillId="95" borderId="134" xfId="0" applyFill="1" applyBorder="1"/>
    <xf numFmtId="0" fontId="242" fillId="2" borderId="89" xfId="0" applyFont="1" applyFill="1" applyBorder="1"/>
    <xf numFmtId="9" fontId="0" fillId="0" borderId="118" xfId="72" applyFont="1" applyFill="1" applyBorder="1"/>
    <xf numFmtId="9" fontId="0" fillId="0" borderId="103" xfId="72" applyFont="1" applyFill="1" applyBorder="1"/>
    <xf numFmtId="9" fontId="0" fillId="0" borderId="97" xfId="72" applyFont="1" applyFill="1" applyBorder="1"/>
    <xf numFmtId="9" fontId="0" fillId="96" borderId="118" xfId="72" applyFont="1" applyFill="1" applyBorder="1"/>
    <xf numFmtId="9" fontId="0" fillId="96" borderId="103" xfId="72" applyFont="1" applyFill="1" applyBorder="1"/>
    <xf numFmtId="9" fontId="0" fillId="96" borderId="97" xfId="72" applyFont="1" applyFill="1" applyBorder="1"/>
    <xf numFmtId="0" fontId="0" fillId="2" borderId="89" xfId="0" applyFill="1" applyBorder="1"/>
    <xf numFmtId="233" fontId="0" fillId="0" borderId="89" xfId="72" applyNumberFormat="1" applyFont="1" applyFill="1" applyBorder="1"/>
    <xf numFmtId="233" fontId="0" fillId="0" borderId="0" xfId="72" applyNumberFormat="1" applyFont="1" applyFill="1" applyBorder="1"/>
    <xf numFmtId="233" fontId="0" fillId="0" borderId="12" xfId="72" applyNumberFormat="1" applyFont="1" applyFill="1" applyBorder="1"/>
    <xf numFmtId="233" fontId="0" fillId="96" borderId="89" xfId="72" applyNumberFormat="1" applyFont="1" applyFill="1" applyBorder="1"/>
    <xf numFmtId="233" fontId="0" fillId="96" borderId="0" xfId="72" applyNumberFormat="1" applyFont="1" applyFill="1" applyBorder="1"/>
    <xf numFmtId="233" fontId="0" fillId="96" borderId="12" xfId="72" applyNumberFormat="1" applyFont="1" applyFill="1" applyBorder="1"/>
    <xf numFmtId="233" fontId="0" fillId="0" borderId="109" xfId="72" applyNumberFormat="1" applyFont="1" applyFill="1" applyBorder="1"/>
    <xf numFmtId="233" fontId="0" fillId="0" borderId="5" xfId="72" applyNumberFormat="1" applyFont="1" applyFill="1" applyBorder="1"/>
    <xf numFmtId="233" fontId="0" fillId="0" borderId="112" xfId="72" applyNumberFormat="1" applyFont="1" applyFill="1" applyBorder="1"/>
    <xf numFmtId="233" fontId="0" fillId="96" borderId="109" xfId="72" applyNumberFormat="1" applyFont="1" applyFill="1" applyBorder="1"/>
    <xf numFmtId="233" fontId="0" fillId="96" borderId="5" xfId="72" applyNumberFormat="1" applyFont="1" applyFill="1" applyBorder="1"/>
    <xf numFmtId="233" fontId="0" fillId="96" borderId="112" xfId="72" applyNumberFormat="1" applyFont="1" applyFill="1" applyBorder="1"/>
    <xf numFmtId="0" fontId="242" fillId="2" borderId="118" xfId="0" applyFont="1" applyFill="1" applyBorder="1"/>
    <xf numFmtId="0" fontId="243" fillId="2" borderId="89" xfId="0" applyFont="1" applyFill="1" applyBorder="1"/>
    <xf numFmtId="233" fontId="0" fillId="96" borderId="118" xfId="72" applyNumberFormat="1" applyFont="1" applyFill="1" applyBorder="1"/>
    <xf numFmtId="233" fontId="0" fillId="96" borderId="103" xfId="72" applyNumberFormat="1" applyFont="1" applyFill="1" applyBorder="1"/>
    <xf numFmtId="233" fontId="0" fillId="96" borderId="97" xfId="72" applyNumberFormat="1" applyFont="1" applyFill="1" applyBorder="1"/>
    <xf numFmtId="233" fontId="0" fillId="0" borderId="118" xfId="72" applyNumberFormat="1" applyFont="1" applyFill="1" applyBorder="1"/>
    <xf numFmtId="233" fontId="0" fillId="0" borderId="103" xfId="72" applyNumberFormat="1" applyFont="1" applyFill="1" applyBorder="1"/>
    <xf numFmtId="233" fontId="0" fillId="0" borderId="97" xfId="72" applyNumberFormat="1" applyFont="1" applyFill="1" applyBorder="1"/>
    <xf numFmtId="0" fontId="0" fillId="2" borderId="109" xfId="0" applyFill="1" applyBorder="1"/>
    <xf numFmtId="0" fontId="243" fillId="2" borderId="118" xfId="0" applyFont="1" applyFill="1" applyBorder="1"/>
    <xf numFmtId="10" fontId="45" fillId="28" borderId="0" xfId="0"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xf>
    <xf numFmtId="10" fontId="12" fillId="2" borderId="0" xfId="0" applyNumberFormat="1" applyFont="1" applyFill="1" applyBorder="1" applyAlignment="1" applyProtection="1">
      <alignment horizontal="center" vertical="center"/>
      <protection locked="0"/>
    </xf>
    <xf numFmtId="10" fontId="45" fillId="28" borderId="0" xfId="72" applyNumberFormat="1" applyFont="1" applyFill="1" applyBorder="1" applyAlignment="1" applyProtection="1">
      <alignment horizontal="center" vertical="center"/>
      <protection locked="0"/>
    </xf>
    <xf numFmtId="10" fontId="210" fillId="2" borderId="0" xfId="72" applyNumberFormat="1" applyFont="1" applyFill="1" applyBorder="1" applyAlignment="1" applyProtection="1">
      <alignment horizontal="center" vertical="center"/>
    </xf>
    <xf numFmtId="10" fontId="42" fillId="2" borderId="0" xfId="72" applyNumberFormat="1" applyFont="1" applyFill="1" applyBorder="1" applyAlignment="1" applyProtection="1">
      <alignment horizontal="center" vertical="center"/>
      <protection locked="0"/>
    </xf>
    <xf numFmtId="10" fontId="49" fillId="2" borderId="0" xfId="72" applyNumberFormat="1" applyFont="1" applyFill="1" applyBorder="1" applyAlignment="1" applyProtection="1">
      <alignment horizontal="center" vertical="center"/>
      <protection locked="0"/>
    </xf>
    <xf numFmtId="10" fontId="41" fillId="28" borderId="0" xfId="72" applyNumberFormat="1" applyFont="1" applyFill="1" applyBorder="1" applyAlignment="1">
      <alignment horizontal="center" vertical="center"/>
    </xf>
    <xf numFmtId="10" fontId="45" fillId="2" borderId="0" xfId="72" applyNumberFormat="1" applyFont="1" applyFill="1" applyBorder="1" applyAlignment="1" applyProtection="1">
      <alignment horizontal="center" vertical="center" wrapText="1"/>
      <protection locked="0"/>
    </xf>
    <xf numFmtId="10" fontId="210" fillId="2" borderId="0" xfId="72" applyNumberFormat="1" applyFont="1" applyFill="1" applyBorder="1" applyAlignment="1" applyProtection="1">
      <alignment horizontal="center" vertical="center" wrapText="1"/>
      <protection locked="0"/>
    </xf>
    <xf numFmtId="10" fontId="34" fillId="28"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vertical="center"/>
      <protection locked="0"/>
    </xf>
    <xf numFmtId="10" fontId="211" fillId="2" borderId="0" xfId="72" applyNumberFormat="1" applyFont="1" applyFill="1" applyBorder="1" applyAlignment="1" applyProtection="1">
      <alignment horizontal="center" vertical="center"/>
      <protection locked="0"/>
    </xf>
    <xf numFmtId="10" fontId="51" fillId="91" borderId="0" xfId="72" applyNumberFormat="1" applyFont="1" applyFill="1" applyAlignment="1">
      <alignment horizontal="center"/>
    </xf>
    <xf numFmtId="10" fontId="45" fillId="28" borderId="0" xfId="72" applyNumberFormat="1" applyFont="1" applyFill="1" applyBorder="1" applyAlignment="1">
      <alignment vertical="top"/>
    </xf>
    <xf numFmtId="10" fontId="8" fillId="2" borderId="0" xfId="72" applyNumberFormat="1" applyFont="1" applyFill="1" applyBorder="1" applyAlignment="1" applyProtection="1">
      <alignment horizontal="center" vertical="center"/>
      <protection locked="0"/>
    </xf>
    <xf numFmtId="10" fontId="210" fillId="2" borderId="0" xfId="72" applyNumberFormat="1" applyFont="1" applyFill="1" applyBorder="1" applyAlignment="1" applyProtection="1">
      <alignment horizontal="center" vertical="center"/>
      <protection locked="0"/>
    </xf>
    <xf numFmtId="10" fontId="45" fillId="28" borderId="0" xfId="72" applyNumberFormat="1" applyFont="1" applyFill="1" applyBorder="1" applyAlignment="1">
      <alignment horizontal="center" vertical="top"/>
    </xf>
    <xf numFmtId="0" fontId="208" fillId="2" borderId="0" xfId="0" applyFont="1" applyFill="1" applyAlignment="1" applyProtection="1">
      <alignment horizontal="center" vertical="center"/>
      <protection locked="0"/>
    </xf>
    <xf numFmtId="0" fontId="244" fillId="2" borderId="12" xfId="0" applyFont="1" applyFill="1" applyBorder="1" applyAlignment="1" applyProtection="1">
      <alignment horizontal="center" vertical="center"/>
      <protection locked="0"/>
    </xf>
    <xf numFmtId="3" fontId="222" fillId="2" borderId="0" xfId="0" applyNumberFormat="1" applyFont="1" applyFill="1" applyBorder="1" applyAlignment="1" applyProtection="1">
      <alignment vertical="center"/>
      <protection locked="0"/>
    </xf>
    <xf numFmtId="10" fontId="58" fillId="2" borderId="0" xfId="0" applyNumberFormat="1" applyFont="1" applyFill="1" applyBorder="1" applyAlignment="1" applyProtection="1">
      <alignment horizontal="center" vertical="center"/>
      <protection locked="0"/>
    </xf>
    <xf numFmtId="10" fontId="12" fillId="28" borderId="0" xfId="0" applyNumberFormat="1" applyFont="1" applyFill="1" applyBorder="1" applyAlignment="1" applyProtection="1">
      <alignment horizontal="center" vertical="center"/>
      <protection locked="0"/>
    </xf>
    <xf numFmtId="9" fontId="72" fillId="26" borderId="35" xfId="5151" quotePrefix="1" applyNumberFormat="1" applyFont="1" applyFill="1" applyBorder="1" applyAlignment="1">
      <alignment horizontal="center" vertical="center" wrapText="1"/>
    </xf>
    <xf numFmtId="17" fontId="5" fillId="28" borderId="35" xfId="0" quotePrefix="1" applyNumberFormat="1" applyFont="1" applyFill="1" applyBorder="1"/>
    <xf numFmtId="177" fontId="5" fillId="28" borderId="35" xfId="71" applyNumberFormat="1" applyFont="1" applyFill="1" applyBorder="1"/>
    <xf numFmtId="233" fontId="5" fillId="28" borderId="35" xfId="0" applyNumberFormat="1" applyFont="1" applyFill="1" applyBorder="1"/>
    <xf numFmtId="166" fontId="5" fillId="28" borderId="35" xfId="71" applyFont="1" applyFill="1" applyBorder="1"/>
    <xf numFmtId="17" fontId="209" fillId="28" borderId="35" xfId="0" applyNumberFormat="1" applyFont="1" applyFill="1" applyBorder="1"/>
    <xf numFmtId="17" fontId="209" fillId="28" borderId="35" xfId="0" quotePrefix="1" applyNumberFormat="1" applyFont="1" applyFill="1" applyBorder="1"/>
    <xf numFmtId="177" fontId="209" fillId="28" borderId="35" xfId="71" applyNumberFormat="1" applyFont="1" applyFill="1" applyBorder="1"/>
    <xf numFmtId="233" fontId="209" fillId="28" borderId="35" xfId="0" applyNumberFormat="1" applyFont="1" applyFill="1" applyBorder="1"/>
    <xf numFmtId="166" fontId="209" fillId="28" borderId="35" xfId="71" applyFont="1" applyFill="1" applyBorder="1"/>
    <xf numFmtId="166" fontId="5" fillId="28" borderId="53" xfId="71" applyFont="1" applyFill="1" applyBorder="1"/>
    <xf numFmtId="166" fontId="209" fillId="28" borderId="40" xfId="71" applyFont="1" applyFill="1" applyBorder="1"/>
    <xf numFmtId="10" fontId="45" fillId="28" borderId="7" xfId="0" applyNumberFormat="1" applyFont="1" applyFill="1" applyBorder="1" applyAlignment="1" applyProtection="1">
      <alignment horizontal="center"/>
      <protection locked="0"/>
    </xf>
    <xf numFmtId="10" fontId="45" fillId="28" borderId="48" xfId="0" applyNumberFormat="1" applyFont="1" applyFill="1" applyBorder="1" applyAlignment="1" applyProtection="1">
      <alignment horizontal="center"/>
      <protection locked="0"/>
    </xf>
    <xf numFmtId="0" fontId="7" fillId="28" borderId="110" xfId="0" applyFont="1" applyFill="1" applyBorder="1" applyAlignment="1">
      <alignment vertical="top"/>
    </xf>
    <xf numFmtId="0" fontId="7" fillId="90" borderId="110" xfId="0" applyFont="1" applyFill="1" applyBorder="1"/>
    <xf numFmtId="0" fontId="7" fillId="2" borderId="0" xfId="0" applyFont="1" applyFill="1" applyBorder="1" applyAlignment="1">
      <alignment vertical="top"/>
    </xf>
    <xf numFmtId="3" fontId="7" fillId="28" borderId="3" xfId="0" applyNumberFormat="1" applyFont="1" applyFill="1" applyBorder="1" applyAlignment="1">
      <alignment vertical="top"/>
    </xf>
    <xf numFmtId="3" fontId="7" fillId="28" borderId="35" xfId="0" applyNumberFormat="1" applyFont="1" applyFill="1" applyBorder="1" applyAlignment="1">
      <alignment vertical="top"/>
    </xf>
    <xf numFmtId="3" fontId="7" fillId="28" borderId="45" xfId="0" applyNumberFormat="1" applyFont="1" applyFill="1" applyBorder="1" applyAlignment="1">
      <alignment vertical="top"/>
    </xf>
    <xf numFmtId="0" fontId="7" fillId="28" borderId="110" xfId="0" applyFont="1" applyFill="1" applyBorder="1"/>
    <xf numFmtId="3" fontId="0" fillId="2" borderId="0" xfId="0" applyNumberFormat="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3" fillId="94" borderId="143" xfId="0" applyFont="1" applyFill="1" applyBorder="1" applyAlignment="1">
      <alignment horizontal="center"/>
    </xf>
    <xf numFmtId="0" fontId="3" fillId="94" borderId="100" xfId="0" applyFont="1" applyFill="1" applyBorder="1" applyAlignment="1">
      <alignment horizontal="center"/>
    </xf>
    <xf numFmtId="0" fontId="3" fillId="94" borderId="144" xfId="0" applyFont="1" applyFill="1" applyBorder="1" applyAlignment="1">
      <alignment horizontal="center"/>
    </xf>
    <xf numFmtId="0" fontId="48" fillId="92" borderId="0" xfId="0" applyFont="1" applyFill="1" applyAlignment="1">
      <alignment horizontal="left" vertical="center" wrapText="1"/>
    </xf>
    <xf numFmtId="0" fontId="0" fillId="2" borderId="0" xfId="0" applyFill="1" applyAlignment="1">
      <alignment horizontal="left"/>
    </xf>
    <xf numFmtId="0" fontId="0" fillId="2" borderId="0" xfId="0" applyFill="1" applyAlignment="1">
      <alignment horizontal="left"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0" fontId="91" fillId="92" borderId="0" xfId="0" applyFont="1" applyFill="1" applyAlignment="1">
      <alignment horizontal="left" vertical="center" wrapText="1"/>
    </xf>
    <xf numFmtId="9" fontId="72" fillId="26" borderId="53" xfId="5151" applyNumberFormat="1" applyFont="1" applyFill="1" applyBorder="1" applyAlignment="1">
      <alignment horizontal="center" vertical="center" wrapText="1"/>
    </xf>
    <xf numFmtId="9" fontId="72" fillId="26" borderId="36" xfId="5151" applyNumberFormat="1" applyFont="1" applyFill="1" applyBorder="1" applyAlignment="1">
      <alignment horizontal="center" vertical="center" wrapText="1"/>
    </xf>
    <xf numFmtId="9" fontId="72" fillId="26" borderId="149" xfId="5151" applyNumberFormat="1" applyFont="1" applyFill="1" applyBorder="1" applyAlignment="1">
      <alignment horizontal="center" vertical="center" wrapText="1"/>
    </xf>
    <xf numFmtId="9" fontId="72" fillId="26" borderId="38" xfId="5151" applyNumberFormat="1" applyFont="1" applyFill="1" applyBorder="1" applyAlignment="1">
      <alignment horizontal="center"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2">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32833" cy="2365436"/>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6508749"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41584"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6927175"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568751"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8345960" cy="1974476"/>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654433" cy="2335383"/>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161926</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161926</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863888"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370384" cy="218470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0393" y="281441"/>
          <a:ext cx="15448110" cy="1571964"/>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07128" y="216648"/>
          <a:ext cx="6112205"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gulatory%20Affairs/Cost%20of%20Service/2021%20Rebasing/Application/Exhibit%209%20Deferral%20&amp;%20Variance/LRAMVA/2020_Generic_LRAMVA_Work_Form_WNH_v01.3_BB_edi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54">
          <cell r="AX154">
            <v>1563684</v>
          </cell>
        </row>
      </sheetData>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9"/>
  <sheetViews>
    <sheetView zoomScale="90" zoomScaleNormal="90" workbookViewId="0">
      <selection activeCell="G6" sqref="G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829" t="s">
        <v>174</v>
      </c>
      <c r="C3" s="829"/>
    </row>
    <row r="4" spans="1:3" ht="11.25" customHeight="1"/>
    <row r="5" spans="1:3" s="30" customFormat="1" ht="25.5" customHeight="1">
      <c r="B5" s="60" t="s">
        <v>419</v>
      </c>
      <c r="C5" s="60" t="s">
        <v>173</v>
      </c>
    </row>
    <row r="6" spans="1:3" s="176" customFormat="1" ht="48" customHeight="1">
      <c r="A6" s="241"/>
      <c r="B6" s="613" t="s">
        <v>170</v>
      </c>
      <c r="C6" s="666" t="s">
        <v>601</v>
      </c>
    </row>
    <row r="7" spans="1:3" s="176" customFormat="1" ht="21" customHeight="1">
      <c r="A7" s="241"/>
      <c r="B7" s="607" t="s">
        <v>551</v>
      </c>
      <c r="C7" s="667" t="s">
        <v>614</v>
      </c>
    </row>
    <row r="8" spans="1:3" s="176" customFormat="1" ht="32.25" customHeight="1">
      <c r="B8" s="607" t="s">
        <v>367</v>
      </c>
      <c r="C8" s="668" t="s">
        <v>602</v>
      </c>
    </row>
    <row r="9" spans="1:3" s="176" customFormat="1" ht="27.75" customHeight="1">
      <c r="B9" s="607" t="s">
        <v>169</v>
      </c>
      <c r="C9" s="668" t="s">
        <v>603</v>
      </c>
    </row>
    <row r="10" spans="1:3" s="176" customFormat="1" ht="33" customHeight="1">
      <c r="B10" s="607" t="s">
        <v>599</v>
      </c>
      <c r="C10" s="667" t="s">
        <v>607</v>
      </c>
    </row>
    <row r="11" spans="1:3" s="176" customFormat="1" ht="26.25" customHeight="1">
      <c r="B11" s="622" t="s">
        <v>368</v>
      </c>
      <c r="C11" s="670" t="s">
        <v>604</v>
      </c>
    </row>
    <row r="12" spans="1:3" s="176" customFormat="1" ht="39.75" customHeight="1">
      <c r="B12" s="607" t="s">
        <v>369</v>
      </c>
      <c r="C12" s="668" t="s">
        <v>605</v>
      </c>
    </row>
    <row r="13" spans="1:3" s="176" customFormat="1" ht="18" customHeight="1">
      <c r="B13" s="607" t="s">
        <v>370</v>
      </c>
      <c r="C13" s="668" t="s">
        <v>606</v>
      </c>
    </row>
    <row r="14" spans="1:3" s="176" customFormat="1" ht="13.5" customHeight="1">
      <c r="B14" s="607"/>
      <c r="C14" s="669"/>
    </row>
    <row r="15" spans="1:3" s="176" customFormat="1" ht="18" customHeight="1">
      <c r="B15" s="607" t="s">
        <v>670</v>
      </c>
      <c r="C15" s="667" t="s">
        <v>668</v>
      </c>
    </row>
    <row r="16" spans="1:3" s="176" customFormat="1" ht="8.25" customHeight="1">
      <c r="B16" s="607"/>
      <c r="C16" s="669"/>
    </row>
    <row r="17" spans="2:3" s="176" customFormat="1" ht="33" customHeight="1">
      <c r="B17" s="671" t="s">
        <v>600</v>
      </c>
      <c r="C17" s="672" t="s">
        <v>669</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4"/>
  <sheetViews>
    <sheetView topLeftCell="A13" zoomScale="90" zoomScaleNormal="90" zoomScaleSheetLayoutView="80" zoomScalePageLayoutView="85" workbookViewId="0">
      <selection activeCell="AB436" sqref="AB436"/>
    </sheetView>
  </sheetViews>
  <sheetFormatPr defaultColWidth="9" defaultRowHeight="14.25" outlineLevelRow="1" outlineLevelCol="1"/>
  <cols>
    <col min="1" max="1" width="4.5703125" style="505" customWidth="1"/>
    <col min="2" max="2" width="43.5703125" style="254" customWidth="1"/>
    <col min="3" max="3" width="14" style="254" customWidth="1"/>
    <col min="4" max="4" width="18" style="253" customWidth="1"/>
    <col min="5" max="8" width="10.42578125" style="253" hidden="1" customWidth="1" outlineLevel="1"/>
    <col min="9" max="13" width="9" style="253" hidden="1" customWidth="1" outlineLevel="1"/>
    <col min="14" max="14" width="12.42578125" style="253" hidden="1" customWidth="1" outlineLevel="1"/>
    <col min="15" max="15" width="17.5703125" style="253" customWidth="1" collapsed="1"/>
    <col min="16" max="24" width="9.42578125" style="253" hidden="1" customWidth="1" outlineLevel="1"/>
    <col min="25" max="25" width="14" style="255" customWidth="1" collapsed="1"/>
    <col min="26" max="26" width="14.5703125" style="255" customWidth="1"/>
    <col min="27" max="27" width="17" style="255" customWidth="1"/>
    <col min="28" max="28" width="17.5703125" style="255" customWidth="1"/>
    <col min="29" max="30" width="14.5703125" style="255" customWidth="1"/>
    <col min="31" max="35" width="14.5703125" style="255" hidden="1" customWidth="1"/>
    <col min="36" max="38" width="15" style="255" hidden="1"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84" t="s">
        <v>171</v>
      </c>
      <c r="C3" s="257" t="s">
        <v>175</v>
      </c>
      <c r="D3" s="503"/>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84"/>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0"/>
      <c r="C5" s="876" t="s">
        <v>550</v>
      </c>
      <c r="D5" s="877"/>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84" t="s">
        <v>504</v>
      </c>
      <c r="C7" s="885" t="s">
        <v>633</v>
      </c>
      <c r="D7" s="885"/>
      <c r="E7" s="885"/>
      <c r="F7" s="885"/>
      <c r="G7" s="885"/>
      <c r="H7" s="885"/>
      <c r="I7" s="885"/>
      <c r="J7" s="885"/>
      <c r="K7" s="885"/>
      <c r="L7" s="885"/>
      <c r="M7" s="885"/>
      <c r="N7" s="885"/>
      <c r="O7" s="885"/>
      <c r="P7" s="885"/>
      <c r="Q7" s="885"/>
      <c r="R7" s="885"/>
      <c r="S7" s="885"/>
      <c r="T7" s="885"/>
      <c r="U7" s="885"/>
      <c r="V7" s="885"/>
      <c r="W7" s="885"/>
      <c r="X7" s="885"/>
      <c r="Y7" s="601"/>
      <c r="Z7" s="601"/>
      <c r="AA7" s="601"/>
      <c r="AB7" s="601"/>
      <c r="AC7" s="601"/>
      <c r="AD7" s="601"/>
      <c r="AE7" s="270"/>
      <c r="AF7" s="270"/>
      <c r="AG7" s="270"/>
      <c r="AH7" s="270"/>
      <c r="AI7" s="270"/>
      <c r="AJ7" s="270"/>
      <c r="AK7" s="270"/>
      <c r="AL7" s="270"/>
    </row>
    <row r="8" spans="1:39" s="271" customFormat="1" ht="58.5" customHeight="1">
      <c r="A8" s="505"/>
      <c r="B8" s="884"/>
      <c r="C8" s="885" t="s">
        <v>571</v>
      </c>
      <c r="D8" s="885"/>
      <c r="E8" s="885"/>
      <c r="F8" s="885"/>
      <c r="G8" s="885"/>
      <c r="H8" s="885"/>
      <c r="I8" s="885"/>
      <c r="J8" s="885"/>
      <c r="K8" s="885"/>
      <c r="L8" s="885"/>
      <c r="M8" s="885"/>
      <c r="N8" s="885"/>
      <c r="O8" s="885"/>
      <c r="P8" s="885"/>
      <c r="Q8" s="885"/>
      <c r="R8" s="885"/>
      <c r="S8" s="885"/>
      <c r="T8" s="885"/>
      <c r="U8" s="885"/>
      <c r="V8" s="885"/>
      <c r="W8" s="885"/>
      <c r="X8" s="885"/>
      <c r="Y8" s="601"/>
      <c r="Z8" s="601"/>
      <c r="AA8" s="601"/>
      <c r="AB8" s="601"/>
      <c r="AC8" s="601"/>
      <c r="AD8" s="601"/>
      <c r="AE8" s="272"/>
      <c r="AF8" s="255"/>
      <c r="AG8" s="255"/>
      <c r="AH8" s="255"/>
      <c r="AI8" s="255"/>
      <c r="AJ8" s="255"/>
      <c r="AK8" s="255"/>
      <c r="AL8" s="255"/>
      <c r="AM8" s="256"/>
    </row>
    <row r="9" spans="1:39" s="271" customFormat="1" ht="57.75" customHeight="1">
      <c r="A9" s="505"/>
      <c r="B9" s="273"/>
      <c r="C9" s="885" t="s">
        <v>570</v>
      </c>
      <c r="D9" s="885"/>
      <c r="E9" s="885"/>
      <c r="F9" s="885"/>
      <c r="G9" s="885"/>
      <c r="H9" s="885"/>
      <c r="I9" s="885"/>
      <c r="J9" s="885"/>
      <c r="K9" s="885"/>
      <c r="L9" s="885"/>
      <c r="M9" s="885"/>
      <c r="N9" s="885"/>
      <c r="O9" s="885"/>
      <c r="P9" s="885"/>
      <c r="Q9" s="885"/>
      <c r="R9" s="885"/>
      <c r="S9" s="885"/>
      <c r="T9" s="885"/>
      <c r="U9" s="885"/>
      <c r="V9" s="885"/>
      <c r="W9" s="885"/>
      <c r="X9" s="885"/>
      <c r="Y9" s="601"/>
      <c r="Z9" s="601"/>
      <c r="AA9" s="601"/>
      <c r="AB9" s="601"/>
      <c r="AC9" s="601"/>
      <c r="AD9" s="601"/>
      <c r="AE9" s="272"/>
      <c r="AF9" s="255"/>
      <c r="AG9" s="255"/>
      <c r="AH9" s="255"/>
      <c r="AI9" s="255"/>
      <c r="AJ9" s="255"/>
      <c r="AK9" s="255"/>
      <c r="AL9" s="255"/>
      <c r="AM9" s="256"/>
    </row>
    <row r="10" spans="1:39" ht="41.25" customHeight="1">
      <c r="B10" s="275"/>
      <c r="C10" s="885" t="s">
        <v>636</v>
      </c>
      <c r="D10" s="885"/>
      <c r="E10" s="885"/>
      <c r="F10" s="885"/>
      <c r="G10" s="885"/>
      <c r="H10" s="885"/>
      <c r="I10" s="885"/>
      <c r="J10" s="885"/>
      <c r="K10" s="885"/>
      <c r="L10" s="885"/>
      <c r="M10" s="885"/>
      <c r="N10" s="885"/>
      <c r="O10" s="885"/>
      <c r="P10" s="885"/>
      <c r="Q10" s="885"/>
      <c r="R10" s="885"/>
      <c r="S10" s="885"/>
      <c r="T10" s="885"/>
      <c r="U10" s="885"/>
      <c r="V10" s="885"/>
      <c r="W10" s="885"/>
      <c r="X10" s="885"/>
      <c r="Y10" s="601"/>
      <c r="Z10" s="601"/>
      <c r="AA10" s="601"/>
      <c r="AB10" s="601"/>
      <c r="AC10" s="601"/>
      <c r="AD10" s="601"/>
      <c r="AE10" s="272"/>
      <c r="AF10" s="276"/>
      <c r="AG10" s="276"/>
      <c r="AH10" s="276"/>
      <c r="AI10" s="276"/>
      <c r="AJ10" s="276"/>
      <c r="AK10" s="276"/>
      <c r="AL10" s="276"/>
    </row>
    <row r="11" spans="1:39" ht="53.25" customHeight="1">
      <c r="C11" s="885" t="s">
        <v>621</v>
      </c>
      <c r="D11" s="885"/>
      <c r="E11" s="885"/>
      <c r="F11" s="885"/>
      <c r="G11" s="885"/>
      <c r="H11" s="885"/>
      <c r="I11" s="885"/>
      <c r="J11" s="885"/>
      <c r="K11" s="885"/>
      <c r="L11" s="885"/>
      <c r="M11" s="885"/>
      <c r="N11" s="885"/>
      <c r="O11" s="885"/>
      <c r="P11" s="885"/>
      <c r="Q11" s="885"/>
      <c r="R11" s="885"/>
      <c r="S11" s="885"/>
      <c r="T11" s="885"/>
      <c r="U11" s="885"/>
      <c r="V11" s="885"/>
      <c r="W11" s="885"/>
      <c r="X11" s="885"/>
      <c r="Y11" s="601"/>
      <c r="Z11" s="601"/>
      <c r="AA11" s="601"/>
      <c r="AB11" s="601"/>
      <c r="AC11" s="601"/>
      <c r="AD11" s="601"/>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84" t="s">
        <v>526</v>
      </c>
      <c r="C13" s="586" t="s">
        <v>521</v>
      </c>
      <c r="D13" s="536"/>
      <c r="E13" s="536"/>
      <c r="F13" s="536"/>
      <c r="G13" s="536"/>
      <c r="H13" s="536"/>
      <c r="I13" s="536"/>
      <c r="J13" s="536"/>
      <c r="K13" s="536"/>
      <c r="L13" s="536"/>
      <c r="M13" s="536"/>
      <c r="N13" s="536"/>
      <c r="O13" s="536"/>
      <c r="P13" s="536"/>
      <c r="Q13" s="536"/>
      <c r="R13" s="536"/>
      <c r="S13" s="536"/>
      <c r="T13" s="536"/>
      <c r="U13" s="536"/>
      <c r="V13" s="536"/>
      <c r="W13" s="536"/>
      <c r="X13" s="536"/>
      <c r="Y13" s="536"/>
      <c r="Z13" s="536"/>
      <c r="AA13" s="536"/>
      <c r="AB13" s="536"/>
      <c r="AC13" s="536"/>
      <c r="AD13" s="536"/>
      <c r="AE13" s="272"/>
      <c r="AF13" s="276"/>
      <c r="AG13" s="276"/>
      <c r="AH13" s="276"/>
      <c r="AI13" s="276"/>
      <c r="AJ13" s="276"/>
      <c r="AK13" s="276"/>
      <c r="AL13" s="276"/>
      <c r="AM13" s="253"/>
    </row>
    <row r="14" spans="1:39" ht="20.25" customHeight="1">
      <c r="B14" s="884"/>
      <c r="C14" s="586" t="s">
        <v>522</v>
      </c>
      <c r="D14" s="536"/>
      <c r="E14" s="536"/>
      <c r="F14" s="536"/>
      <c r="G14" s="536"/>
      <c r="H14" s="536"/>
      <c r="I14" s="536"/>
      <c r="J14" s="536"/>
      <c r="K14" s="536"/>
      <c r="L14" s="536"/>
      <c r="M14" s="536"/>
      <c r="N14" s="536"/>
      <c r="O14" s="536"/>
      <c r="P14" s="536"/>
      <c r="Q14" s="536"/>
      <c r="R14" s="536"/>
      <c r="S14" s="536"/>
      <c r="T14" s="536"/>
      <c r="U14" s="536"/>
      <c r="V14" s="536"/>
      <c r="W14" s="536"/>
      <c r="X14" s="536"/>
      <c r="Y14" s="536"/>
      <c r="Z14" s="536"/>
      <c r="AA14" s="536"/>
      <c r="AB14" s="536"/>
      <c r="AC14" s="536"/>
      <c r="AD14" s="536"/>
      <c r="AE14" s="272"/>
      <c r="AF14" s="276"/>
      <c r="AG14" s="276"/>
      <c r="AH14" s="276"/>
      <c r="AI14" s="276"/>
      <c r="AJ14" s="276"/>
      <c r="AK14" s="276"/>
      <c r="AL14" s="276"/>
      <c r="AM14" s="253"/>
    </row>
    <row r="15" spans="1:39" ht="20.25" customHeight="1">
      <c r="C15" s="586" t="s">
        <v>523</v>
      </c>
      <c r="D15" s="536"/>
      <c r="E15" s="536"/>
      <c r="F15" s="536"/>
      <c r="G15" s="536"/>
      <c r="H15" s="536"/>
      <c r="I15" s="536"/>
      <c r="J15" s="536"/>
      <c r="K15" s="536"/>
      <c r="L15" s="536"/>
      <c r="M15" s="536"/>
      <c r="N15" s="536"/>
      <c r="O15" s="536"/>
      <c r="P15" s="536"/>
      <c r="Q15" s="536"/>
      <c r="R15" s="536"/>
      <c r="S15" s="536"/>
      <c r="T15" s="536"/>
      <c r="U15" s="536"/>
      <c r="V15" s="536"/>
      <c r="W15" s="536"/>
      <c r="X15" s="536"/>
      <c r="Y15" s="536"/>
      <c r="Z15" s="536"/>
      <c r="AA15" s="536"/>
      <c r="AB15" s="536"/>
      <c r="AC15" s="536"/>
      <c r="AD15" s="536"/>
      <c r="AE15" s="272"/>
      <c r="AF15" s="276"/>
      <c r="AG15" s="276"/>
      <c r="AH15" s="276"/>
      <c r="AI15" s="276"/>
      <c r="AJ15" s="276"/>
      <c r="AK15" s="276"/>
      <c r="AL15" s="276"/>
      <c r="AM15" s="253"/>
    </row>
    <row r="16" spans="1:39" ht="20.25" customHeight="1">
      <c r="C16" s="586" t="s">
        <v>524</v>
      </c>
      <c r="D16" s="536"/>
      <c r="E16" s="536"/>
      <c r="F16" s="536"/>
      <c r="G16" s="536"/>
      <c r="H16" s="536"/>
      <c r="I16" s="536"/>
      <c r="J16" s="536"/>
      <c r="K16" s="536"/>
      <c r="L16" s="536"/>
      <c r="M16" s="536"/>
      <c r="N16" s="536"/>
      <c r="O16" s="536"/>
      <c r="P16" s="536"/>
      <c r="Q16" s="536"/>
      <c r="R16" s="536"/>
      <c r="S16" s="536"/>
      <c r="T16" s="536"/>
      <c r="U16" s="536"/>
      <c r="V16" s="536"/>
      <c r="W16" s="536"/>
      <c r="X16" s="536"/>
      <c r="Y16" s="536"/>
      <c r="Z16" s="536"/>
      <c r="AA16" s="536"/>
      <c r="AB16" s="536"/>
      <c r="AC16" s="536"/>
      <c r="AD16" s="536"/>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85"/>
      <c r="O18" s="281"/>
      <c r="Y18" s="270"/>
      <c r="Z18" s="267"/>
      <c r="AA18" s="267"/>
      <c r="AB18" s="267"/>
      <c r="AC18" s="267"/>
      <c r="AD18" s="267"/>
      <c r="AE18" s="267"/>
      <c r="AF18" s="267"/>
      <c r="AG18" s="267"/>
      <c r="AH18" s="267"/>
      <c r="AI18" s="267"/>
      <c r="AJ18" s="267"/>
      <c r="AK18" s="267"/>
      <c r="AL18" s="267"/>
      <c r="AM18" s="282"/>
    </row>
    <row r="19" spans="1:39" s="283" customFormat="1" ht="36" customHeight="1">
      <c r="A19" s="505"/>
      <c r="B19" s="886" t="s">
        <v>211</v>
      </c>
      <c r="C19" s="888" t="s">
        <v>33</v>
      </c>
      <c r="D19" s="284" t="s">
        <v>421</v>
      </c>
      <c r="E19" s="890" t="s">
        <v>209</v>
      </c>
      <c r="F19" s="891"/>
      <c r="G19" s="891"/>
      <c r="H19" s="891"/>
      <c r="I19" s="891"/>
      <c r="J19" s="891"/>
      <c r="K19" s="891"/>
      <c r="L19" s="891"/>
      <c r="M19" s="892"/>
      <c r="N19" s="896" t="s">
        <v>213</v>
      </c>
      <c r="O19" s="284" t="s">
        <v>422</v>
      </c>
      <c r="P19" s="890" t="s">
        <v>212</v>
      </c>
      <c r="Q19" s="891"/>
      <c r="R19" s="891"/>
      <c r="S19" s="891"/>
      <c r="T19" s="891"/>
      <c r="U19" s="891"/>
      <c r="V19" s="891"/>
      <c r="W19" s="891"/>
      <c r="X19" s="892"/>
      <c r="Y19" s="893" t="s">
        <v>243</v>
      </c>
      <c r="Z19" s="894"/>
      <c r="AA19" s="894"/>
      <c r="AB19" s="894"/>
      <c r="AC19" s="894"/>
      <c r="AD19" s="894"/>
      <c r="AE19" s="894"/>
      <c r="AF19" s="894"/>
      <c r="AG19" s="894"/>
      <c r="AH19" s="894"/>
      <c r="AI19" s="894"/>
      <c r="AJ19" s="894"/>
      <c r="AK19" s="894"/>
      <c r="AL19" s="894"/>
      <c r="AM19" s="895"/>
    </row>
    <row r="20" spans="1:39" s="283" customFormat="1" ht="59.25" customHeight="1">
      <c r="A20" s="505"/>
      <c r="B20" s="887"/>
      <c r="C20" s="889"/>
      <c r="D20" s="285">
        <v>2011</v>
      </c>
      <c r="E20" s="285">
        <v>2012</v>
      </c>
      <c r="F20" s="285">
        <v>2013</v>
      </c>
      <c r="G20" s="285">
        <v>2014</v>
      </c>
      <c r="H20" s="285">
        <v>2015</v>
      </c>
      <c r="I20" s="285">
        <v>2016</v>
      </c>
      <c r="J20" s="285">
        <v>2017</v>
      </c>
      <c r="K20" s="285">
        <v>2018</v>
      </c>
      <c r="L20" s="285">
        <v>2019</v>
      </c>
      <c r="M20" s="285">
        <v>2020</v>
      </c>
      <c r="N20" s="897"/>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 &lt;50 kW</v>
      </c>
      <c r="AA20" s="286" t="str">
        <f>'1.  LRAMVA Summary'!F52</f>
        <v>GS &gt;50 kW</v>
      </c>
      <c r="AB20" s="286" t="str">
        <f>'1.  LRAMVA Summary'!G52</f>
        <v>Large User</v>
      </c>
      <c r="AC20" s="286" t="str">
        <f>'1.  LRAMVA Summary'!H52</f>
        <v>Street Lighting</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6"/>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hidden="1" customHeight="1" outlineLevel="1">
      <c r="A22" s="505">
        <v>1</v>
      </c>
      <c r="B22" s="294" t="s">
        <v>1</v>
      </c>
      <c r="C22" s="291" t="s">
        <v>25</v>
      </c>
      <c r="D22" s="295">
        <v>180566.04045346432</v>
      </c>
      <c r="E22" s="295">
        <v>180566.04045346432</v>
      </c>
      <c r="F22" s="295">
        <v>180566.04045346432</v>
      </c>
      <c r="G22" s="295">
        <v>180463.13952238107</v>
      </c>
      <c r="H22" s="295">
        <v>124194.25275293668</v>
      </c>
      <c r="I22" s="295"/>
      <c r="J22" s="295"/>
      <c r="K22" s="295"/>
      <c r="L22" s="295"/>
      <c r="M22" s="295"/>
      <c r="N22" s="291"/>
      <c r="O22" s="295">
        <v>24.310448371640152</v>
      </c>
      <c r="P22" s="295">
        <v>24.310448371640152</v>
      </c>
      <c r="Q22" s="295">
        <v>24.310448371640152</v>
      </c>
      <c r="R22" s="295">
        <v>24.195379406091824</v>
      </c>
      <c r="S22" s="295">
        <v>16.329025993354453</v>
      </c>
      <c r="T22" s="295"/>
      <c r="U22" s="295"/>
      <c r="V22" s="295"/>
      <c r="W22" s="295"/>
      <c r="X22" s="295"/>
      <c r="Y22" s="784">
        <v>1</v>
      </c>
      <c r="Z22" s="410"/>
      <c r="AA22" s="410"/>
      <c r="AB22" s="410"/>
      <c r="AC22" s="410"/>
      <c r="AD22" s="410"/>
      <c r="AE22" s="410"/>
      <c r="AF22" s="410"/>
      <c r="AG22" s="410"/>
      <c r="AH22" s="410"/>
      <c r="AI22" s="410"/>
      <c r="AJ22" s="410"/>
      <c r="AK22" s="410"/>
      <c r="AL22" s="410"/>
      <c r="AM22" s="296">
        <f>SUM(Y22:AL22)</f>
        <v>1</v>
      </c>
    </row>
    <row r="23" spans="1:39" s="283" customFormat="1" ht="15" hidden="1" outlineLevel="1">
      <c r="A23" s="505"/>
      <c r="B23" s="294" t="s">
        <v>214</v>
      </c>
      <c r="C23" s="291" t="s">
        <v>163</v>
      </c>
      <c r="D23" s="295"/>
      <c r="E23" s="295"/>
      <c r="F23" s="295"/>
      <c r="G23" s="295"/>
      <c r="H23" s="295"/>
      <c r="I23" s="295"/>
      <c r="J23" s="295"/>
      <c r="K23" s="295"/>
      <c r="L23" s="295"/>
      <c r="M23" s="295"/>
      <c r="N23" s="467"/>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hidden="1" outlineLevel="1">
      <c r="A24" s="507"/>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hidden="1" outlineLevel="1">
      <c r="A25" s="505">
        <v>2</v>
      </c>
      <c r="B25" s="294" t="s">
        <v>2</v>
      </c>
      <c r="C25" s="291" t="s">
        <v>25</v>
      </c>
      <c r="D25" s="295">
        <v>3050.5581357274968</v>
      </c>
      <c r="E25" s="295">
        <v>3050.5581357274968</v>
      </c>
      <c r="F25" s="295">
        <v>3050.5581357274968</v>
      </c>
      <c r="G25" s="295">
        <v>1894.7577496740112</v>
      </c>
      <c r="H25" s="295">
        <v>0</v>
      </c>
      <c r="I25" s="295"/>
      <c r="J25" s="295"/>
      <c r="K25" s="295"/>
      <c r="L25" s="295"/>
      <c r="M25" s="295"/>
      <c r="N25" s="291"/>
      <c r="O25" s="295">
        <v>2.3551165704993888</v>
      </c>
      <c r="P25" s="295">
        <v>2.3551165704993888</v>
      </c>
      <c r="Q25" s="295">
        <v>2.3551165704993888</v>
      </c>
      <c r="R25" s="295">
        <v>1.0626427959334521</v>
      </c>
      <c r="S25" s="295">
        <v>0</v>
      </c>
      <c r="T25" s="295"/>
      <c r="U25" s="295"/>
      <c r="V25" s="295"/>
      <c r="W25" s="295"/>
      <c r="X25" s="295"/>
      <c r="Y25" s="784">
        <v>1</v>
      </c>
      <c r="Z25" s="410"/>
      <c r="AA25" s="410"/>
      <c r="AB25" s="410"/>
      <c r="AC25" s="410"/>
      <c r="AD25" s="410"/>
      <c r="AE25" s="410"/>
      <c r="AF25" s="410"/>
      <c r="AG25" s="410"/>
      <c r="AH25" s="410"/>
      <c r="AI25" s="410"/>
      <c r="AJ25" s="410"/>
      <c r="AK25" s="410"/>
      <c r="AL25" s="410"/>
      <c r="AM25" s="296">
        <f>SUM(Y25:AL25)</f>
        <v>1</v>
      </c>
    </row>
    <row r="26" spans="1:39" s="283" customFormat="1" ht="15" hidden="1" outlineLevel="1">
      <c r="A26" s="505"/>
      <c r="B26" s="294" t="s">
        <v>214</v>
      </c>
      <c r="C26" s="291" t="s">
        <v>163</v>
      </c>
      <c r="D26" s="295"/>
      <c r="E26" s="295"/>
      <c r="F26" s="295"/>
      <c r="G26" s="295"/>
      <c r="H26" s="295"/>
      <c r="I26" s="295"/>
      <c r="J26" s="295"/>
      <c r="K26" s="295"/>
      <c r="L26" s="295"/>
      <c r="M26" s="295"/>
      <c r="N26" s="467"/>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hidden="1" outlineLevel="1">
      <c r="A27" s="507"/>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hidden="1" outlineLevel="1">
      <c r="A28" s="505">
        <v>3</v>
      </c>
      <c r="B28" s="294" t="s">
        <v>3</v>
      </c>
      <c r="C28" s="291" t="s">
        <v>25</v>
      </c>
      <c r="D28" s="295">
        <v>773162.22592073563</v>
      </c>
      <c r="E28" s="295">
        <v>773162.22592073563</v>
      </c>
      <c r="F28" s="295">
        <v>773162.22592073563</v>
      </c>
      <c r="G28" s="295">
        <v>773162.22592073563</v>
      </c>
      <c r="H28" s="295">
        <v>773162.22592073563</v>
      </c>
      <c r="I28" s="295"/>
      <c r="J28" s="295"/>
      <c r="K28" s="295"/>
      <c r="L28" s="295"/>
      <c r="M28" s="295"/>
      <c r="N28" s="291"/>
      <c r="O28" s="295">
        <v>416.68692964821673</v>
      </c>
      <c r="P28" s="295">
        <v>416.68692964821673</v>
      </c>
      <c r="Q28" s="295">
        <v>416.68692964821673</v>
      </c>
      <c r="R28" s="295">
        <v>416.68692964821673</v>
      </c>
      <c r="S28" s="295">
        <v>416.68692964821673</v>
      </c>
      <c r="T28" s="295"/>
      <c r="U28" s="295"/>
      <c r="V28" s="295"/>
      <c r="W28" s="295"/>
      <c r="X28" s="295"/>
      <c r="Y28" s="784">
        <v>1</v>
      </c>
      <c r="Z28" s="410"/>
      <c r="AA28" s="410"/>
      <c r="AB28" s="410"/>
      <c r="AC28" s="410"/>
      <c r="AD28" s="410"/>
      <c r="AE28" s="410"/>
      <c r="AF28" s="410"/>
      <c r="AG28" s="410"/>
      <c r="AH28" s="410"/>
      <c r="AI28" s="410"/>
      <c r="AJ28" s="410"/>
      <c r="AK28" s="410"/>
      <c r="AL28" s="410"/>
      <c r="AM28" s="296">
        <f>SUM(Y28:AL28)</f>
        <v>1</v>
      </c>
    </row>
    <row r="29" spans="1:39" s="283" customFormat="1" ht="15" hidden="1" outlineLevel="1">
      <c r="A29" s="505"/>
      <c r="B29" s="294" t="s">
        <v>214</v>
      </c>
      <c r="C29" s="291" t="s">
        <v>163</v>
      </c>
      <c r="D29" s="295">
        <v>-122413.35164574751</v>
      </c>
      <c r="E29" s="295">
        <v>-122413.35164574751</v>
      </c>
      <c r="F29" s="295">
        <v>-122413.35164574751</v>
      </c>
      <c r="G29" s="295">
        <v>-122413.35164574751</v>
      </c>
      <c r="H29" s="295">
        <v>-122413.35164574751</v>
      </c>
      <c r="I29" s="295"/>
      <c r="J29" s="295"/>
      <c r="K29" s="295"/>
      <c r="L29" s="295"/>
      <c r="M29" s="295"/>
      <c r="N29" s="467"/>
      <c r="O29" s="295">
        <v>-66.771584753699443</v>
      </c>
      <c r="P29" s="295">
        <v>-66.771584753699443</v>
      </c>
      <c r="Q29" s="295">
        <v>-66.771584753699443</v>
      </c>
      <c r="R29" s="295">
        <v>-66.771584753699443</v>
      </c>
      <c r="S29" s="295">
        <v>-66.771584753699443</v>
      </c>
      <c r="T29" s="295"/>
      <c r="U29" s="295"/>
      <c r="V29" s="295"/>
      <c r="W29" s="295"/>
      <c r="X29" s="295"/>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hidden="1" outlineLevel="1">
      <c r="A30" s="505"/>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hidden="1" outlineLevel="1">
      <c r="A31" s="505">
        <v>4</v>
      </c>
      <c r="B31" s="294" t="s">
        <v>4</v>
      </c>
      <c r="C31" s="291" t="s">
        <v>25</v>
      </c>
      <c r="D31" s="295">
        <v>186550.18713825059</v>
      </c>
      <c r="E31" s="295">
        <v>186550.18713825059</v>
      </c>
      <c r="F31" s="295">
        <v>186550.18713825059</v>
      </c>
      <c r="G31" s="295">
        <v>186550.18713825059</v>
      </c>
      <c r="H31" s="295">
        <v>171609.55859467297</v>
      </c>
      <c r="I31" s="295"/>
      <c r="J31" s="295"/>
      <c r="K31" s="295"/>
      <c r="L31" s="295"/>
      <c r="M31" s="295"/>
      <c r="N31" s="291"/>
      <c r="O31" s="295">
        <v>11.499868981473279</v>
      </c>
      <c r="P31" s="295">
        <v>11.499868981473279</v>
      </c>
      <c r="Q31" s="295">
        <v>11.499868981473279</v>
      </c>
      <c r="R31" s="295">
        <v>11.499868981473279</v>
      </c>
      <c r="S31" s="295">
        <v>10.808073803512775</v>
      </c>
      <c r="T31" s="295"/>
      <c r="U31" s="295"/>
      <c r="V31" s="295"/>
      <c r="W31" s="295"/>
      <c r="X31" s="295"/>
      <c r="Y31" s="784">
        <v>1</v>
      </c>
      <c r="Z31" s="410"/>
      <c r="AA31" s="410"/>
      <c r="AB31" s="410"/>
      <c r="AC31" s="410"/>
      <c r="AD31" s="410"/>
      <c r="AE31" s="410"/>
      <c r="AF31" s="410"/>
      <c r="AG31" s="410"/>
      <c r="AH31" s="410"/>
      <c r="AI31" s="410"/>
      <c r="AJ31" s="410"/>
      <c r="AK31" s="410"/>
      <c r="AL31" s="410"/>
      <c r="AM31" s="296">
        <f>SUM(Y31:AL31)</f>
        <v>1</v>
      </c>
    </row>
    <row r="32" spans="1:39" s="283" customFormat="1" ht="15" hidden="1" outlineLevel="1">
      <c r="A32" s="505"/>
      <c r="B32" s="294" t="s">
        <v>214</v>
      </c>
      <c r="C32" s="291" t="s">
        <v>163</v>
      </c>
      <c r="D32" s="295">
        <v>2761.7365651450846</v>
      </c>
      <c r="E32" s="295">
        <v>2761.7365651450846</v>
      </c>
      <c r="F32" s="295">
        <v>2761.7365651450846</v>
      </c>
      <c r="G32" s="295">
        <v>2761.7365651450846</v>
      </c>
      <c r="H32" s="295">
        <v>2761.7365651450846</v>
      </c>
      <c r="I32" s="295"/>
      <c r="J32" s="295"/>
      <c r="K32" s="295"/>
      <c r="L32" s="295"/>
      <c r="M32" s="295"/>
      <c r="N32" s="467"/>
      <c r="O32" s="295">
        <v>0.16129274692038456</v>
      </c>
      <c r="P32" s="295">
        <v>0.16129274692038456</v>
      </c>
      <c r="Q32" s="295">
        <v>0.16129274692038456</v>
      </c>
      <c r="R32" s="295">
        <v>0.16129274692038456</v>
      </c>
      <c r="S32" s="295">
        <v>0.16129274692038456</v>
      </c>
      <c r="T32" s="295"/>
      <c r="U32" s="295"/>
      <c r="V32" s="295"/>
      <c r="W32" s="295"/>
      <c r="X32" s="295"/>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hidden="1" outlineLevel="1">
      <c r="A33" s="505"/>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hidden="1" outlineLevel="1">
      <c r="A34" s="505">
        <v>5</v>
      </c>
      <c r="B34" s="294" t="s">
        <v>5</v>
      </c>
      <c r="C34" s="291" t="s">
        <v>25</v>
      </c>
      <c r="D34" s="295">
        <v>294427.47694373812</v>
      </c>
      <c r="E34" s="295">
        <v>294427.47694373812</v>
      </c>
      <c r="F34" s="295">
        <v>294427.47694373812</v>
      </c>
      <c r="G34" s="295">
        <v>294427.47694373812</v>
      </c>
      <c r="H34" s="295">
        <v>269085.0308698531</v>
      </c>
      <c r="I34" s="295"/>
      <c r="J34" s="295"/>
      <c r="K34" s="295"/>
      <c r="L34" s="295"/>
      <c r="M34" s="295"/>
      <c r="N34" s="291"/>
      <c r="O34" s="295">
        <v>16.846410364083667</v>
      </c>
      <c r="P34" s="295">
        <v>16.846410364083667</v>
      </c>
      <c r="Q34" s="295">
        <v>16.846410364083667</v>
      </c>
      <c r="R34" s="295">
        <v>16.846410364083667</v>
      </c>
      <c r="S34" s="295">
        <v>15.672980348036985</v>
      </c>
      <c r="T34" s="295"/>
      <c r="U34" s="295"/>
      <c r="V34" s="295"/>
      <c r="W34" s="295"/>
      <c r="X34" s="295"/>
      <c r="Y34" s="784">
        <v>1</v>
      </c>
      <c r="Z34" s="410"/>
      <c r="AA34" s="410"/>
      <c r="AB34" s="410"/>
      <c r="AC34" s="410"/>
      <c r="AD34" s="410"/>
      <c r="AE34" s="410"/>
      <c r="AF34" s="410"/>
      <c r="AG34" s="410"/>
      <c r="AH34" s="410"/>
      <c r="AI34" s="410"/>
      <c r="AJ34" s="410"/>
      <c r="AK34" s="410"/>
      <c r="AL34" s="410"/>
      <c r="AM34" s="296">
        <f>SUM(Y34:AL34)</f>
        <v>1</v>
      </c>
    </row>
    <row r="35" spans="1:39" s="283" customFormat="1" ht="15" hidden="1" outlineLevel="1">
      <c r="A35" s="505"/>
      <c r="B35" s="294" t="s">
        <v>214</v>
      </c>
      <c r="C35" s="291" t="s">
        <v>163</v>
      </c>
      <c r="D35" s="295">
        <v>21874.978348558343</v>
      </c>
      <c r="E35" s="295">
        <v>21874.978348558343</v>
      </c>
      <c r="F35" s="295">
        <v>21874.978348558343</v>
      </c>
      <c r="G35" s="295">
        <v>21874.978348558343</v>
      </c>
      <c r="H35" s="295">
        <v>21874.978348558343</v>
      </c>
      <c r="I35" s="295"/>
      <c r="J35" s="295"/>
      <c r="K35" s="295"/>
      <c r="L35" s="295"/>
      <c r="M35" s="295"/>
      <c r="N35" s="467"/>
      <c r="O35" s="295">
        <v>1.0806696875002157</v>
      </c>
      <c r="P35" s="295">
        <v>1.0806696875002157</v>
      </c>
      <c r="Q35" s="295">
        <v>1.0806696875002157</v>
      </c>
      <c r="R35" s="295">
        <v>1.0806696875002157</v>
      </c>
      <c r="S35" s="295">
        <v>1.0806696875002157</v>
      </c>
      <c r="T35" s="295"/>
      <c r="U35" s="295"/>
      <c r="V35" s="295"/>
      <c r="W35" s="295"/>
      <c r="X35" s="295"/>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hidden="1" outlineLevel="1">
      <c r="A36" s="505"/>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hidden="1" outlineLevel="1">
      <c r="A37" s="505">
        <v>6</v>
      </c>
      <c r="B37" s="294" t="s">
        <v>6</v>
      </c>
      <c r="C37" s="291" t="s">
        <v>25</v>
      </c>
      <c r="D37" s="295">
        <v>0</v>
      </c>
      <c r="E37" s="295">
        <v>0</v>
      </c>
      <c r="F37" s="295">
        <v>0</v>
      </c>
      <c r="G37" s="295">
        <v>0</v>
      </c>
      <c r="H37" s="295">
        <v>0</v>
      </c>
      <c r="I37" s="295"/>
      <c r="J37" s="295"/>
      <c r="K37" s="295"/>
      <c r="L37" s="295"/>
      <c r="M37" s="295"/>
      <c r="N37" s="291"/>
      <c r="O37" s="295">
        <v>0</v>
      </c>
      <c r="P37" s="295">
        <v>0</v>
      </c>
      <c r="Q37" s="295">
        <v>0</v>
      </c>
      <c r="R37" s="295">
        <v>0</v>
      </c>
      <c r="S37" s="295">
        <v>0</v>
      </c>
      <c r="T37" s="295"/>
      <c r="U37" s="295"/>
      <c r="V37" s="295"/>
      <c r="W37" s="295"/>
      <c r="X37" s="295"/>
      <c r="Y37" s="784">
        <v>1</v>
      </c>
      <c r="Z37" s="410"/>
      <c r="AA37" s="410"/>
      <c r="AB37" s="410"/>
      <c r="AC37" s="410"/>
      <c r="AD37" s="410"/>
      <c r="AE37" s="410"/>
      <c r="AF37" s="410"/>
      <c r="AG37" s="410"/>
      <c r="AH37" s="410"/>
      <c r="AI37" s="410"/>
      <c r="AJ37" s="410"/>
      <c r="AK37" s="410"/>
      <c r="AL37" s="410"/>
      <c r="AM37" s="296">
        <f>SUM(Y37:AL37)</f>
        <v>1</v>
      </c>
    </row>
    <row r="38" spans="1:39" s="283" customFormat="1" ht="15" hidden="1" outlineLevel="1">
      <c r="A38" s="505"/>
      <c r="B38" s="294" t="s">
        <v>214</v>
      </c>
      <c r="C38" s="291" t="s">
        <v>163</v>
      </c>
      <c r="D38" s="295"/>
      <c r="E38" s="295"/>
      <c r="F38" s="295"/>
      <c r="G38" s="295"/>
      <c r="H38" s="295"/>
      <c r="I38" s="295"/>
      <c r="J38" s="295"/>
      <c r="K38" s="295"/>
      <c r="L38" s="295"/>
      <c r="M38" s="295"/>
      <c r="N38" s="467"/>
      <c r="O38" s="295"/>
      <c r="P38" s="295"/>
      <c r="Q38" s="295"/>
      <c r="R38" s="295"/>
      <c r="S38" s="295"/>
      <c r="T38" s="295"/>
      <c r="U38" s="295"/>
      <c r="V38" s="295"/>
      <c r="W38" s="295"/>
      <c r="X38" s="295"/>
      <c r="Y38" s="411">
        <f>Y37</f>
        <v>1</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hidden="1" outlineLevel="1">
      <c r="A39" s="505"/>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hidden="1" outlineLevel="1">
      <c r="A40" s="505">
        <v>7</v>
      </c>
      <c r="B40" s="294" t="s">
        <v>42</v>
      </c>
      <c r="C40" s="291" t="s">
        <v>25</v>
      </c>
      <c r="D40" s="295">
        <v>0</v>
      </c>
      <c r="E40" s="295">
        <v>0</v>
      </c>
      <c r="F40" s="295">
        <v>0</v>
      </c>
      <c r="G40" s="295">
        <v>0</v>
      </c>
      <c r="H40" s="295">
        <v>0</v>
      </c>
      <c r="I40" s="295"/>
      <c r="J40" s="295"/>
      <c r="K40" s="295"/>
      <c r="L40" s="295"/>
      <c r="M40" s="295"/>
      <c r="N40" s="291"/>
      <c r="O40" s="295">
        <v>72.240000000000009</v>
      </c>
      <c r="P40" s="295">
        <v>0</v>
      </c>
      <c r="Q40" s="295">
        <v>0</v>
      </c>
      <c r="R40" s="295">
        <v>0</v>
      </c>
      <c r="S40" s="295">
        <v>0</v>
      </c>
      <c r="T40" s="295"/>
      <c r="U40" s="295"/>
      <c r="V40" s="295"/>
      <c r="W40" s="295"/>
      <c r="X40" s="295"/>
      <c r="Y40" s="784">
        <v>1</v>
      </c>
      <c r="Z40" s="410"/>
      <c r="AA40" s="410"/>
      <c r="AB40" s="410"/>
      <c r="AC40" s="410"/>
      <c r="AD40" s="410"/>
      <c r="AE40" s="410"/>
      <c r="AF40" s="410"/>
      <c r="AG40" s="410"/>
      <c r="AH40" s="410"/>
      <c r="AI40" s="410"/>
      <c r="AJ40" s="410"/>
      <c r="AK40" s="410"/>
      <c r="AL40" s="410"/>
      <c r="AM40" s="296">
        <f>SUM(Y40:AL40)</f>
        <v>1</v>
      </c>
    </row>
    <row r="41" spans="1:39" s="283" customFormat="1" ht="15" hidden="1" outlineLevel="1">
      <c r="A41" s="505"/>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1</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hidden="1" outlineLevel="1">
      <c r="A42" s="505"/>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hidden="1" outlineLevel="1">
      <c r="A43" s="505">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hidden="1" outlineLevel="1">
      <c r="A44" s="505"/>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hidden="1" outlineLevel="1">
      <c r="A45" s="505"/>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hidden="1" outlineLevel="1">
      <c r="A46" s="505">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hidden="1" outlineLevel="1">
      <c r="A47" s="505"/>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hidden="1" outlineLevel="1">
      <c r="A48" s="505"/>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hidden="1" outlineLevel="1">
      <c r="A49" s="506"/>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hidden="1" outlineLevel="1">
      <c r="A50" s="505">
        <v>10</v>
      </c>
      <c r="B50" s="310" t="s">
        <v>22</v>
      </c>
      <c r="C50" s="291" t="s">
        <v>25</v>
      </c>
      <c r="D50" s="295">
        <v>1433121.6092371456</v>
      </c>
      <c r="E50" s="295">
        <v>1433121.6092371456</v>
      </c>
      <c r="F50" s="295">
        <v>1433121.6092371456</v>
      </c>
      <c r="G50" s="295">
        <v>1433121.6092371456</v>
      </c>
      <c r="H50" s="295">
        <v>1433121.6092371456</v>
      </c>
      <c r="I50" s="295"/>
      <c r="J50" s="295"/>
      <c r="K50" s="295"/>
      <c r="L50" s="295"/>
      <c r="M50" s="295"/>
      <c r="N50" s="295">
        <v>12</v>
      </c>
      <c r="O50" s="295">
        <v>262.5972785788112</v>
      </c>
      <c r="P50" s="295">
        <v>262.5972785788112</v>
      </c>
      <c r="Q50" s="295">
        <v>262.5972785788112</v>
      </c>
      <c r="R50" s="295">
        <v>262.5972785788112</v>
      </c>
      <c r="S50" s="295">
        <v>262.5972785788112</v>
      </c>
      <c r="T50" s="295"/>
      <c r="U50" s="295"/>
      <c r="V50" s="295"/>
      <c r="W50" s="295"/>
      <c r="X50" s="295"/>
      <c r="Y50" s="784">
        <v>0</v>
      </c>
      <c r="Z50" s="415">
        <v>0.104</v>
      </c>
      <c r="AA50" s="415">
        <v>0.89600000000000002</v>
      </c>
      <c r="AB50" s="415"/>
      <c r="AC50" s="415"/>
      <c r="AD50" s="415"/>
      <c r="AE50" s="415"/>
      <c r="AF50" s="415"/>
      <c r="AG50" s="415"/>
      <c r="AH50" s="415"/>
      <c r="AI50" s="415"/>
      <c r="AJ50" s="415"/>
      <c r="AK50" s="415"/>
      <c r="AL50" s="415"/>
      <c r="AM50" s="296">
        <f>SUM(Y50:AL50)</f>
        <v>1</v>
      </c>
    </row>
    <row r="51" spans="1:42" s="283" customFormat="1" ht="15" hidden="1" outlineLevel="1">
      <c r="A51" s="505"/>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0.104</v>
      </c>
      <c r="AA51" s="411">
        <f t="shared" ref="AA51:AB51" si="9">AA50</f>
        <v>0.89600000000000002</v>
      </c>
      <c r="AB51" s="411">
        <f t="shared" si="9"/>
        <v>0</v>
      </c>
      <c r="AC51" s="411">
        <f t="shared" ref="AC51:AL51" si="10">AC50</f>
        <v>0</v>
      </c>
      <c r="AD51" s="411">
        <f t="shared" si="10"/>
        <v>0</v>
      </c>
      <c r="AE51" s="411">
        <f t="shared" si="10"/>
        <v>0</v>
      </c>
      <c r="AF51" s="411">
        <f t="shared" si="10"/>
        <v>0</v>
      </c>
      <c r="AG51" s="411">
        <f t="shared" si="10"/>
        <v>0</v>
      </c>
      <c r="AH51" s="411">
        <f t="shared" si="10"/>
        <v>0</v>
      </c>
      <c r="AI51" s="411">
        <f t="shared" si="10"/>
        <v>0</v>
      </c>
      <c r="AJ51" s="411">
        <f t="shared" si="10"/>
        <v>0</v>
      </c>
      <c r="AK51" s="411">
        <f t="shared" si="10"/>
        <v>0</v>
      </c>
      <c r="AL51" s="411">
        <f t="shared" si="10"/>
        <v>0</v>
      </c>
      <c r="AM51" s="311"/>
    </row>
    <row r="52" spans="1:42" s="283" customFormat="1" ht="15" hidden="1" outlineLevel="1">
      <c r="A52" s="505"/>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hidden="1" outlineLevel="1">
      <c r="A53" s="505">
        <v>11</v>
      </c>
      <c r="B53" s="314" t="s">
        <v>21</v>
      </c>
      <c r="C53" s="291" t="s">
        <v>25</v>
      </c>
      <c r="D53" s="295">
        <v>617167.62782268273</v>
      </c>
      <c r="E53" s="295">
        <v>617167.62782268273</v>
      </c>
      <c r="F53" s="295">
        <v>597892.34720617044</v>
      </c>
      <c r="G53" s="295">
        <v>425517.2718623426</v>
      </c>
      <c r="H53" s="295">
        <v>425517.2718623426</v>
      </c>
      <c r="I53" s="295"/>
      <c r="J53" s="295"/>
      <c r="K53" s="295"/>
      <c r="L53" s="295"/>
      <c r="M53" s="295"/>
      <c r="N53" s="295">
        <v>12</v>
      </c>
      <c r="O53" s="295">
        <v>247.57586628331106</v>
      </c>
      <c r="P53" s="295">
        <v>247.57586628331106</v>
      </c>
      <c r="Q53" s="295">
        <v>240.40427100276915</v>
      </c>
      <c r="R53" s="295">
        <v>175.82131625050124</v>
      </c>
      <c r="S53" s="295">
        <v>175.82131625050124</v>
      </c>
      <c r="T53" s="295"/>
      <c r="U53" s="295"/>
      <c r="V53" s="295"/>
      <c r="W53" s="295"/>
      <c r="X53" s="295"/>
      <c r="Y53" s="784">
        <v>0</v>
      </c>
      <c r="Z53" s="415">
        <v>1</v>
      </c>
      <c r="AA53" s="415">
        <v>0</v>
      </c>
      <c r="AB53" s="415"/>
      <c r="AC53" s="415"/>
      <c r="AD53" s="415"/>
      <c r="AE53" s="415"/>
      <c r="AF53" s="415"/>
      <c r="AG53" s="415"/>
      <c r="AH53" s="415"/>
      <c r="AI53" s="415"/>
      <c r="AJ53" s="415"/>
      <c r="AK53" s="415"/>
      <c r="AL53" s="415"/>
      <c r="AM53" s="296">
        <f>SUM(Y53:AL53)</f>
        <v>1</v>
      </c>
    </row>
    <row r="54" spans="1:42" s="283" customFormat="1" ht="15" hidden="1" outlineLevel="1">
      <c r="A54" s="505"/>
      <c r="B54" s="315" t="s">
        <v>214</v>
      </c>
      <c r="C54" s="291" t="s">
        <v>163</v>
      </c>
      <c r="D54" s="295">
        <v>18673.387413661334</v>
      </c>
      <c r="E54" s="295">
        <v>18673.387413661334</v>
      </c>
      <c r="F54" s="295">
        <v>16964.572731669694</v>
      </c>
      <c r="G54" s="295">
        <v>14512.375391410502</v>
      </c>
      <c r="H54" s="295">
        <v>14512.375391410502</v>
      </c>
      <c r="I54" s="295"/>
      <c r="J54" s="295"/>
      <c r="K54" s="295"/>
      <c r="L54" s="295"/>
      <c r="M54" s="295"/>
      <c r="N54" s="295">
        <f>N53</f>
        <v>12</v>
      </c>
      <c r="O54" s="295">
        <v>8.7045388938057187</v>
      </c>
      <c r="P54" s="295">
        <v>8.7045388938057187</v>
      </c>
      <c r="Q54" s="295">
        <v>8.0927440357500124</v>
      </c>
      <c r="R54" s="295">
        <v>7.2148011320994572</v>
      </c>
      <c r="S54" s="295">
        <v>7.2148011320994572</v>
      </c>
      <c r="T54" s="295"/>
      <c r="U54" s="295"/>
      <c r="V54" s="295"/>
      <c r="W54" s="295"/>
      <c r="X54" s="295"/>
      <c r="Y54" s="411">
        <f>Y53</f>
        <v>0</v>
      </c>
      <c r="Z54" s="411">
        <f>Z53</f>
        <v>1</v>
      </c>
      <c r="AA54" s="411">
        <f t="shared" ref="AA54:AB54" si="11">AA53</f>
        <v>0</v>
      </c>
      <c r="AB54" s="411">
        <f t="shared" si="11"/>
        <v>0</v>
      </c>
      <c r="AC54" s="411">
        <f t="shared" ref="AC54:AL54" si="12">AC53</f>
        <v>0</v>
      </c>
      <c r="AD54" s="411">
        <f t="shared" si="12"/>
        <v>0</v>
      </c>
      <c r="AE54" s="411">
        <f t="shared" si="12"/>
        <v>0</v>
      </c>
      <c r="AF54" s="411">
        <f t="shared" si="12"/>
        <v>0</v>
      </c>
      <c r="AG54" s="411">
        <f t="shared" si="12"/>
        <v>0</v>
      </c>
      <c r="AH54" s="411">
        <f t="shared" si="12"/>
        <v>0</v>
      </c>
      <c r="AI54" s="411">
        <f t="shared" si="12"/>
        <v>0</v>
      </c>
      <c r="AJ54" s="411">
        <f t="shared" si="12"/>
        <v>0</v>
      </c>
      <c r="AK54" s="411">
        <f t="shared" si="12"/>
        <v>0</v>
      </c>
      <c r="AL54" s="411">
        <f t="shared" si="12"/>
        <v>0</v>
      </c>
      <c r="AM54" s="311"/>
    </row>
    <row r="55" spans="1:42" s="283" customFormat="1" ht="15" hidden="1" outlineLevel="1">
      <c r="A55" s="505"/>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hidden="1" outlineLevel="1">
      <c r="A56" s="505">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hidden="1" outlineLevel="1">
      <c r="A57" s="505"/>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B57" si="13">AA56</f>
        <v>0</v>
      </c>
      <c r="AB57" s="411">
        <f t="shared" si="13"/>
        <v>0</v>
      </c>
      <c r="AC57" s="411">
        <f t="shared" ref="AC57:AL57" si="14">AC56</f>
        <v>0</v>
      </c>
      <c r="AD57" s="411">
        <f t="shared" si="14"/>
        <v>0</v>
      </c>
      <c r="AE57" s="411">
        <f t="shared" si="14"/>
        <v>0</v>
      </c>
      <c r="AF57" s="411">
        <f t="shared" si="14"/>
        <v>0</v>
      </c>
      <c r="AG57" s="411">
        <f t="shared" si="14"/>
        <v>0</v>
      </c>
      <c r="AH57" s="411">
        <f t="shared" si="14"/>
        <v>0</v>
      </c>
      <c r="AI57" s="411">
        <f t="shared" si="14"/>
        <v>0</v>
      </c>
      <c r="AJ57" s="411">
        <f t="shared" si="14"/>
        <v>0</v>
      </c>
      <c r="AK57" s="411">
        <f t="shared" si="14"/>
        <v>0</v>
      </c>
      <c r="AL57" s="411">
        <f t="shared" si="14"/>
        <v>0</v>
      </c>
      <c r="AM57" s="311"/>
    </row>
    <row r="58" spans="1:42" s="283" customFormat="1" ht="15" hidden="1" outlineLevel="1">
      <c r="A58" s="505"/>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hidden="1" outlineLevel="1">
      <c r="A59" s="505">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hidden="1" outlineLevel="1">
      <c r="A60" s="505"/>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B60" si="15">AA59</f>
        <v>0</v>
      </c>
      <c r="AB60" s="411">
        <f t="shared" si="15"/>
        <v>0</v>
      </c>
      <c r="AC60" s="411">
        <f t="shared" ref="AC60:AL60" si="16">AC59</f>
        <v>0</v>
      </c>
      <c r="AD60" s="411">
        <f t="shared" si="16"/>
        <v>0</v>
      </c>
      <c r="AE60" s="411">
        <f t="shared" si="16"/>
        <v>0</v>
      </c>
      <c r="AF60" s="411">
        <f t="shared" si="16"/>
        <v>0</v>
      </c>
      <c r="AG60" s="411">
        <f t="shared" si="16"/>
        <v>0</v>
      </c>
      <c r="AH60" s="411">
        <f t="shared" si="16"/>
        <v>0</v>
      </c>
      <c r="AI60" s="411">
        <f t="shared" si="16"/>
        <v>0</v>
      </c>
      <c r="AJ60" s="411">
        <f t="shared" si="16"/>
        <v>0</v>
      </c>
      <c r="AK60" s="411">
        <f t="shared" si="16"/>
        <v>0</v>
      </c>
      <c r="AL60" s="411">
        <f t="shared" si="16"/>
        <v>0</v>
      </c>
      <c r="AM60" s="311"/>
    </row>
    <row r="61" spans="1:42" s="283" customFormat="1" ht="15" hidden="1" outlineLevel="1">
      <c r="A61" s="505"/>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hidden="1" outlineLevel="1">
      <c r="A62" s="505">
        <v>14</v>
      </c>
      <c r="B62" s="314" t="s">
        <v>20</v>
      </c>
      <c r="C62" s="291" t="s">
        <v>25</v>
      </c>
      <c r="D62" s="295">
        <v>75528.763387689221</v>
      </c>
      <c r="E62" s="295">
        <v>75528.763387689221</v>
      </c>
      <c r="F62" s="295">
        <v>75528.763387689221</v>
      </c>
      <c r="G62" s="295">
        <v>75528.763387689221</v>
      </c>
      <c r="H62" s="295">
        <v>75528.763387689221</v>
      </c>
      <c r="I62" s="295"/>
      <c r="J62" s="295"/>
      <c r="K62" s="295"/>
      <c r="L62" s="295"/>
      <c r="M62" s="295"/>
      <c r="N62" s="295">
        <v>12</v>
      </c>
      <c r="O62" s="295">
        <v>15.531523888694348</v>
      </c>
      <c r="P62" s="295">
        <v>15.531523888694348</v>
      </c>
      <c r="Q62" s="295">
        <v>15.531523888694348</v>
      </c>
      <c r="R62" s="295">
        <v>15.531523888694348</v>
      </c>
      <c r="S62" s="295">
        <v>15.531523888694348</v>
      </c>
      <c r="T62" s="295"/>
      <c r="U62" s="295"/>
      <c r="V62" s="295"/>
      <c r="W62" s="295"/>
      <c r="X62" s="295"/>
      <c r="Y62" s="784">
        <v>0</v>
      </c>
      <c r="Z62" s="415">
        <v>0</v>
      </c>
      <c r="AA62" s="415">
        <v>1</v>
      </c>
      <c r="AB62" s="415"/>
      <c r="AC62" s="415"/>
      <c r="AD62" s="415"/>
      <c r="AE62" s="415"/>
      <c r="AF62" s="415"/>
      <c r="AG62" s="415"/>
      <c r="AH62" s="415"/>
      <c r="AI62" s="415"/>
      <c r="AJ62" s="415"/>
      <c r="AK62" s="415"/>
      <c r="AL62" s="415"/>
      <c r="AM62" s="296">
        <f>SUM(Y62:AL62)</f>
        <v>1</v>
      </c>
    </row>
    <row r="63" spans="1:42" s="283" customFormat="1" ht="15" hidden="1" outlineLevel="1">
      <c r="A63" s="505"/>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B63" si="17">AA62</f>
        <v>1</v>
      </c>
      <c r="AB63" s="411">
        <f t="shared" si="17"/>
        <v>0</v>
      </c>
      <c r="AC63" s="411">
        <f t="shared" ref="AC63:AL63" si="18">AC62</f>
        <v>0</v>
      </c>
      <c r="AD63" s="411">
        <f t="shared" si="18"/>
        <v>0</v>
      </c>
      <c r="AE63" s="411">
        <f t="shared" si="18"/>
        <v>0</v>
      </c>
      <c r="AF63" s="411">
        <f t="shared" si="18"/>
        <v>0</v>
      </c>
      <c r="AG63" s="411">
        <f t="shared" si="18"/>
        <v>0</v>
      </c>
      <c r="AH63" s="411">
        <f t="shared" si="18"/>
        <v>0</v>
      </c>
      <c r="AI63" s="411">
        <f t="shared" si="18"/>
        <v>0</v>
      </c>
      <c r="AJ63" s="411">
        <f t="shared" si="18"/>
        <v>0</v>
      </c>
      <c r="AK63" s="411">
        <f t="shared" si="18"/>
        <v>0</v>
      </c>
      <c r="AL63" s="411">
        <f t="shared" si="18"/>
        <v>0</v>
      </c>
      <c r="AM63" s="311"/>
    </row>
    <row r="64" spans="1:42" s="283" customFormat="1" ht="15" hidden="1" outlineLevel="1">
      <c r="A64" s="505"/>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hidden="1" outlineLevel="1">
      <c r="A65" s="505">
        <v>15</v>
      </c>
      <c r="B65" s="314" t="s">
        <v>485</v>
      </c>
      <c r="C65" s="291" t="s">
        <v>25</v>
      </c>
      <c r="D65" s="295">
        <v>0</v>
      </c>
      <c r="E65" s="295">
        <v>0</v>
      </c>
      <c r="F65" s="295">
        <v>0</v>
      </c>
      <c r="G65" s="295">
        <v>0</v>
      </c>
      <c r="H65" s="295">
        <v>0</v>
      </c>
      <c r="I65" s="295"/>
      <c r="J65" s="295"/>
      <c r="K65" s="295"/>
      <c r="L65" s="295"/>
      <c r="M65" s="295"/>
      <c r="N65" s="291"/>
      <c r="O65" s="295">
        <v>5.12</v>
      </c>
      <c r="P65" s="295">
        <v>0</v>
      </c>
      <c r="Q65" s="295">
        <v>0</v>
      </c>
      <c r="R65" s="295">
        <v>0</v>
      </c>
      <c r="S65" s="295">
        <v>0</v>
      </c>
      <c r="T65" s="295"/>
      <c r="U65" s="295"/>
      <c r="V65" s="295"/>
      <c r="W65" s="295"/>
      <c r="X65" s="295"/>
      <c r="Y65" s="784">
        <v>0</v>
      </c>
      <c r="Z65" s="415">
        <v>0</v>
      </c>
      <c r="AA65" s="415">
        <v>1</v>
      </c>
      <c r="AB65" s="415"/>
      <c r="AC65" s="415"/>
      <c r="AD65" s="415"/>
      <c r="AE65" s="415"/>
      <c r="AF65" s="415"/>
      <c r="AG65" s="415"/>
      <c r="AH65" s="415"/>
      <c r="AI65" s="415"/>
      <c r="AJ65" s="415"/>
      <c r="AK65" s="415"/>
      <c r="AL65" s="415"/>
      <c r="AM65" s="296">
        <f>SUM(Y65:AL65)</f>
        <v>1</v>
      </c>
    </row>
    <row r="66" spans="1:39" s="283" customFormat="1" ht="15" hidden="1" outlineLevel="1">
      <c r="A66" s="505"/>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B66" si="19">AA65</f>
        <v>1</v>
      </c>
      <c r="AB66" s="411">
        <f t="shared" si="19"/>
        <v>0</v>
      </c>
      <c r="AC66" s="411">
        <f t="shared" ref="AC66:AL66" si="20">AC65</f>
        <v>0</v>
      </c>
      <c r="AD66" s="411">
        <f t="shared" si="20"/>
        <v>0</v>
      </c>
      <c r="AE66" s="411">
        <f t="shared" si="20"/>
        <v>0</v>
      </c>
      <c r="AF66" s="411">
        <f t="shared" si="20"/>
        <v>0</v>
      </c>
      <c r="AG66" s="411">
        <f t="shared" si="20"/>
        <v>0</v>
      </c>
      <c r="AH66" s="411">
        <f t="shared" si="20"/>
        <v>0</v>
      </c>
      <c r="AI66" s="411">
        <f t="shared" si="20"/>
        <v>0</v>
      </c>
      <c r="AJ66" s="411">
        <f t="shared" si="20"/>
        <v>0</v>
      </c>
      <c r="AK66" s="411">
        <f t="shared" si="20"/>
        <v>0</v>
      </c>
      <c r="AL66" s="411">
        <f t="shared" si="20"/>
        <v>0</v>
      </c>
      <c r="AM66" s="311"/>
    </row>
    <row r="67" spans="1:39" s="283" customFormat="1" ht="15" hidden="1" outlineLevel="1">
      <c r="A67" s="505"/>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hidden="1" outlineLevel="1">
      <c r="A68" s="505">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hidden="1" outlineLevel="1">
      <c r="A69" s="505"/>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B69" si="21">AA68</f>
        <v>0</v>
      </c>
      <c r="AB69" s="411">
        <f t="shared" si="21"/>
        <v>0</v>
      </c>
      <c r="AC69" s="411">
        <f t="shared" ref="AC69:AL69" si="22">AC68</f>
        <v>0</v>
      </c>
      <c r="AD69" s="411">
        <f t="shared" si="22"/>
        <v>0</v>
      </c>
      <c r="AE69" s="411">
        <f t="shared" si="22"/>
        <v>0</v>
      </c>
      <c r="AF69" s="411">
        <f t="shared" si="22"/>
        <v>0</v>
      </c>
      <c r="AG69" s="411">
        <f t="shared" si="22"/>
        <v>0</v>
      </c>
      <c r="AH69" s="411">
        <f t="shared" si="22"/>
        <v>0</v>
      </c>
      <c r="AI69" s="411">
        <f t="shared" si="22"/>
        <v>0</v>
      </c>
      <c r="AJ69" s="411">
        <f t="shared" si="22"/>
        <v>0</v>
      </c>
      <c r="AK69" s="411">
        <f t="shared" si="22"/>
        <v>0</v>
      </c>
      <c r="AL69" s="411">
        <f t="shared" si="22"/>
        <v>0</v>
      </c>
      <c r="AM69" s="311"/>
    </row>
    <row r="70" spans="1:39" s="283" customFormat="1" ht="15" hidden="1" outlineLevel="1">
      <c r="A70" s="505"/>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hidden="1" outlineLevel="1">
      <c r="A71" s="505">
        <v>17</v>
      </c>
      <c r="B71" s="314" t="s">
        <v>9</v>
      </c>
      <c r="C71" s="291" t="s">
        <v>25</v>
      </c>
      <c r="D71" s="295">
        <v>4323.4880000000003</v>
      </c>
      <c r="E71" s="295">
        <v>0</v>
      </c>
      <c r="F71" s="295">
        <v>0</v>
      </c>
      <c r="G71" s="295">
        <v>0</v>
      </c>
      <c r="H71" s="295">
        <v>0</v>
      </c>
      <c r="I71" s="295"/>
      <c r="J71" s="295"/>
      <c r="K71" s="295"/>
      <c r="L71" s="295"/>
      <c r="M71" s="295"/>
      <c r="N71" s="291"/>
      <c r="O71" s="295">
        <v>110.73660000000001</v>
      </c>
      <c r="P71" s="295">
        <v>0</v>
      </c>
      <c r="Q71" s="295">
        <v>0</v>
      </c>
      <c r="R71" s="295">
        <v>0</v>
      </c>
      <c r="S71" s="295">
        <v>0</v>
      </c>
      <c r="T71" s="295"/>
      <c r="U71" s="295"/>
      <c r="V71" s="295"/>
      <c r="W71" s="295"/>
      <c r="X71" s="295"/>
      <c r="Y71" s="784">
        <v>0</v>
      </c>
      <c r="Z71" s="415">
        <v>0</v>
      </c>
      <c r="AA71" s="415">
        <v>1</v>
      </c>
      <c r="AB71" s="415"/>
      <c r="AC71" s="415"/>
      <c r="AD71" s="415"/>
      <c r="AE71" s="415"/>
      <c r="AF71" s="415"/>
      <c r="AG71" s="415"/>
      <c r="AH71" s="415"/>
      <c r="AI71" s="415"/>
      <c r="AJ71" s="415"/>
      <c r="AK71" s="415"/>
      <c r="AL71" s="415"/>
      <c r="AM71" s="296">
        <f>SUM(Y71:AL71)</f>
        <v>1</v>
      </c>
    </row>
    <row r="72" spans="1:39" s="283" customFormat="1" ht="15" hidden="1" outlineLevel="1">
      <c r="A72" s="505"/>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B72" si="23">AA71</f>
        <v>1</v>
      </c>
      <c r="AB72" s="411">
        <f t="shared" si="23"/>
        <v>0</v>
      </c>
      <c r="AC72" s="411">
        <f t="shared" ref="AC72:AL72" si="24">AC71</f>
        <v>0</v>
      </c>
      <c r="AD72" s="411">
        <f t="shared" si="24"/>
        <v>0</v>
      </c>
      <c r="AE72" s="411">
        <f t="shared" si="24"/>
        <v>0</v>
      </c>
      <c r="AF72" s="411">
        <f t="shared" si="24"/>
        <v>0</v>
      </c>
      <c r="AG72" s="411">
        <f t="shared" si="24"/>
        <v>0</v>
      </c>
      <c r="AH72" s="411">
        <f t="shared" si="24"/>
        <v>0</v>
      </c>
      <c r="AI72" s="411">
        <f t="shared" si="24"/>
        <v>0</v>
      </c>
      <c r="AJ72" s="411">
        <f t="shared" si="24"/>
        <v>0</v>
      </c>
      <c r="AK72" s="411">
        <f t="shared" si="24"/>
        <v>0</v>
      </c>
      <c r="AL72" s="411">
        <f t="shared" si="24"/>
        <v>0</v>
      </c>
      <c r="AM72" s="311"/>
    </row>
    <row r="73" spans="1:39" s="283" customFormat="1" ht="15" hidden="1" outlineLevel="1">
      <c r="A73" s="505"/>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hidden="1" outlineLevel="1">
      <c r="A74" s="506"/>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hidden="1" outlineLevel="1">
      <c r="A75" s="505">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hidden="1" outlineLevel="1">
      <c r="A76" s="505"/>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B76" si="25">AA75</f>
        <v>0</v>
      </c>
      <c r="AB76" s="411">
        <f t="shared" si="25"/>
        <v>0</v>
      </c>
      <c r="AC76" s="411">
        <f t="shared" ref="AC76:AL76" si="26">AC75</f>
        <v>0</v>
      </c>
      <c r="AD76" s="411">
        <f t="shared" si="26"/>
        <v>0</v>
      </c>
      <c r="AE76" s="411">
        <f t="shared" si="26"/>
        <v>0</v>
      </c>
      <c r="AF76" s="411">
        <f t="shared" si="26"/>
        <v>0</v>
      </c>
      <c r="AG76" s="411">
        <f t="shared" si="26"/>
        <v>0</v>
      </c>
      <c r="AH76" s="411">
        <f t="shared" si="26"/>
        <v>0</v>
      </c>
      <c r="AI76" s="411">
        <f t="shared" si="26"/>
        <v>0</v>
      </c>
      <c r="AJ76" s="411">
        <f t="shared" si="26"/>
        <v>0</v>
      </c>
      <c r="AK76" s="411">
        <f t="shared" si="26"/>
        <v>0</v>
      </c>
      <c r="AL76" s="411">
        <f t="shared" si="26"/>
        <v>0</v>
      </c>
      <c r="AM76" s="297"/>
    </row>
    <row r="77" spans="1:39" s="309" customFormat="1" ht="15" hidden="1" outlineLevel="1">
      <c r="A77" s="508"/>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hidden="1" outlineLevel="1">
      <c r="A78" s="505">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hidden="1" outlineLevel="1">
      <c r="A79" s="505"/>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B79" si="27">AA78</f>
        <v>0</v>
      </c>
      <c r="AB79" s="411">
        <f t="shared" si="27"/>
        <v>0</v>
      </c>
      <c r="AC79" s="411">
        <f t="shared" ref="AC79:AL79" si="28">AC78</f>
        <v>0</v>
      </c>
      <c r="AD79" s="411">
        <f t="shared" si="28"/>
        <v>0</v>
      </c>
      <c r="AE79" s="411">
        <f t="shared" si="28"/>
        <v>0</v>
      </c>
      <c r="AF79" s="411">
        <f t="shared" si="28"/>
        <v>0</v>
      </c>
      <c r="AG79" s="411">
        <f t="shared" si="28"/>
        <v>0</v>
      </c>
      <c r="AH79" s="411">
        <f t="shared" si="28"/>
        <v>0</v>
      </c>
      <c r="AI79" s="411">
        <f t="shared" si="28"/>
        <v>0</v>
      </c>
      <c r="AJ79" s="411">
        <f t="shared" si="28"/>
        <v>0</v>
      </c>
      <c r="AK79" s="411">
        <f t="shared" si="28"/>
        <v>0</v>
      </c>
      <c r="AL79" s="411">
        <f t="shared" si="28"/>
        <v>0</v>
      </c>
      <c r="AM79" s="297"/>
    </row>
    <row r="80" spans="1:39" s="283" customFormat="1" ht="15" hidden="1" outlineLevel="1">
      <c r="A80" s="505"/>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hidden="1" outlineLevel="1">
      <c r="A81" s="505">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hidden="1" outlineLevel="1">
      <c r="A82" s="505"/>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B82" si="29">AA81</f>
        <v>0</v>
      </c>
      <c r="AB82" s="411">
        <f t="shared" si="29"/>
        <v>0</v>
      </c>
      <c r="AC82" s="411">
        <f t="shared" ref="AC82:AL82" si="30">AC81</f>
        <v>0</v>
      </c>
      <c r="AD82" s="411">
        <f t="shared" si="30"/>
        <v>0</v>
      </c>
      <c r="AE82" s="411">
        <f t="shared" si="30"/>
        <v>0</v>
      </c>
      <c r="AF82" s="411">
        <f t="shared" si="30"/>
        <v>0</v>
      </c>
      <c r="AG82" s="411">
        <f t="shared" si="30"/>
        <v>0</v>
      </c>
      <c r="AH82" s="411">
        <f t="shared" si="30"/>
        <v>0</v>
      </c>
      <c r="AI82" s="411">
        <f t="shared" si="30"/>
        <v>0</v>
      </c>
      <c r="AJ82" s="411">
        <f t="shared" si="30"/>
        <v>0</v>
      </c>
      <c r="AK82" s="411">
        <f t="shared" si="30"/>
        <v>0</v>
      </c>
      <c r="AL82" s="411">
        <f t="shared" si="30"/>
        <v>0</v>
      </c>
      <c r="AM82" s="306"/>
    </row>
    <row r="83" spans="1:39" s="283" customFormat="1" ht="15" hidden="1" outlineLevel="1">
      <c r="A83" s="505"/>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hidden="1" outlineLevel="1">
      <c r="A84" s="505">
        <v>21</v>
      </c>
      <c r="B84" s="315" t="s">
        <v>22</v>
      </c>
      <c r="C84" s="291" t="s">
        <v>25</v>
      </c>
      <c r="D84" s="295">
        <v>1128877.6483960527</v>
      </c>
      <c r="E84" s="295">
        <v>1128877.6483960527</v>
      </c>
      <c r="F84" s="295">
        <v>1128877.6483960527</v>
      </c>
      <c r="G84" s="295">
        <v>1128877.6483960527</v>
      </c>
      <c r="H84" s="295">
        <v>1128877.6483960527</v>
      </c>
      <c r="I84" s="295"/>
      <c r="J84" s="295"/>
      <c r="K84" s="295"/>
      <c r="L84" s="295"/>
      <c r="M84" s="295"/>
      <c r="N84" s="295">
        <v>12</v>
      </c>
      <c r="O84" s="295">
        <v>179.85456552461869</v>
      </c>
      <c r="P84" s="295">
        <v>179.85456552461869</v>
      </c>
      <c r="Q84" s="295">
        <v>179.85456552461869</v>
      </c>
      <c r="R84" s="295">
        <v>179.85456552461869</v>
      </c>
      <c r="S84" s="295">
        <v>179.85456552461869</v>
      </c>
      <c r="T84" s="295"/>
      <c r="U84" s="295"/>
      <c r="V84" s="295"/>
      <c r="W84" s="295"/>
      <c r="X84" s="295"/>
      <c r="Y84" s="784">
        <v>0</v>
      </c>
      <c r="Z84" s="415">
        <v>0</v>
      </c>
      <c r="AA84" s="415">
        <v>1</v>
      </c>
      <c r="AB84" s="415"/>
      <c r="AC84" s="415"/>
      <c r="AD84" s="415"/>
      <c r="AE84" s="415"/>
      <c r="AF84" s="415"/>
      <c r="AG84" s="415"/>
      <c r="AH84" s="415"/>
      <c r="AI84" s="415"/>
      <c r="AJ84" s="415"/>
      <c r="AK84" s="415"/>
      <c r="AL84" s="415"/>
      <c r="AM84" s="296">
        <f>SUM(Y84:AL84)</f>
        <v>1</v>
      </c>
    </row>
    <row r="85" spans="1:39" s="283" customFormat="1" ht="15" hidden="1" outlineLevel="1">
      <c r="A85" s="505"/>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B85" si="31">AA84</f>
        <v>1</v>
      </c>
      <c r="AB85" s="411">
        <f t="shared" si="31"/>
        <v>0</v>
      </c>
      <c r="AC85" s="411">
        <f t="shared" ref="AC85:AL85" si="32">AC84</f>
        <v>0</v>
      </c>
      <c r="AD85" s="411">
        <f t="shared" si="32"/>
        <v>0</v>
      </c>
      <c r="AE85" s="411">
        <f t="shared" si="32"/>
        <v>0</v>
      </c>
      <c r="AF85" s="411">
        <f t="shared" si="32"/>
        <v>0</v>
      </c>
      <c r="AG85" s="411">
        <f t="shared" si="32"/>
        <v>0</v>
      </c>
      <c r="AH85" s="411">
        <f t="shared" si="32"/>
        <v>0</v>
      </c>
      <c r="AI85" s="411">
        <f t="shared" si="32"/>
        <v>0</v>
      </c>
      <c r="AJ85" s="411">
        <f t="shared" si="32"/>
        <v>0</v>
      </c>
      <c r="AK85" s="411">
        <f t="shared" si="32"/>
        <v>0</v>
      </c>
      <c r="AL85" s="411">
        <f t="shared" si="32"/>
        <v>0</v>
      </c>
      <c r="AM85" s="297"/>
    </row>
    <row r="86" spans="1:39" s="283" customFormat="1" ht="15" hidden="1" outlineLevel="1">
      <c r="A86" s="505"/>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hidden="1" outlineLevel="1">
      <c r="A87" s="505">
        <v>22</v>
      </c>
      <c r="B87" s="315" t="s">
        <v>9</v>
      </c>
      <c r="C87" s="291" t="s">
        <v>25</v>
      </c>
      <c r="D87" s="295">
        <v>23003.129999999997</v>
      </c>
      <c r="E87" s="295">
        <v>0</v>
      </c>
      <c r="F87" s="295">
        <v>0</v>
      </c>
      <c r="G87" s="295">
        <v>0</v>
      </c>
      <c r="H87" s="295">
        <v>0</v>
      </c>
      <c r="I87" s="295"/>
      <c r="J87" s="295"/>
      <c r="K87" s="295"/>
      <c r="L87" s="295"/>
      <c r="M87" s="295"/>
      <c r="N87" s="291"/>
      <c r="O87" s="295">
        <v>391.88339999999999</v>
      </c>
      <c r="P87" s="295">
        <v>0</v>
      </c>
      <c r="Q87" s="295">
        <v>0</v>
      </c>
      <c r="R87" s="295">
        <v>0</v>
      </c>
      <c r="S87" s="295">
        <v>0</v>
      </c>
      <c r="T87" s="295"/>
      <c r="U87" s="295"/>
      <c r="V87" s="295"/>
      <c r="W87" s="295"/>
      <c r="X87" s="295"/>
      <c r="Y87" s="784">
        <v>0</v>
      </c>
      <c r="Z87" s="415">
        <v>0</v>
      </c>
      <c r="AA87" s="415">
        <v>1</v>
      </c>
      <c r="AB87" s="415"/>
      <c r="AC87" s="415"/>
      <c r="AD87" s="415"/>
      <c r="AE87" s="415"/>
      <c r="AF87" s="415"/>
      <c r="AG87" s="415"/>
      <c r="AH87" s="415"/>
      <c r="AI87" s="415"/>
      <c r="AJ87" s="415"/>
      <c r="AK87" s="415"/>
      <c r="AL87" s="415"/>
      <c r="AM87" s="296">
        <f>SUM(Y87:AL87)</f>
        <v>1</v>
      </c>
    </row>
    <row r="88" spans="1:39" s="283" customFormat="1" ht="15" hidden="1" outlineLevel="1">
      <c r="A88" s="505"/>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B88" si="33">AA87</f>
        <v>1</v>
      </c>
      <c r="AB88" s="411">
        <f t="shared" si="33"/>
        <v>0</v>
      </c>
      <c r="AC88" s="411">
        <f t="shared" ref="AC88:AL88" si="34">AC87</f>
        <v>0</v>
      </c>
      <c r="AD88" s="411">
        <f t="shared" si="34"/>
        <v>0</v>
      </c>
      <c r="AE88" s="411">
        <f t="shared" si="34"/>
        <v>0</v>
      </c>
      <c r="AF88" s="411">
        <f t="shared" si="34"/>
        <v>0</v>
      </c>
      <c r="AG88" s="411">
        <f t="shared" si="34"/>
        <v>0</v>
      </c>
      <c r="AH88" s="411">
        <f t="shared" si="34"/>
        <v>0</v>
      </c>
      <c r="AI88" s="411">
        <f t="shared" si="34"/>
        <v>0</v>
      </c>
      <c r="AJ88" s="411">
        <f t="shared" si="34"/>
        <v>0</v>
      </c>
      <c r="AK88" s="411">
        <f t="shared" si="34"/>
        <v>0</v>
      </c>
      <c r="AL88" s="411">
        <f t="shared" si="34"/>
        <v>0</v>
      </c>
      <c r="AM88" s="306"/>
    </row>
    <row r="89" spans="1:39" s="283" customFormat="1" ht="15" hidden="1" outlineLevel="1">
      <c r="A89" s="505"/>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hidden="1" outlineLevel="1">
      <c r="A90" s="506"/>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hidden="1" outlineLevel="1">
      <c r="A91" s="505">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hidden="1" outlineLevel="1">
      <c r="A92" s="505"/>
      <c r="B92" s="315" t="s">
        <v>214</v>
      </c>
      <c r="C92" s="291" t="s">
        <v>163</v>
      </c>
      <c r="D92" s="295"/>
      <c r="E92" s="295"/>
      <c r="F92" s="295"/>
      <c r="G92" s="295"/>
      <c r="H92" s="295"/>
      <c r="I92" s="295"/>
      <c r="J92" s="295"/>
      <c r="K92" s="295"/>
      <c r="L92" s="295"/>
      <c r="M92" s="295"/>
      <c r="N92" s="467"/>
      <c r="O92" s="295"/>
      <c r="P92" s="295"/>
      <c r="Q92" s="295"/>
      <c r="R92" s="295"/>
      <c r="S92" s="295"/>
      <c r="T92" s="295"/>
      <c r="U92" s="295"/>
      <c r="V92" s="295"/>
      <c r="W92" s="295"/>
      <c r="X92" s="295"/>
      <c r="Y92" s="411">
        <f>Y91</f>
        <v>0</v>
      </c>
      <c r="Z92" s="411">
        <f>Z91</f>
        <v>0</v>
      </c>
      <c r="AA92" s="411">
        <f t="shared" ref="AA92:AL92" si="35">AA91</f>
        <v>0</v>
      </c>
      <c r="AB92" s="411">
        <f t="shared" si="35"/>
        <v>0</v>
      </c>
      <c r="AC92" s="411">
        <f t="shared" si="35"/>
        <v>0</v>
      </c>
      <c r="AD92" s="411">
        <f t="shared" si="35"/>
        <v>0</v>
      </c>
      <c r="AE92" s="411">
        <f t="shared" si="35"/>
        <v>0</v>
      </c>
      <c r="AF92" s="411">
        <f t="shared" si="35"/>
        <v>0</v>
      </c>
      <c r="AG92" s="411">
        <f t="shared" si="35"/>
        <v>0</v>
      </c>
      <c r="AH92" s="411">
        <f t="shared" si="35"/>
        <v>0</v>
      </c>
      <c r="AI92" s="411">
        <f t="shared" si="35"/>
        <v>0</v>
      </c>
      <c r="AJ92" s="411">
        <f t="shared" si="35"/>
        <v>0</v>
      </c>
      <c r="AK92" s="411">
        <f t="shared" si="35"/>
        <v>0</v>
      </c>
      <c r="AL92" s="411">
        <f t="shared" si="35"/>
        <v>0</v>
      </c>
      <c r="AM92" s="297"/>
    </row>
    <row r="93" spans="1:39" s="283" customFormat="1" ht="15" hidden="1" outlineLevel="1">
      <c r="A93" s="505"/>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hidden="1" outlineLevel="1">
      <c r="A94" s="506"/>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hidden="1" outlineLevel="1">
      <c r="A95" s="505">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hidden="1" outlineLevel="1">
      <c r="A96" s="505"/>
      <c r="B96" s="315" t="s">
        <v>214</v>
      </c>
      <c r="C96" s="291" t="s">
        <v>163</v>
      </c>
      <c r="D96" s="295"/>
      <c r="E96" s="295"/>
      <c r="F96" s="295"/>
      <c r="G96" s="295"/>
      <c r="H96" s="295"/>
      <c r="I96" s="295"/>
      <c r="J96" s="295"/>
      <c r="K96" s="295"/>
      <c r="L96" s="295"/>
      <c r="M96" s="295"/>
      <c r="N96" s="467"/>
      <c r="O96" s="295"/>
      <c r="P96" s="295"/>
      <c r="Q96" s="295"/>
      <c r="R96" s="295"/>
      <c r="S96" s="295"/>
      <c r="T96" s="295"/>
      <c r="U96" s="295"/>
      <c r="V96" s="295"/>
      <c r="W96" s="295"/>
      <c r="X96" s="295"/>
      <c r="Y96" s="411">
        <f>Y95</f>
        <v>0</v>
      </c>
      <c r="Z96" s="411">
        <f>Z95</f>
        <v>0</v>
      </c>
      <c r="AA96" s="411">
        <f t="shared" ref="AA96:AL96" si="36">AA95</f>
        <v>0</v>
      </c>
      <c r="AB96" s="411">
        <f t="shared" si="36"/>
        <v>0</v>
      </c>
      <c r="AC96" s="411">
        <f t="shared" si="36"/>
        <v>0</v>
      </c>
      <c r="AD96" s="411">
        <f t="shared" si="36"/>
        <v>0</v>
      </c>
      <c r="AE96" s="411">
        <f t="shared" si="36"/>
        <v>0</v>
      </c>
      <c r="AF96" s="411">
        <f t="shared" si="36"/>
        <v>0</v>
      </c>
      <c r="AG96" s="411">
        <f t="shared" si="36"/>
        <v>0</v>
      </c>
      <c r="AH96" s="411">
        <f t="shared" si="36"/>
        <v>0</v>
      </c>
      <c r="AI96" s="411">
        <f t="shared" si="36"/>
        <v>0</v>
      </c>
      <c r="AJ96" s="411">
        <f t="shared" si="36"/>
        <v>0</v>
      </c>
      <c r="AK96" s="411">
        <f t="shared" si="36"/>
        <v>0</v>
      </c>
      <c r="AL96" s="411">
        <f t="shared" si="36"/>
        <v>0</v>
      </c>
      <c r="AM96" s="297"/>
    </row>
    <row r="97" spans="1:39" s="283" customFormat="1" ht="15" hidden="1" outlineLevel="1">
      <c r="A97" s="505"/>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hidden="1" outlineLevel="1">
      <c r="A98" s="505">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hidden="1" outlineLevel="1">
      <c r="A99" s="505"/>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37">AA98</f>
        <v>0</v>
      </c>
      <c r="AB99" s="411">
        <f t="shared" si="37"/>
        <v>0</v>
      </c>
      <c r="AC99" s="411">
        <f t="shared" si="37"/>
        <v>0</v>
      </c>
      <c r="AD99" s="411">
        <f t="shared" si="37"/>
        <v>0</v>
      </c>
      <c r="AE99" s="411">
        <f t="shared" si="37"/>
        <v>0</v>
      </c>
      <c r="AF99" s="411">
        <f t="shared" si="37"/>
        <v>0</v>
      </c>
      <c r="AG99" s="411">
        <f t="shared" si="37"/>
        <v>0</v>
      </c>
      <c r="AH99" s="411">
        <f t="shared" si="37"/>
        <v>0</v>
      </c>
      <c r="AI99" s="411">
        <f t="shared" si="37"/>
        <v>0</v>
      </c>
      <c r="AJ99" s="411">
        <f t="shared" si="37"/>
        <v>0</v>
      </c>
      <c r="AK99" s="411">
        <f t="shared" si="37"/>
        <v>0</v>
      </c>
      <c r="AL99" s="411">
        <f t="shared" si="37"/>
        <v>0</v>
      </c>
      <c r="AM99" s="311"/>
    </row>
    <row r="100" spans="1:39" s="283" customFormat="1" ht="15" hidden="1" outlineLevel="1">
      <c r="A100" s="505"/>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hidden="1" outlineLevel="1">
      <c r="A101" s="506"/>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hidden="1" outlineLevel="1">
      <c r="A102" s="505">
        <v>26</v>
      </c>
      <c r="B102" s="321" t="s">
        <v>16</v>
      </c>
      <c r="C102" s="291" t="s">
        <v>25</v>
      </c>
      <c r="D102" s="295">
        <v>913662.57951069204</v>
      </c>
      <c r="E102" s="295">
        <v>913662.57951069204</v>
      </c>
      <c r="F102" s="295">
        <v>913662.57951069204</v>
      </c>
      <c r="G102" s="295">
        <v>913662.57951069204</v>
      </c>
      <c r="H102" s="295">
        <v>913662.57951069204</v>
      </c>
      <c r="I102" s="295"/>
      <c r="J102" s="295"/>
      <c r="K102" s="295"/>
      <c r="L102" s="295"/>
      <c r="M102" s="295"/>
      <c r="N102" s="295">
        <v>12</v>
      </c>
      <c r="O102" s="295">
        <v>180.79369846560002</v>
      </c>
      <c r="P102" s="295">
        <v>180.79369846560002</v>
      </c>
      <c r="Q102" s="295">
        <v>180.79369846560002</v>
      </c>
      <c r="R102" s="295">
        <v>180.79369846560002</v>
      </c>
      <c r="S102" s="295">
        <v>180.79369846560002</v>
      </c>
      <c r="T102" s="295"/>
      <c r="U102" s="295"/>
      <c r="V102" s="295"/>
      <c r="W102" s="295"/>
      <c r="X102" s="295"/>
      <c r="Y102" s="784">
        <v>0</v>
      </c>
      <c r="Z102" s="410">
        <v>0</v>
      </c>
      <c r="AA102" s="410">
        <v>1</v>
      </c>
      <c r="AB102" s="410"/>
      <c r="AC102" s="410"/>
      <c r="AD102" s="410"/>
      <c r="AE102" s="415"/>
      <c r="AF102" s="415"/>
      <c r="AG102" s="415"/>
      <c r="AH102" s="415"/>
      <c r="AI102" s="415"/>
      <c r="AJ102" s="415"/>
      <c r="AK102" s="415"/>
      <c r="AL102" s="415"/>
      <c r="AM102" s="296">
        <f>SUM(Y102:AL102)</f>
        <v>1</v>
      </c>
    </row>
    <row r="103" spans="1:39" s="283" customFormat="1" ht="15" hidden="1" outlineLevel="1">
      <c r="A103" s="505"/>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785">
        <f>Y102</f>
        <v>0</v>
      </c>
      <c r="Z103" s="411">
        <f>Z102</f>
        <v>0</v>
      </c>
      <c r="AA103" s="411">
        <f t="shared" ref="AA103:AB103" si="38">AA102</f>
        <v>1</v>
      </c>
      <c r="AB103" s="411">
        <f t="shared" si="38"/>
        <v>0</v>
      </c>
      <c r="AC103" s="411">
        <f t="shared" ref="AC103:AL103" si="39">AC102</f>
        <v>0</v>
      </c>
      <c r="AD103" s="411">
        <f t="shared" si="39"/>
        <v>0</v>
      </c>
      <c r="AE103" s="411">
        <f t="shared" si="39"/>
        <v>0</v>
      </c>
      <c r="AF103" s="411">
        <f t="shared" si="39"/>
        <v>0</v>
      </c>
      <c r="AG103" s="411">
        <f t="shared" si="39"/>
        <v>0</v>
      </c>
      <c r="AH103" s="411">
        <f t="shared" si="39"/>
        <v>0</v>
      </c>
      <c r="AI103" s="411">
        <f t="shared" si="39"/>
        <v>0</v>
      </c>
      <c r="AJ103" s="411">
        <f t="shared" si="39"/>
        <v>0</v>
      </c>
      <c r="AK103" s="411">
        <f t="shared" si="39"/>
        <v>0</v>
      </c>
      <c r="AL103" s="411">
        <f t="shared" si="39"/>
        <v>0</v>
      </c>
      <c r="AM103" s="306"/>
    </row>
    <row r="104" spans="1:39" s="309" customFormat="1" ht="15" hidden="1" outlineLevel="1">
      <c r="A104" s="508"/>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786"/>
      <c r="Z104" s="424"/>
      <c r="AA104" s="424"/>
      <c r="AB104" s="424"/>
      <c r="AC104" s="424"/>
      <c r="AD104" s="424"/>
      <c r="AE104" s="424"/>
      <c r="AF104" s="424"/>
      <c r="AG104" s="424"/>
      <c r="AH104" s="424"/>
      <c r="AI104" s="424"/>
      <c r="AJ104" s="424"/>
      <c r="AK104" s="424"/>
      <c r="AL104" s="424"/>
      <c r="AM104" s="297"/>
    </row>
    <row r="105" spans="1:39" s="283" customFormat="1" ht="15" hidden="1" outlineLevel="1">
      <c r="A105" s="505">
        <v>27</v>
      </c>
      <c r="B105" s="321" t="s">
        <v>17</v>
      </c>
      <c r="C105" s="291" t="s">
        <v>25</v>
      </c>
      <c r="D105" s="295">
        <v>932887.10275236203</v>
      </c>
      <c r="E105" s="295">
        <v>932887.10275236203</v>
      </c>
      <c r="F105" s="295">
        <v>932887.10275236203</v>
      </c>
      <c r="G105" s="295">
        <v>932887.10275236203</v>
      </c>
      <c r="H105" s="295">
        <v>932887.10275236203</v>
      </c>
      <c r="I105" s="295"/>
      <c r="J105" s="295"/>
      <c r="K105" s="295"/>
      <c r="L105" s="295"/>
      <c r="M105" s="295"/>
      <c r="N105" s="295">
        <v>12</v>
      </c>
      <c r="O105" s="295">
        <v>181.63689695334151</v>
      </c>
      <c r="P105" s="295">
        <v>181.63689695334151</v>
      </c>
      <c r="Q105" s="295">
        <v>181.63689695334151</v>
      </c>
      <c r="R105" s="295">
        <v>181.63689695334151</v>
      </c>
      <c r="S105" s="295">
        <v>181.63689695334151</v>
      </c>
      <c r="T105" s="295"/>
      <c r="U105" s="295"/>
      <c r="V105" s="295"/>
      <c r="W105" s="295"/>
      <c r="X105" s="295"/>
      <c r="Y105" s="784">
        <v>0</v>
      </c>
      <c r="Z105" s="410">
        <v>0</v>
      </c>
      <c r="AA105" s="410">
        <v>1</v>
      </c>
      <c r="AB105" s="410"/>
      <c r="AC105" s="410"/>
      <c r="AD105" s="410"/>
      <c r="AE105" s="415"/>
      <c r="AF105" s="415"/>
      <c r="AG105" s="415"/>
      <c r="AH105" s="415"/>
      <c r="AI105" s="415"/>
      <c r="AJ105" s="415"/>
      <c r="AK105" s="415"/>
      <c r="AL105" s="415"/>
      <c r="AM105" s="296">
        <f>SUM(Y105:AL105)</f>
        <v>1</v>
      </c>
    </row>
    <row r="106" spans="1:39" s="283" customFormat="1" ht="15" hidden="1" outlineLevel="1">
      <c r="A106" s="505"/>
      <c r="B106" s="315" t="s">
        <v>214</v>
      </c>
      <c r="C106" s="291" t="s">
        <v>163</v>
      </c>
      <c r="D106" s="295">
        <v>-586222.82275236188</v>
      </c>
      <c r="E106" s="295">
        <v>-586222.82275236188</v>
      </c>
      <c r="F106" s="295">
        <v>-586222.82275236188</v>
      </c>
      <c r="G106" s="295">
        <v>-586222.82275236188</v>
      </c>
      <c r="H106" s="295">
        <v>-586222.822752362</v>
      </c>
      <c r="I106" s="295"/>
      <c r="J106" s="295"/>
      <c r="K106" s="295"/>
      <c r="L106" s="295"/>
      <c r="M106" s="295"/>
      <c r="N106" s="295">
        <f>N105</f>
        <v>12</v>
      </c>
      <c r="O106" s="295">
        <v>5.4431030466584875</v>
      </c>
      <c r="P106" s="295">
        <v>5.4431030466584875</v>
      </c>
      <c r="Q106" s="295">
        <v>5.4431030466584875</v>
      </c>
      <c r="R106" s="295">
        <v>5.4431030466584875</v>
      </c>
      <c r="S106" s="295">
        <v>5.4431030466584902</v>
      </c>
      <c r="T106" s="295"/>
      <c r="U106" s="295"/>
      <c r="V106" s="295"/>
      <c r="W106" s="295"/>
      <c r="X106" s="295"/>
      <c r="Y106" s="785">
        <f>Y105</f>
        <v>0</v>
      </c>
      <c r="Z106" s="411">
        <f>Z105</f>
        <v>0</v>
      </c>
      <c r="AA106" s="411">
        <f>AA105</f>
        <v>1</v>
      </c>
      <c r="AB106" s="411">
        <f>AB105</f>
        <v>0</v>
      </c>
      <c r="AC106" s="411">
        <f t="shared" ref="AC106:AL106" si="40">AC105</f>
        <v>0</v>
      </c>
      <c r="AD106" s="411">
        <f t="shared" si="40"/>
        <v>0</v>
      </c>
      <c r="AE106" s="411">
        <f t="shared" si="40"/>
        <v>0</v>
      </c>
      <c r="AF106" s="411">
        <f t="shared" si="40"/>
        <v>0</v>
      </c>
      <c r="AG106" s="411">
        <f t="shared" si="40"/>
        <v>0</v>
      </c>
      <c r="AH106" s="411">
        <f t="shared" si="40"/>
        <v>0</v>
      </c>
      <c r="AI106" s="411">
        <f t="shared" si="40"/>
        <v>0</v>
      </c>
      <c r="AJ106" s="411">
        <f t="shared" si="40"/>
        <v>0</v>
      </c>
      <c r="AK106" s="411">
        <f t="shared" si="40"/>
        <v>0</v>
      </c>
      <c r="AL106" s="411">
        <f t="shared" si="40"/>
        <v>0</v>
      </c>
      <c r="AM106" s="306"/>
    </row>
    <row r="107" spans="1:39" s="309" customFormat="1" ht="15.75" hidden="1" outlineLevel="1">
      <c r="A107" s="508"/>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hidden="1" outlineLevel="1">
      <c r="A108" s="505">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hidden="1" outlineLevel="1">
      <c r="A109" s="505"/>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B109" si="41">AA108</f>
        <v>0</v>
      </c>
      <c r="AB109" s="411">
        <f t="shared" si="41"/>
        <v>0</v>
      </c>
      <c r="AC109" s="411">
        <f t="shared" ref="AC109:AK109" si="42">AC108</f>
        <v>0</v>
      </c>
      <c r="AD109" s="411">
        <f t="shared" si="42"/>
        <v>0</v>
      </c>
      <c r="AE109" s="411">
        <f t="shared" si="42"/>
        <v>0</v>
      </c>
      <c r="AF109" s="411">
        <f t="shared" si="42"/>
        <v>0</v>
      </c>
      <c r="AG109" s="411">
        <f t="shared" si="42"/>
        <v>0</v>
      </c>
      <c r="AH109" s="411">
        <f t="shared" si="42"/>
        <v>0</v>
      </c>
      <c r="AI109" s="411">
        <f t="shared" si="42"/>
        <v>0</v>
      </c>
      <c r="AJ109" s="411">
        <f t="shared" si="42"/>
        <v>0</v>
      </c>
      <c r="AK109" s="411">
        <f t="shared" si="42"/>
        <v>0</v>
      </c>
      <c r="AL109" s="411">
        <f>AL108</f>
        <v>0</v>
      </c>
      <c r="AM109" s="297"/>
    </row>
    <row r="110" spans="1:39" s="309" customFormat="1" ht="15" hidden="1" outlineLevel="1">
      <c r="A110" s="508"/>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hidden="1" outlineLevel="1">
      <c r="A111" s="505">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hidden="1" outlineLevel="1">
      <c r="A112" s="505"/>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B112" si="43">Z111</f>
        <v>0</v>
      </c>
      <c r="AA112" s="411">
        <f t="shared" si="43"/>
        <v>0</v>
      </c>
      <c r="AB112" s="411">
        <f t="shared" si="43"/>
        <v>0</v>
      </c>
      <c r="AC112" s="411">
        <f t="shared" ref="AC112:AK112" si="44">AC111</f>
        <v>0</v>
      </c>
      <c r="AD112" s="411">
        <f t="shared" si="44"/>
        <v>0</v>
      </c>
      <c r="AE112" s="411">
        <f t="shared" si="44"/>
        <v>0</v>
      </c>
      <c r="AF112" s="411">
        <f t="shared" si="44"/>
        <v>0</v>
      </c>
      <c r="AG112" s="411">
        <f t="shared" si="44"/>
        <v>0</v>
      </c>
      <c r="AH112" s="411">
        <f t="shared" si="44"/>
        <v>0</v>
      </c>
      <c r="AI112" s="411">
        <f t="shared" si="44"/>
        <v>0</v>
      </c>
      <c r="AJ112" s="411">
        <f t="shared" si="44"/>
        <v>0</v>
      </c>
      <c r="AK112" s="411">
        <f t="shared" si="44"/>
        <v>0</v>
      </c>
      <c r="AL112" s="411">
        <f>AL111</f>
        <v>0</v>
      </c>
      <c r="AM112" s="501"/>
    </row>
    <row r="113" spans="1:39" s="283" customFormat="1" ht="15" hidden="1" outlineLevel="1">
      <c r="A113" s="505"/>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hidden="1" outlineLevel="1">
      <c r="A114" s="505">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hidden="1" outlineLevel="1">
      <c r="A115" s="505"/>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B115" si="45">Z114</f>
        <v>0</v>
      </c>
      <c r="AA115" s="411">
        <f t="shared" si="45"/>
        <v>0</v>
      </c>
      <c r="AB115" s="411">
        <f t="shared" si="45"/>
        <v>0</v>
      </c>
      <c r="AC115" s="411">
        <f t="shared" ref="AC115:AL115" si="46">AC114</f>
        <v>0</v>
      </c>
      <c r="AD115" s="411">
        <f t="shared" si="46"/>
        <v>0</v>
      </c>
      <c r="AE115" s="411">
        <f t="shared" si="46"/>
        <v>0</v>
      </c>
      <c r="AF115" s="411">
        <f t="shared" si="46"/>
        <v>0</v>
      </c>
      <c r="AG115" s="411">
        <f t="shared" si="46"/>
        <v>0</v>
      </c>
      <c r="AH115" s="411">
        <f t="shared" si="46"/>
        <v>0</v>
      </c>
      <c r="AI115" s="411">
        <f t="shared" si="46"/>
        <v>0</v>
      </c>
      <c r="AJ115" s="411">
        <f t="shared" si="46"/>
        <v>0</v>
      </c>
      <c r="AK115" s="411">
        <f t="shared" si="46"/>
        <v>0</v>
      </c>
      <c r="AL115" s="411">
        <f t="shared" si="46"/>
        <v>0</v>
      </c>
      <c r="AM115" s="501"/>
    </row>
    <row r="116" spans="1:39" s="283" customFormat="1" ht="15" hidden="1" outlineLevel="1">
      <c r="A116" s="505"/>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hidden="1" outlineLevel="1">
      <c r="A117" s="505"/>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hidden="1" outlineLevel="1">
      <c r="A118" s="505">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hidden="1" outlineLevel="1">
      <c r="A119" s="505"/>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47">Z118</f>
        <v>0</v>
      </c>
      <c r="AA119" s="411">
        <f t="shared" si="47"/>
        <v>0</v>
      </c>
      <c r="AB119" s="411">
        <f t="shared" si="47"/>
        <v>0</v>
      </c>
      <c r="AC119" s="411">
        <f t="shared" si="47"/>
        <v>0</v>
      </c>
      <c r="AD119" s="411">
        <f t="shared" si="47"/>
        <v>0</v>
      </c>
      <c r="AE119" s="411">
        <f t="shared" si="47"/>
        <v>0</v>
      </c>
      <c r="AF119" s="411">
        <f t="shared" si="47"/>
        <v>0</v>
      </c>
      <c r="AG119" s="411">
        <f t="shared" si="47"/>
        <v>0</v>
      </c>
      <c r="AH119" s="411">
        <f t="shared" si="47"/>
        <v>0</v>
      </c>
      <c r="AI119" s="411">
        <f t="shared" si="47"/>
        <v>0</v>
      </c>
      <c r="AJ119" s="411">
        <f t="shared" si="47"/>
        <v>0</v>
      </c>
      <c r="AK119" s="411">
        <f t="shared" si="47"/>
        <v>0</v>
      </c>
      <c r="AL119" s="411">
        <f t="shared" si="47"/>
        <v>0</v>
      </c>
      <c r="AM119" s="501"/>
    </row>
    <row r="120" spans="1:39" s="283" customFormat="1" ht="15" hidden="1" outlineLevel="1">
      <c r="A120" s="505"/>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hidden="1" outlineLevel="1">
      <c r="A121" s="505">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hidden="1" outlineLevel="1">
      <c r="A122" s="505"/>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48">Z121</f>
        <v>0</v>
      </c>
      <c r="AA122" s="411">
        <f t="shared" si="48"/>
        <v>0</v>
      </c>
      <c r="AB122" s="411">
        <f t="shared" si="48"/>
        <v>0</v>
      </c>
      <c r="AC122" s="411">
        <f t="shared" si="48"/>
        <v>0</v>
      </c>
      <c r="AD122" s="411">
        <f t="shared" si="48"/>
        <v>0</v>
      </c>
      <c r="AE122" s="411">
        <f t="shared" si="48"/>
        <v>0</v>
      </c>
      <c r="AF122" s="411">
        <f t="shared" si="48"/>
        <v>0</v>
      </c>
      <c r="AG122" s="411">
        <f t="shared" si="48"/>
        <v>0</v>
      </c>
      <c r="AH122" s="411">
        <f t="shared" si="48"/>
        <v>0</v>
      </c>
      <c r="AI122" s="411">
        <f t="shared" si="48"/>
        <v>0</v>
      </c>
      <c r="AJ122" s="411">
        <f t="shared" si="48"/>
        <v>0</v>
      </c>
      <c r="AK122" s="411">
        <f t="shared" si="48"/>
        <v>0</v>
      </c>
      <c r="AL122" s="411">
        <f t="shared" si="48"/>
        <v>0</v>
      </c>
      <c r="AM122" s="501"/>
    </row>
    <row r="123" spans="1:39" s="283" customFormat="1" ht="15" hidden="1" outlineLevel="1">
      <c r="A123" s="505"/>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hidden="1" outlineLevel="1">
      <c r="A124" s="505">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hidden="1" outlineLevel="1">
      <c r="A125" s="505"/>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49">Z124</f>
        <v>0</v>
      </c>
      <c r="AA125" s="411">
        <f t="shared" si="49"/>
        <v>0</v>
      </c>
      <c r="AB125" s="411">
        <f t="shared" si="49"/>
        <v>0</v>
      </c>
      <c r="AC125" s="411">
        <f t="shared" si="49"/>
        <v>0</v>
      </c>
      <c r="AD125" s="411">
        <f t="shared" si="49"/>
        <v>0</v>
      </c>
      <c r="AE125" s="411">
        <f t="shared" si="49"/>
        <v>0</v>
      </c>
      <c r="AF125" s="411">
        <f t="shared" si="49"/>
        <v>0</v>
      </c>
      <c r="AG125" s="411">
        <f t="shared" si="49"/>
        <v>0</v>
      </c>
      <c r="AH125" s="411">
        <f t="shared" si="49"/>
        <v>0</v>
      </c>
      <c r="AI125" s="411">
        <f t="shared" si="49"/>
        <v>0</v>
      </c>
      <c r="AJ125" s="411">
        <f t="shared" si="49"/>
        <v>0</v>
      </c>
      <c r="AK125" s="411">
        <f t="shared" si="49"/>
        <v>0</v>
      </c>
      <c r="AL125" s="411">
        <f t="shared" si="49"/>
        <v>0</v>
      </c>
      <c r="AM125" s="501"/>
    </row>
    <row r="126" spans="1:39" s="283" customFormat="1" ht="15" hidden="1" outlineLevel="1">
      <c r="A126" s="505"/>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ollapsed="1">
      <c r="A127" s="505"/>
      <c r="B127" s="327" t="s">
        <v>237</v>
      </c>
      <c r="C127" s="328"/>
      <c r="D127" s="328">
        <f>SUM(D22:D125)</f>
        <v>5901002.3656277964</v>
      </c>
      <c r="E127" s="328"/>
      <c r="F127" s="328"/>
      <c r="G127" s="328"/>
      <c r="H127" s="328"/>
      <c r="I127" s="328"/>
      <c r="J127" s="328"/>
      <c r="K127" s="328"/>
      <c r="L127" s="328"/>
      <c r="M127" s="328"/>
      <c r="N127" s="328"/>
      <c r="O127" s="328">
        <f>SUM(O22:O125)</f>
        <v>2068.2866232514752</v>
      </c>
      <c r="P127" s="328"/>
      <c r="Q127" s="328"/>
      <c r="R127" s="328"/>
      <c r="S127" s="328"/>
      <c r="T127" s="328"/>
      <c r="U127" s="328"/>
      <c r="V127" s="328"/>
      <c r="W127" s="328"/>
      <c r="X127" s="328"/>
      <c r="Y127" s="329">
        <f>IF(Y21="kWh",SUMPRODUCT(D22:D125,Y22:Y125))</f>
        <v>1339979.851859872</v>
      </c>
      <c r="Z127" s="329">
        <f>IF(Z21="kWh",SUMPRODUCT(D22:D125,Z22:Z125))</f>
        <v>784885.66259700723</v>
      </c>
      <c r="AA127" s="329">
        <f>IF(AA21="kW",SUMPRODUCT(N22:N125,O22:O125,AA22:AA125),SUMPRODUCT(D22:D125,AA22:AA125))</f>
        <v>9582.5633938263345</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5"/>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07"/>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4"/>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07"/>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50">Y127*Y130</f>
        <v>0</v>
      </c>
      <c r="Z131" s="346">
        <f t="shared" si="50"/>
        <v>0</v>
      </c>
      <c r="AA131" s="347">
        <f t="shared" si="50"/>
        <v>0</v>
      </c>
      <c r="AB131" s="347">
        <f t="shared" si="50"/>
        <v>0</v>
      </c>
      <c r="AC131" s="347">
        <f t="shared" si="50"/>
        <v>0</v>
      </c>
      <c r="AD131" s="347">
        <f t="shared" si="50"/>
        <v>0</v>
      </c>
      <c r="AE131" s="347">
        <f>AE127*AE130</f>
        <v>0</v>
      </c>
      <c r="AF131" s="347">
        <f t="shared" ref="AF131:AL131" si="51">AF127*AF130</f>
        <v>0</v>
      </c>
      <c r="AG131" s="347">
        <f t="shared" si="51"/>
        <v>0</v>
      </c>
      <c r="AH131" s="347">
        <f t="shared" si="51"/>
        <v>0</v>
      </c>
      <c r="AI131" s="347">
        <f t="shared" si="51"/>
        <v>0</v>
      </c>
      <c r="AJ131" s="347">
        <f t="shared" si="51"/>
        <v>0</v>
      </c>
      <c r="AK131" s="347">
        <f t="shared" si="51"/>
        <v>0</v>
      </c>
      <c r="AL131" s="347">
        <f t="shared" si="51"/>
        <v>0</v>
      </c>
      <c r="AM131" s="407">
        <f>SUM(Y131:AL131)</f>
        <v>0</v>
      </c>
    </row>
    <row r="132" spans="1:40" s="303" customFormat="1" ht="15.75">
      <c r="A132" s="507"/>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52">Y128*Y130</f>
        <v>0</v>
      </c>
      <c r="Z132" s="347">
        <f t="shared" si="52"/>
        <v>0</v>
      </c>
      <c r="AA132" s="347">
        <f t="shared" si="52"/>
        <v>0</v>
      </c>
      <c r="AB132" s="347">
        <f t="shared" si="52"/>
        <v>0</v>
      </c>
      <c r="AC132" s="347">
        <f t="shared" si="52"/>
        <v>0</v>
      </c>
      <c r="AD132" s="347">
        <f t="shared" si="52"/>
        <v>0</v>
      </c>
      <c r="AE132" s="347">
        <f>AE128*AE130</f>
        <v>0</v>
      </c>
      <c r="AF132" s="347">
        <f t="shared" ref="AF132:AL132" si="53">AF128*AF130</f>
        <v>0</v>
      </c>
      <c r="AG132" s="347">
        <f t="shared" si="53"/>
        <v>0</v>
      </c>
      <c r="AH132" s="347">
        <f t="shared" si="53"/>
        <v>0</v>
      </c>
      <c r="AI132" s="347">
        <f t="shared" si="53"/>
        <v>0</v>
      </c>
      <c r="AJ132" s="347">
        <f t="shared" si="53"/>
        <v>0</v>
      </c>
      <c r="AK132" s="347">
        <f t="shared" si="53"/>
        <v>0</v>
      </c>
      <c r="AL132" s="347">
        <f t="shared" si="53"/>
        <v>0</v>
      </c>
      <c r="AM132" s="407">
        <f>SUM(Y132:AL132)</f>
        <v>0</v>
      </c>
    </row>
    <row r="133" spans="1:40" s="350" customFormat="1" ht="17.25" customHeight="1">
      <c r="A133" s="509"/>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4"/>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5"/>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1339979.851859872</v>
      </c>
      <c r="Z135" s="291">
        <f>SUMPRODUCT(E22:E125,Z22:Z125)</f>
        <v>784885.66259700723</v>
      </c>
      <c r="AA135" s="291">
        <f>IF(AA21="kW",SUMPRODUCT(N22:N125,P22:P125,AA22:AA125),SUMPRODUCT(E22:E125,AA22:AA125))</f>
        <v>9582.5633938263345</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5"/>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1339979.851859872</v>
      </c>
      <c r="Z136" s="291">
        <f>SUMPRODUCT(F22:F125,Z22:Z125)</f>
        <v>763901.56729850324</v>
      </c>
      <c r="AA136" s="291">
        <f>IF(AA21="kW",SUMPRODUCT(N22:N125,Q22:Q125,AA22:AA125),SUMPRODUCT(F22:F125,AA22:AA125))</f>
        <v>9582.5633938263345</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5"/>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1338721.1505427351</v>
      </c>
      <c r="Z137" s="291">
        <f>SUMPRODUCT(G22:G125,Z22:Z125)</f>
        <v>589074.29461441631</v>
      </c>
      <c r="AA137" s="291">
        <f>IF(AA21="kW",SUMPRODUCT(N22:N125,R22:R125,AA22:AA125),SUMPRODUCT(G22:G125,AA22:AA125))</f>
        <v>9582.5633938263345</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5"/>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1240274.4314061543</v>
      </c>
      <c r="Z138" s="291">
        <f>SUMPRODUCT(H22:H125,Z22:Z125)</f>
        <v>589074.29461441631</v>
      </c>
      <c r="AA138" s="291">
        <f>IF(AA21="kW",SUMPRODUCT(N22:N125,S22:S125,AA22:AA125),SUMPRODUCT(H22:H125,AA22:AA125))</f>
        <v>9582.5633938263345</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5"/>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5"/>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5"/>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5"/>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589</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85" t="s">
        <v>525</v>
      </c>
      <c r="F146" s="585"/>
      <c r="O146" s="281"/>
      <c r="Y146" s="270"/>
      <c r="Z146" s="267"/>
      <c r="AA146" s="267"/>
      <c r="AB146" s="267"/>
      <c r="AC146" s="267"/>
      <c r="AD146" s="267"/>
      <c r="AE146" s="267"/>
      <c r="AF146" s="267"/>
      <c r="AG146" s="267"/>
      <c r="AH146" s="267"/>
      <c r="AI146" s="267"/>
      <c r="AJ146" s="267"/>
      <c r="AK146" s="267"/>
      <c r="AL146" s="267"/>
      <c r="AM146" s="282"/>
    </row>
    <row r="147" spans="1:39" ht="34.5" customHeight="1">
      <c r="B147" s="886" t="s">
        <v>211</v>
      </c>
      <c r="C147" s="888" t="s">
        <v>33</v>
      </c>
      <c r="D147" s="284" t="s">
        <v>421</v>
      </c>
      <c r="E147" s="890" t="s">
        <v>209</v>
      </c>
      <c r="F147" s="891"/>
      <c r="G147" s="891"/>
      <c r="H147" s="891"/>
      <c r="I147" s="891"/>
      <c r="J147" s="891"/>
      <c r="K147" s="891"/>
      <c r="L147" s="891"/>
      <c r="M147" s="892"/>
      <c r="N147" s="896" t="s">
        <v>213</v>
      </c>
      <c r="O147" s="284" t="s">
        <v>422</v>
      </c>
      <c r="P147" s="890" t="s">
        <v>212</v>
      </c>
      <c r="Q147" s="891"/>
      <c r="R147" s="891"/>
      <c r="S147" s="891"/>
      <c r="T147" s="891"/>
      <c r="U147" s="891"/>
      <c r="V147" s="891"/>
      <c r="W147" s="891"/>
      <c r="X147" s="892"/>
      <c r="Y147" s="893" t="s">
        <v>243</v>
      </c>
      <c r="Z147" s="894"/>
      <c r="AA147" s="894"/>
      <c r="AB147" s="894"/>
      <c r="AC147" s="894"/>
      <c r="AD147" s="894"/>
      <c r="AE147" s="894"/>
      <c r="AF147" s="894"/>
      <c r="AG147" s="894"/>
      <c r="AH147" s="894"/>
      <c r="AI147" s="894"/>
      <c r="AJ147" s="894"/>
      <c r="AK147" s="894"/>
      <c r="AL147" s="894"/>
      <c r="AM147" s="895"/>
    </row>
    <row r="148" spans="1:39" ht="60.75" customHeight="1">
      <c r="B148" s="887"/>
      <c r="C148" s="889"/>
      <c r="D148" s="285">
        <v>2012</v>
      </c>
      <c r="E148" s="285">
        <v>2013</v>
      </c>
      <c r="F148" s="285">
        <v>2014</v>
      </c>
      <c r="G148" s="285">
        <v>2015</v>
      </c>
      <c r="H148" s="285">
        <v>2016</v>
      </c>
      <c r="I148" s="285">
        <v>2017</v>
      </c>
      <c r="J148" s="285">
        <v>2018</v>
      </c>
      <c r="K148" s="285">
        <v>2019</v>
      </c>
      <c r="L148" s="285">
        <v>2020</v>
      </c>
      <c r="M148" s="285">
        <v>2021</v>
      </c>
      <c r="N148" s="897"/>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 &lt;50 kW</v>
      </c>
      <c r="AA148" s="285" t="str">
        <f>'1.  LRAMVA Summary'!F52</f>
        <v>GS &gt;50 kW</v>
      </c>
      <c r="AB148" s="285" t="str">
        <f>'1.  LRAMVA Summary'!G52</f>
        <v>Large User</v>
      </c>
      <c r="AC148" s="285" t="str">
        <f>'1.  LRAMVA Summary'!H52</f>
        <v>Street Lighting</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6"/>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hidden="1" outlineLevel="1">
      <c r="A150" s="505">
        <v>1</v>
      </c>
      <c r="B150" s="294" t="s">
        <v>1</v>
      </c>
      <c r="C150" s="291" t="s">
        <v>25</v>
      </c>
      <c r="D150" s="295">
        <v>99292.119747019155</v>
      </c>
      <c r="E150" s="295">
        <v>99292.119747019155</v>
      </c>
      <c r="F150" s="295">
        <v>99292.119747019155</v>
      </c>
      <c r="G150" s="295">
        <v>99087.149637019145</v>
      </c>
      <c r="H150" s="295"/>
      <c r="I150" s="295"/>
      <c r="J150" s="295"/>
      <c r="K150" s="295"/>
      <c r="L150" s="295"/>
      <c r="M150" s="295"/>
      <c r="N150" s="291"/>
      <c r="O150" s="295">
        <v>14.453246216214461</v>
      </c>
      <c r="P150" s="295">
        <v>14.453246216214461</v>
      </c>
      <c r="Q150" s="295">
        <v>14.453246216214461</v>
      </c>
      <c r="R150" s="295">
        <v>14.224038391972885</v>
      </c>
      <c r="S150" s="295"/>
      <c r="T150" s="295"/>
      <c r="U150" s="295"/>
      <c r="V150" s="295"/>
      <c r="W150" s="295"/>
      <c r="X150" s="295"/>
      <c r="Y150" s="787">
        <v>1</v>
      </c>
      <c r="Z150" s="415"/>
      <c r="AA150" s="415"/>
      <c r="AB150" s="415"/>
      <c r="AC150" s="415"/>
      <c r="AD150" s="410"/>
      <c r="AE150" s="410"/>
      <c r="AF150" s="410"/>
      <c r="AG150" s="410"/>
      <c r="AH150" s="410"/>
      <c r="AI150" s="410"/>
      <c r="AJ150" s="410"/>
      <c r="AK150" s="410"/>
      <c r="AL150" s="410"/>
      <c r="AM150" s="296">
        <f>SUM(Y150:AL150)</f>
        <v>1</v>
      </c>
    </row>
    <row r="151" spans="1:39" ht="15" hidden="1" outlineLevel="1">
      <c r="B151" s="294" t="s">
        <v>244</v>
      </c>
      <c r="C151" s="291" t="s">
        <v>163</v>
      </c>
      <c r="D151" s="295"/>
      <c r="E151" s="295"/>
      <c r="F151" s="295"/>
      <c r="G151" s="295"/>
      <c r="H151" s="295"/>
      <c r="I151" s="295"/>
      <c r="J151" s="295"/>
      <c r="K151" s="295"/>
      <c r="L151" s="295"/>
      <c r="M151" s="295"/>
      <c r="N151" s="467"/>
      <c r="O151" s="295"/>
      <c r="P151" s="295"/>
      <c r="Q151" s="295"/>
      <c r="R151" s="295"/>
      <c r="S151" s="295"/>
      <c r="T151" s="295"/>
      <c r="U151" s="295"/>
      <c r="V151" s="295"/>
      <c r="W151" s="295"/>
      <c r="X151" s="295"/>
      <c r="Y151" s="788">
        <f>Y150</f>
        <v>1</v>
      </c>
      <c r="Z151" s="788">
        <f>Z150</f>
        <v>0</v>
      </c>
      <c r="AA151" s="788">
        <f t="shared" ref="AA151:AC151" si="54">AA150</f>
        <v>0</v>
      </c>
      <c r="AB151" s="788">
        <f t="shared" si="54"/>
        <v>0</v>
      </c>
      <c r="AC151" s="788">
        <f t="shared" si="54"/>
        <v>0</v>
      </c>
      <c r="AD151" s="411">
        <f t="shared" ref="AD151:AL151" si="55">AD150</f>
        <v>0</v>
      </c>
      <c r="AE151" s="411">
        <f t="shared" si="55"/>
        <v>0</v>
      </c>
      <c r="AF151" s="411">
        <f t="shared" si="55"/>
        <v>0</v>
      </c>
      <c r="AG151" s="411">
        <f t="shared" si="55"/>
        <v>0</v>
      </c>
      <c r="AH151" s="411">
        <f t="shared" si="55"/>
        <v>0</v>
      </c>
      <c r="AI151" s="411">
        <f t="shared" si="55"/>
        <v>0</v>
      </c>
      <c r="AJ151" s="411">
        <f t="shared" si="55"/>
        <v>0</v>
      </c>
      <c r="AK151" s="411">
        <f t="shared" si="55"/>
        <v>0</v>
      </c>
      <c r="AL151" s="411">
        <f t="shared" si="55"/>
        <v>0</v>
      </c>
      <c r="AM151" s="501"/>
    </row>
    <row r="152" spans="1:39" ht="15.75" hidden="1" outlineLevel="1">
      <c r="A152" s="507"/>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6"/>
      <c r="Z152" s="789"/>
      <c r="AA152" s="789"/>
      <c r="AB152" s="789"/>
      <c r="AC152" s="789"/>
      <c r="AD152" s="413"/>
      <c r="AE152" s="413"/>
      <c r="AF152" s="413"/>
      <c r="AG152" s="413"/>
      <c r="AH152" s="413"/>
      <c r="AI152" s="413"/>
      <c r="AJ152" s="413"/>
      <c r="AK152" s="413"/>
      <c r="AL152" s="413"/>
      <c r="AM152" s="302"/>
    </row>
    <row r="153" spans="1:39" ht="15" hidden="1" outlineLevel="1">
      <c r="A153" s="505">
        <v>2</v>
      </c>
      <c r="B153" s="294" t="s">
        <v>2</v>
      </c>
      <c r="C153" s="291" t="s">
        <v>25</v>
      </c>
      <c r="D153" s="295">
        <v>18832.054319319119</v>
      </c>
      <c r="E153" s="295">
        <v>18832.054319319119</v>
      </c>
      <c r="F153" s="295">
        <v>18832.054319319119</v>
      </c>
      <c r="G153" s="295">
        <v>18432.788838584442</v>
      </c>
      <c r="H153" s="295"/>
      <c r="I153" s="295"/>
      <c r="J153" s="295"/>
      <c r="K153" s="295"/>
      <c r="L153" s="295"/>
      <c r="M153" s="295"/>
      <c r="N153" s="291"/>
      <c r="O153" s="295">
        <v>10.784196079787062</v>
      </c>
      <c r="P153" s="295">
        <v>10.784196079787062</v>
      </c>
      <c r="Q153" s="295">
        <v>10.784196079787062</v>
      </c>
      <c r="R153" s="295">
        <v>10.337717458421425</v>
      </c>
      <c r="S153" s="295"/>
      <c r="T153" s="295"/>
      <c r="U153" s="295"/>
      <c r="V153" s="295"/>
      <c r="W153" s="295"/>
      <c r="X153" s="295"/>
      <c r="Y153" s="787">
        <v>1</v>
      </c>
      <c r="Z153" s="415"/>
      <c r="AA153" s="415"/>
      <c r="AB153" s="415"/>
      <c r="AC153" s="415"/>
      <c r="AD153" s="410"/>
      <c r="AE153" s="410"/>
      <c r="AF153" s="410"/>
      <c r="AG153" s="410"/>
      <c r="AH153" s="410"/>
      <c r="AI153" s="410"/>
      <c r="AJ153" s="410"/>
      <c r="AK153" s="410"/>
      <c r="AL153" s="410"/>
      <c r="AM153" s="296">
        <f>SUM(Y153:AL153)</f>
        <v>1</v>
      </c>
    </row>
    <row r="154" spans="1:39" ht="15" hidden="1" outlineLevel="1">
      <c r="B154" s="294" t="s">
        <v>244</v>
      </c>
      <c r="C154" s="291" t="s">
        <v>163</v>
      </c>
      <c r="D154" s="295"/>
      <c r="E154" s="295"/>
      <c r="F154" s="295"/>
      <c r="G154" s="295"/>
      <c r="H154" s="295"/>
      <c r="I154" s="295"/>
      <c r="J154" s="295"/>
      <c r="K154" s="295"/>
      <c r="L154" s="295"/>
      <c r="M154" s="295"/>
      <c r="N154" s="467"/>
      <c r="O154" s="295"/>
      <c r="P154" s="295"/>
      <c r="Q154" s="295"/>
      <c r="R154" s="295"/>
      <c r="S154" s="295"/>
      <c r="T154" s="295"/>
      <c r="U154" s="295"/>
      <c r="V154" s="295"/>
      <c r="W154" s="295"/>
      <c r="X154" s="295"/>
      <c r="Y154" s="788">
        <f>Y153</f>
        <v>1</v>
      </c>
      <c r="Z154" s="788">
        <f>Z153</f>
        <v>0</v>
      </c>
      <c r="AA154" s="788">
        <f t="shared" ref="AA154:AC154" si="56">AA153</f>
        <v>0</v>
      </c>
      <c r="AB154" s="788">
        <f t="shared" si="56"/>
        <v>0</v>
      </c>
      <c r="AC154" s="788">
        <f t="shared" si="56"/>
        <v>0</v>
      </c>
      <c r="AD154" s="411">
        <f t="shared" ref="AD154:AL154" si="57">AD153</f>
        <v>0</v>
      </c>
      <c r="AE154" s="411">
        <f t="shared" si="57"/>
        <v>0</v>
      </c>
      <c r="AF154" s="411">
        <f t="shared" si="57"/>
        <v>0</v>
      </c>
      <c r="AG154" s="411">
        <f t="shared" si="57"/>
        <v>0</v>
      </c>
      <c r="AH154" s="411">
        <f t="shared" si="57"/>
        <v>0</v>
      </c>
      <c r="AI154" s="411">
        <f t="shared" si="57"/>
        <v>0</v>
      </c>
      <c r="AJ154" s="411">
        <f t="shared" si="57"/>
        <v>0</v>
      </c>
      <c r="AK154" s="411">
        <f t="shared" si="57"/>
        <v>0</v>
      </c>
      <c r="AL154" s="411">
        <f t="shared" si="57"/>
        <v>0</v>
      </c>
      <c r="AM154" s="501"/>
    </row>
    <row r="155" spans="1:39" ht="15.75" hidden="1" outlineLevel="1">
      <c r="A155" s="507"/>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6"/>
      <c r="Z155" s="789"/>
      <c r="AA155" s="789"/>
      <c r="AB155" s="789"/>
      <c r="AC155" s="789"/>
      <c r="AD155" s="413"/>
      <c r="AE155" s="413"/>
      <c r="AF155" s="413"/>
      <c r="AG155" s="413"/>
      <c r="AH155" s="413"/>
      <c r="AI155" s="413"/>
      <c r="AJ155" s="413"/>
      <c r="AK155" s="413"/>
      <c r="AL155" s="413"/>
      <c r="AM155" s="302"/>
    </row>
    <row r="156" spans="1:39" ht="15" hidden="1" outlineLevel="1">
      <c r="A156" s="505">
        <v>3</v>
      </c>
      <c r="B156" s="294" t="s">
        <v>3</v>
      </c>
      <c r="C156" s="291" t="s">
        <v>25</v>
      </c>
      <c r="D156" s="295">
        <v>439313.50780954288</v>
      </c>
      <c r="E156" s="295">
        <v>439313.50780954288</v>
      </c>
      <c r="F156" s="295">
        <v>439313.50780954288</v>
      </c>
      <c r="G156" s="295">
        <v>439313.50780954288</v>
      </c>
      <c r="H156" s="295"/>
      <c r="I156" s="295"/>
      <c r="J156" s="295"/>
      <c r="K156" s="295"/>
      <c r="L156" s="295"/>
      <c r="M156" s="295"/>
      <c r="N156" s="291"/>
      <c r="O156" s="295">
        <v>255.42870980849642</v>
      </c>
      <c r="P156" s="295">
        <v>255.42870980849642</v>
      </c>
      <c r="Q156" s="295">
        <v>255.42870980849642</v>
      </c>
      <c r="R156" s="295">
        <v>255.42870980849642</v>
      </c>
      <c r="S156" s="295"/>
      <c r="T156" s="295"/>
      <c r="U156" s="295"/>
      <c r="V156" s="295"/>
      <c r="W156" s="295"/>
      <c r="X156" s="295"/>
      <c r="Y156" s="787">
        <v>1</v>
      </c>
      <c r="Z156" s="415"/>
      <c r="AA156" s="415"/>
      <c r="AB156" s="415"/>
      <c r="AC156" s="415"/>
      <c r="AD156" s="410"/>
      <c r="AE156" s="410"/>
      <c r="AF156" s="410"/>
      <c r="AG156" s="410"/>
      <c r="AH156" s="410"/>
      <c r="AI156" s="410"/>
      <c r="AJ156" s="410"/>
      <c r="AK156" s="410"/>
      <c r="AL156" s="410"/>
      <c r="AM156" s="296">
        <f>SUM(Y156:AL156)</f>
        <v>1</v>
      </c>
    </row>
    <row r="157" spans="1:39" ht="15" hidden="1" outlineLevel="1">
      <c r="B157" s="294" t="s">
        <v>244</v>
      </c>
      <c r="C157" s="291" t="s">
        <v>163</v>
      </c>
      <c r="D157" s="295">
        <v>11071.280145386536</v>
      </c>
      <c r="E157" s="295">
        <v>11071.280145386525</v>
      </c>
      <c r="F157" s="295">
        <v>11071.280145386525</v>
      </c>
      <c r="G157" s="295">
        <v>11071.280145386525</v>
      </c>
      <c r="H157" s="295"/>
      <c r="I157" s="295"/>
      <c r="J157" s="295"/>
      <c r="K157" s="295"/>
      <c r="L157" s="295"/>
      <c r="M157" s="295"/>
      <c r="N157" s="467"/>
      <c r="O157" s="295">
        <v>5.6094606480976772</v>
      </c>
      <c r="P157" s="295">
        <v>5.609460648097695</v>
      </c>
      <c r="Q157" s="295">
        <v>5.609460648097695</v>
      </c>
      <c r="R157" s="295">
        <v>5.609460648097695</v>
      </c>
      <c r="S157" s="295"/>
      <c r="T157" s="295"/>
      <c r="U157" s="295"/>
      <c r="V157" s="295"/>
      <c r="W157" s="295"/>
      <c r="X157" s="295"/>
      <c r="Y157" s="788">
        <f>Y156</f>
        <v>1</v>
      </c>
      <c r="Z157" s="788">
        <f>Z156</f>
        <v>0</v>
      </c>
      <c r="AA157" s="788">
        <f t="shared" ref="AA157:AC157" si="58">AA156</f>
        <v>0</v>
      </c>
      <c r="AB157" s="788">
        <f t="shared" si="58"/>
        <v>0</v>
      </c>
      <c r="AC157" s="788">
        <f t="shared" si="58"/>
        <v>0</v>
      </c>
      <c r="AD157" s="411">
        <f t="shared" ref="AD157:AL157" si="59">AD156</f>
        <v>0</v>
      </c>
      <c r="AE157" s="411">
        <f t="shared" si="59"/>
        <v>0</v>
      </c>
      <c r="AF157" s="411">
        <f t="shared" si="59"/>
        <v>0</v>
      </c>
      <c r="AG157" s="411">
        <f t="shared" si="59"/>
        <v>0</v>
      </c>
      <c r="AH157" s="411">
        <f t="shared" si="59"/>
        <v>0</v>
      </c>
      <c r="AI157" s="411">
        <f t="shared" si="59"/>
        <v>0</v>
      </c>
      <c r="AJ157" s="411">
        <f t="shared" si="59"/>
        <v>0</v>
      </c>
      <c r="AK157" s="411">
        <f t="shared" si="59"/>
        <v>0</v>
      </c>
      <c r="AL157" s="411">
        <f t="shared" si="59"/>
        <v>0</v>
      </c>
      <c r="AM157" s="501"/>
    </row>
    <row r="158" spans="1:39" ht="15" hidden="1"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6"/>
      <c r="Z158" s="416"/>
      <c r="AA158" s="416"/>
      <c r="AB158" s="416"/>
      <c r="AC158" s="416"/>
      <c r="AD158" s="412"/>
      <c r="AE158" s="412"/>
      <c r="AF158" s="412"/>
      <c r="AG158" s="412"/>
      <c r="AH158" s="412"/>
      <c r="AI158" s="412"/>
      <c r="AJ158" s="412"/>
      <c r="AK158" s="412"/>
      <c r="AL158" s="412"/>
      <c r="AM158" s="306"/>
    </row>
    <row r="159" spans="1:39" ht="15" hidden="1" outlineLevel="1">
      <c r="A159" s="505">
        <v>4</v>
      </c>
      <c r="B159" s="294" t="s">
        <v>4</v>
      </c>
      <c r="C159" s="291" t="s">
        <v>25</v>
      </c>
      <c r="D159" s="295">
        <v>14008.319382054111</v>
      </c>
      <c r="E159" s="295">
        <v>14008.319382054111</v>
      </c>
      <c r="F159" s="295">
        <v>14008.319382054111</v>
      </c>
      <c r="G159" s="295">
        <v>14008.319382054111</v>
      </c>
      <c r="H159" s="295"/>
      <c r="I159" s="295"/>
      <c r="J159" s="295"/>
      <c r="K159" s="295"/>
      <c r="L159" s="295"/>
      <c r="M159" s="295"/>
      <c r="N159" s="291"/>
      <c r="O159" s="295">
        <v>2.308489883934461</v>
      </c>
      <c r="P159" s="295">
        <v>2.308489883934461</v>
      </c>
      <c r="Q159" s="295">
        <v>2.308489883934461</v>
      </c>
      <c r="R159" s="295">
        <v>2.308489883934461</v>
      </c>
      <c r="S159" s="295"/>
      <c r="T159" s="295"/>
      <c r="U159" s="295"/>
      <c r="V159" s="295"/>
      <c r="W159" s="295"/>
      <c r="X159" s="295"/>
      <c r="Y159" s="787">
        <v>1</v>
      </c>
      <c r="Z159" s="415"/>
      <c r="AA159" s="415"/>
      <c r="AB159" s="415"/>
      <c r="AC159" s="415"/>
      <c r="AD159" s="410"/>
      <c r="AE159" s="410"/>
      <c r="AF159" s="410"/>
      <c r="AG159" s="410"/>
      <c r="AH159" s="410"/>
      <c r="AI159" s="410"/>
      <c r="AJ159" s="410"/>
      <c r="AK159" s="410"/>
      <c r="AL159" s="410"/>
      <c r="AM159" s="296">
        <f>SUM(Y159:AL159)</f>
        <v>1</v>
      </c>
    </row>
    <row r="160" spans="1:39" ht="15" hidden="1" outlineLevel="1">
      <c r="B160" s="294" t="s">
        <v>244</v>
      </c>
      <c r="C160" s="291" t="s">
        <v>163</v>
      </c>
      <c r="D160" s="295"/>
      <c r="E160" s="295"/>
      <c r="F160" s="295"/>
      <c r="G160" s="295"/>
      <c r="H160" s="295"/>
      <c r="I160" s="295"/>
      <c r="J160" s="295"/>
      <c r="K160" s="295"/>
      <c r="L160" s="295"/>
      <c r="M160" s="295"/>
      <c r="N160" s="467"/>
      <c r="O160" s="295"/>
      <c r="P160" s="295"/>
      <c r="Q160" s="295"/>
      <c r="R160" s="295"/>
      <c r="S160" s="295"/>
      <c r="T160" s="295"/>
      <c r="U160" s="295"/>
      <c r="V160" s="295"/>
      <c r="W160" s="295"/>
      <c r="X160" s="295"/>
      <c r="Y160" s="788">
        <f>Y159</f>
        <v>1</v>
      </c>
      <c r="Z160" s="788">
        <f>Z159</f>
        <v>0</v>
      </c>
      <c r="AA160" s="788">
        <f t="shared" ref="AA160:AC160" si="60">AA159</f>
        <v>0</v>
      </c>
      <c r="AB160" s="788">
        <f t="shared" si="60"/>
        <v>0</v>
      </c>
      <c r="AC160" s="788">
        <f t="shared" si="60"/>
        <v>0</v>
      </c>
      <c r="AD160" s="411">
        <f t="shared" ref="AD160:AL160" si="61">AD159</f>
        <v>0</v>
      </c>
      <c r="AE160" s="411">
        <f t="shared" si="61"/>
        <v>0</v>
      </c>
      <c r="AF160" s="411">
        <f t="shared" si="61"/>
        <v>0</v>
      </c>
      <c r="AG160" s="411">
        <f t="shared" si="61"/>
        <v>0</v>
      </c>
      <c r="AH160" s="411">
        <f t="shared" si="61"/>
        <v>0</v>
      </c>
      <c r="AI160" s="411">
        <f t="shared" si="61"/>
        <v>0</v>
      </c>
      <c r="AJ160" s="411">
        <f t="shared" si="61"/>
        <v>0</v>
      </c>
      <c r="AK160" s="411">
        <f t="shared" si="61"/>
        <v>0</v>
      </c>
      <c r="AL160" s="411">
        <f t="shared" si="61"/>
        <v>0</v>
      </c>
      <c r="AM160" s="501"/>
    </row>
    <row r="161" spans="1:39" ht="15" hidden="1"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6"/>
      <c r="Z161" s="416"/>
      <c r="AA161" s="416"/>
      <c r="AB161" s="416"/>
      <c r="AC161" s="416"/>
      <c r="AD161" s="412"/>
      <c r="AE161" s="412"/>
      <c r="AF161" s="412"/>
      <c r="AG161" s="412"/>
      <c r="AH161" s="412"/>
      <c r="AI161" s="412"/>
      <c r="AJ161" s="412"/>
      <c r="AK161" s="412"/>
      <c r="AL161" s="412"/>
      <c r="AM161" s="306"/>
    </row>
    <row r="162" spans="1:39" ht="15" hidden="1" outlineLevel="1">
      <c r="A162" s="505">
        <v>5</v>
      </c>
      <c r="B162" s="294" t="s">
        <v>5</v>
      </c>
      <c r="C162" s="291" t="s">
        <v>25</v>
      </c>
      <c r="D162" s="295">
        <v>268320.51878128509</v>
      </c>
      <c r="E162" s="295">
        <v>268320.51878128509</v>
      </c>
      <c r="F162" s="295">
        <v>268320.51878128509</v>
      </c>
      <c r="G162" s="295">
        <v>268320.51878128509</v>
      </c>
      <c r="H162" s="295"/>
      <c r="I162" s="295"/>
      <c r="J162" s="295"/>
      <c r="K162" s="295"/>
      <c r="L162" s="295"/>
      <c r="M162" s="295"/>
      <c r="N162" s="291"/>
      <c r="O162" s="295">
        <v>14.827672939667881</v>
      </c>
      <c r="P162" s="295">
        <v>14.827672939667881</v>
      </c>
      <c r="Q162" s="295">
        <v>14.827672939667881</v>
      </c>
      <c r="R162" s="295">
        <v>14.827672939667881</v>
      </c>
      <c r="S162" s="295"/>
      <c r="T162" s="295"/>
      <c r="U162" s="295"/>
      <c r="V162" s="295"/>
      <c r="W162" s="295"/>
      <c r="X162" s="295"/>
      <c r="Y162" s="787">
        <v>1</v>
      </c>
      <c r="Z162" s="415"/>
      <c r="AA162" s="415"/>
      <c r="AB162" s="415"/>
      <c r="AC162" s="415"/>
      <c r="AD162" s="410"/>
      <c r="AE162" s="410"/>
      <c r="AF162" s="410"/>
      <c r="AG162" s="410"/>
      <c r="AH162" s="410"/>
      <c r="AI162" s="410"/>
      <c r="AJ162" s="410"/>
      <c r="AK162" s="410"/>
      <c r="AL162" s="410"/>
      <c r="AM162" s="296">
        <f>SUM(Y162:AL162)</f>
        <v>1</v>
      </c>
    </row>
    <row r="163" spans="1:39" ht="15" hidden="1" outlineLevel="1">
      <c r="B163" s="294" t="s">
        <v>244</v>
      </c>
      <c r="C163" s="291" t="s">
        <v>163</v>
      </c>
      <c r="D163" s="295"/>
      <c r="E163" s="295"/>
      <c r="F163" s="295"/>
      <c r="G163" s="295"/>
      <c r="H163" s="295"/>
      <c r="I163" s="295"/>
      <c r="J163" s="295"/>
      <c r="K163" s="295"/>
      <c r="L163" s="295"/>
      <c r="M163" s="295"/>
      <c r="N163" s="467"/>
      <c r="O163" s="295"/>
      <c r="P163" s="295"/>
      <c r="Q163" s="295"/>
      <c r="R163" s="295"/>
      <c r="S163" s="295"/>
      <c r="T163" s="295"/>
      <c r="U163" s="295"/>
      <c r="V163" s="295"/>
      <c r="W163" s="295"/>
      <c r="X163" s="295"/>
      <c r="Y163" s="788">
        <f>Y162</f>
        <v>1</v>
      </c>
      <c r="Z163" s="788">
        <f>Z162</f>
        <v>0</v>
      </c>
      <c r="AA163" s="788">
        <f t="shared" ref="AA163:AC163" si="62">AA162</f>
        <v>0</v>
      </c>
      <c r="AB163" s="788">
        <f t="shared" si="62"/>
        <v>0</v>
      </c>
      <c r="AC163" s="788">
        <f t="shared" si="62"/>
        <v>0</v>
      </c>
      <c r="AD163" s="411">
        <f t="shared" ref="AD163:AL163" si="63">AD162</f>
        <v>0</v>
      </c>
      <c r="AE163" s="411">
        <f t="shared" si="63"/>
        <v>0</v>
      </c>
      <c r="AF163" s="411">
        <f t="shared" si="63"/>
        <v>0</v>
      </c>
      <c r="AG163" s="411">
        <f t="shared" si="63"/>
        <v>0</v>
      </c>
      <c r="AH163" s="411">
        <f t="shared" si="63"/>
        <v>0</v>
      </c>
      <c r="AI163" s="411">
        <f t="shared" si="63"/>
        <v>0</v>
      </c>
      <c r="AJ163" s="411">
        <f t="shared" si="63"/>
        <v>0</v>
      </c>
      <c r="AK163" s="411">
        <f t="shared" si="63"/>
        <v>0</v>
      </c>
      <c r="AL163" s="411">
        <f t="shared" si="63"/>
        <v>0</v>
      </c>
      <c r="AM163" s="501"/>
    </row>
    <row r="164" spans="1:39" ht="15" hidden="1"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6"/>
      <c r="Z164" s="416"/>
      <c r="AA164" s="416"/>
      <c r="AB164" s="416"/>
      <c r="AC164" s="416"/>
      <c r="AD164" s="412"/>
      <c r="AE164" s="412"/>
      <c r="AF164" s="412"/>
      <c r="AG164" s="412"/>
      <c r="AH164" s="412"/>
      <c r="AI164" s="412"/>
      <c r="AJ164" s="412"/>
      <c r="AK164" s="412"/>
      <c r="AL164" s="412"/>
      <c r="AM164" s="306"/>
    </row>
    <row r="165" spans="1:39" ht="15" hidden="1" outlineLevel="1">
      <c r="A165" s="505">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5"/>
      <c r="Z165" s="415"/>
      <c r="AA165" s="415"/>
      <c r="AB165" s="415"/>
      <c r="AC165" s="415"/>
      <c r="AD165" s="410"/>
      <c r="AE165" s="410"/>
      <c r="AF165" s="410"/>
      <c r="AG165" s="410"/>
      <c r="AH165" s="410"/>
      <c r="AI165" s="410"/>
      <c r="AJ165" s="410"/>
      <c r="AK165" s="410"/>
      <c r="AL165" s="410"/>
      <c r="AM165" s="296">
        <f>SUM(Y165:AL165)</f>
        <v>0</v>
      </c>
    </row>
    <row r="166" spans="1:39" ht="15" hidden="1" outlineLevel="1">
      <c r="B166" s="294" t="s">
        <v>244</v>
      </c>
      <c r="C166" s="291" t="s">
        <v>163</v>
      </c>
      <c r="D166" s="295"/>
      <c r="E166" s="295"/>
      <c r="F166" s="295"/>
      <c r="G166" s="295"/>
      <c r="H166" s="295"/>
      <c r="I166" s="295"/>
      <c r="J166" s="295"/>
      <c r="K166" s="295"/>
      <c r="L166" s="295"/>
      <c r="M166" s="295"/>
      <c r="N166" s="467"/>
      <c r="O166" s="295"/>
      <c r="P166" s="295"/>
      <c r="Q166" s="295"/>
      <c r="R166" s="295"/>
      <c r="S166" s="295"/>
      <c r="T166" s="295"/>
      <c r="U166" s="295"/>
      <c r="V166" s="295"/>
      <c r="W166" s="295"/>
      <c r="X166" s="295"/>
      <c r="Y166" s="788">
        <f>Y165</f>
        <v>0</v>
      </c>
      <c r="Z166" s="788">
        <f>Z165</f>
        <v>0</v>
      </c>
      <c r="AA166" s="788">
        <f t="shared" ref="AA166:AC166" si="64">AA165</f>
        <v>0</v>
      </c>
      <c r="AB166" s="788">
        <f t="shared" si="64"/>
        <v>0</v>
      </c>
      <c r="AC166" s="788">
        <f t="shared" si="64"/>
        <v>0</v>
      </c>
      <c r="AD166" s="411">
        <f t="shared" ref="AD166:AL166" si="65">AD165</f>
        <v>0</v>
      </c>
      <c r="AE166" s="411">
        <f t="shared" si="65"/>
        <v>0</v>
      </c>
      <c r="AF166" s="411">
        <f t="shared" si="65"/>
        <v>0</v>
      </c>
      <c r="AG166" s="411">
        <f t="shared" si="65"/>
        <v>0</v>
      </c>
      <c r="AH166" s="411">
        <f t="shared" si="65"/>
        <v>0</v>
      </c>
      <c r="AI166" s="411">
        <f t="shared" si="65"/>
        <v>0</v>
      </c>
      <c r="AJ166" s="411">
        <f t="shared" si="65"/>
        <v>0</v>
      </c>
      <c r="AK166" s="411">
        <f t="shared" si="65"/>
        <v>0</v>
      </c>
      <c r="AL166" s="411">
        <f t="shared" si="65"/>
        <v>0</v>
      </c>
      <c r="AM166" s="501"/>
    </row>
    <row r="167" spans="1:39" ht="15" hidden="1"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6"/>
      <c r="Z167" s="416"/>
      <c r="AA167" s="416"/>
      <c r="AB167" s="416"/>
      <c r="AC167" s="416"/>
      <c r="AD167" s="412"/>
      <c r="AE167" s="412"/>
      <c r="AF167" s="412"/>
      <c r="AG167" s="412"/>
      <c r="AH167" s="412"/>
      <c r="AI167" s="412"/>
      <c r="AJ167" s="412"/>
      <c r="AK167" s="412"/>
      <c r="AL167" s="412"/>
      <c r="AM167" s="306"/>
    </row>
    <row r="168" spans="1:39" ht="15" hidden="1" outlineLevel="1">
      <c r="A168" s="505">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5"/>
      <c r="Z168" s="415"/>
      <c r="AA168" s="415"/>
      <c r="AB168" s="415"/>
      <c r="AC168" s="415"/>
      <c r="AD168" s="410"/>
      <c r="AE168" s="410"/>
      <c r="AF168" s="410"/>
      <c r="AG168" s="410"/>
      <c r="AH168" s="410"/>
      <c r="AI168" s="410"/>
      <c r="AJ168" s="410"/>
      <c r="AK168" s="410"/>
      <c r="AL168" s="410"/>
      <c r="AM168" s="296">
        <f>SUM(Y168:AL168)</f>
        <v>0</v>
      </c>
    </row>
    <row r="169" spans="1:39" ht="15" hidden="1"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788">
        <f>Y168</f>
        <v>0</v>
      </c>
      <c r="Z169" s="788">
        <f>Z168</f>
        <v>0</v>
      </c>
      <c r="AA169" s="788">
        <f t="shared" ref="AA169:AC169" si="66">AA168</f>
        <v>0</v>
      </c>
      <c r="AB169" s="788">
        <f t="shared" si="66"/>
        <v>0</v>
      </c>
      <c r="AC169" s="788">
        <f t="shared" si="66"/>
        <v>0</v>
      </c>
      <c r="AD169" s="411">
        <f t="shared" ref="AD169:AL169" si="67">AD168</f>
        <v>0</v>
      </c>
      <c r="AE169" s="411">
        <f t="shared" si="67"/>
        <v>0</v>
      </c>
      <c r="AF169" s="411">
        <f t="shared" si="67"/>
        <v>0</v>
      </c>
      <c r="AG169" s="411">
        <f t="shared" si="67"/>
        <v>0</v>
      </c>
      <c r="AH169" s="411">
        <f t="shared" si="67"/>
        <v>0</v>
      </c>
      <c r="AI169" s="411">
        <f t="shared" si="67"/>
        <v>0</v>
      </c>
      <c r="AJ169" s="411">
        <f t="shared" si="67"/>
        <v>0</v>
      </c>
      <c r="AK169" s="411">
        <f t="shared" si="67"/>
        <v>0</v>
      </c>
      <c r="AL169" s="411">
        <f t="shared" si="67"/>
        <v>0</v>
      </c>
      <c r="AM169" s="501"/>
    </row>
    <row r="170" spans="1:39" ht="15" hidden="1"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6"/>
      <c r="Z170" s="416"/>
      <c r="AA170" s="416"/>
      <c r="AB170" s="416"/>
      <c r="AC170" s="416"/>
      <c r="AD170" s="412"/>
      <c r="AE170" s="412"/>
      <c r="AF170" s="412"/>
      <c r="AG170" s="412"/>
      <c r="AH170" s="412"/>
      <c r="AI170" s="412"/>
      <c r="AJ170" s="412"/>
      <c r="AK170" s="412"/>
      <c r="AL170" s="412"/>
      <c r="AM170" s="306"/>
    </row>
    <row r="171" spans="1:39" s="283" customFormat="1" ht="15" hidden="1" outlineLevel="1">
      <c r="A171" s="505">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5"/>
      <c r="Z171" s="415"/>
      <c r="AA171" s="415"/>
      <c r="AB171" s="415"/>
      <c r="AC171" s="415"/>
      <c r="AD171" s="410"/>
      <c r="AE171" s="410"/>
      <c r="AF171" s="410"/>
      <c r="AG171" s="410"/>
      <c r="AH171" s="410"/>
      <c r="AI171" s="410"/>
      <c r="AJ171" s="410"/>
      <c r="AK171" s="410"/>
      <c r="AL171" s="410"/>
      <c r="AM171" s="296">
        <f>SUM(Y171:AL171)</f>
        <v>0</v>
      </c>
    </row>
    <row r="172" spans="1:39" s="283" customFormat="1" ht="15" hidden="1" outlineLevel="1">
      <c r="A172" s="505"/>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788">
        <f>Y171</f>
        <v>0</v>
      </c>
      <c r="Z172" s="788">
        <f>Z171</f>
        <v>0</v>
      </c>
      <c r="AA172" s="788">
        <f t="shared" ref="AA172:AC172" si="68">AA171</f>
        <v>0</v>
      </c>
      <c r="AB172" s="788">
        <f t="shared" si="68"/>
        <v>0</v>
      </c>
      <c r="AC172" s="788">
        <f t="shared" si="68"/>
        <v>0</v>
      </c>
      <c r="AD172" s="411">
        <f t="shared" ref="AD172:AL172" si="69">AD171</f>
        <v>0</v>
      </c>
      <c r="AE172" s="411">
        <f t="shared" si="69"/>
        <v>0</v>
      </c>
      <c r="AF172" s="411">
        <f t="shared" si="69"/>
        <v>0</v>
      </c>
      <c r="AG172" s="411">
        <f t="shared" si="69"/>
        <v>0</v>
      </c>
      <c r="AH172" s="411">
        <f t="shared" si="69"/>
        <v>0</v>
      </c>
      <c r="AI172" s="411">
        <f t="shared" si="69"/>
        <v>0</v>
      </c>
      <c r="AJ172" s="411">
        <f t="shared" si="69"/>
        <v>0</v>
      </c>
      <c r="AK172" s="411">
        <f t="shared" si="69"/>
        <v>0</v>
      </c>
      <c r="AL172" s="411">
        <f t="shared" si="69"/>
        <v>0</v>
      </c>
      <c r="AM172" s="501"/>
    </row>
    <row r="173" spans="1:39" s="283" customFormat="1" ht="15" hidden="1" outlineLevel="1">
      <c r="A173" s="505"/>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6"/>
      <c r="Z173" s="416"/>
      <c r="AA173" s="416"/>
      <c r="AB173" s="416"/>
      <c r="AC173" s="416"/>
      <c r="AD173" s="412"/>
      <c r="AE173" s="412"/>
      <c r="AF173" s="412"/>
      <c r="AG173" s="412"/>
      <c r="AH173" s="412"/>
      <c r="AI173" s="412"/>
      <c r="AJ173" s="412"/>
      <c r="AK173" s="412"/>
      <c r="AL173" s="412"/>
      <c r="AM173" s="306"/>
    </row>
    <row r="174" spans="1:39" ht="15" hidden="1" outlineLevel="1">
      <c r="A174" s="505">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5"/>
      <c r="Z174" s="415"/>
      <c r="AA174" s="415"/>
      <c r="AB174" s="415"/>
      <c r="AC174" s="415"/>
      <c r="AD174" s="410"/>
      <c r="AE174" s="410"/>
      <c r="AF174" s="410"/>
      <c r="AG174" s="410"/>
      <c r="AH174" s="410"/>
      <c r="AI174" s="410"/>
      <c r="AJ174" s="410"/>
      <c r="AK174" s="410"/>
      <c r="AL174" s="410"/>
      <c r="AM174" s="296">
        <f>SUM(Y174:AL174)</f>
        <v>0</v>
      </c>
    </row>
    <row r="175" spans="1:39" ht="15" hidden="1"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788">
        <f>Y174</f>
        <v>0</v>
      </c>
      <c r="Z175" s="788">
        <f>Z174</f>
        <v>0</v>
      </c>
      <c r="AA175" s="788">
        <f t="shared" ref="AA175:AC175" si="70">AA174</f>
        <v>0</v>
      </c>
      <c r="AB175" s="788">
        <f t="shared" si="70"/>
        <v>0</v>
      </c>
      <c r="AC175" s="788">
        <f t="shared" si="70"/>
        <v>0</v>
      </c>
      <c r="AD175" s="411">
        <f t="shared" ref="AD175:AL175" si="71">AD174</f>
        <v>0</v>
      </c>
      <c r="AE175" s="411">
        <f t="shared" si="71"/>
        <v>0</v>
      </c>
      <c r="AF175" s="411">
        <f t="shared" si="71"/>
        <v>0</v>
      </c>
      <c r="AG175" s="411">
        <f t="shared" si="71"/>
        <v>0</v>
      </c>
      <c r="AH175" s="411">
        <f t="shared" si="71"/>
        <v>0</v>
      </c>
      <c r="AI175" s="411">
        <f t="shared" si="71"/>
        <v>0</v>
      </c>
      <c r="AJ175" s="411">
        <f t="shared" si="71"/>
        <v>0</v>
      </c>
      <c r="AK175" s="411">
        <f t="shared" si="71"/>
        <v>0</v>
      </c>
      <c r="AL175" s="411">
        <f t="shared" si="71"/>
        <v>0</v>
      </c>
      <c r="AM175" s="501"/>
    </row>
    <row r="176" spans="1:39" ht="15" hidden="1"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6"/>
      <c r="Z176" s="416"/>
      <c r="AA176" s="416"/>
      <c r="AB176" s="416"/>
      <c r="AC176" s="416"/>
      <c r="AD176" s="412"/>
      <c r="AE176" s="412"/>
      <c r="AF176" s="412"/>
      <c r="AG176" s="412"/>
      <c r="AH176" s="412"/>
      <c r="AI176" s="412"/>
      <c r="AJ176" s="412"/>
      <c r="AK176" s="412"/>
      <c r="AL176" s="412"/>
      <c r="AM176" s="306"/>
    </row>
    <row r="177" spans="1:39" ht="15.75" hidden="1" outlineLevel="1">
      <c r="A177" s="506"/>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790"/>
      <c r="Z177" s="790"/>
      <c r="AA177" s="790"/>
      <c r="AB177" s="790"/>
      <c r="AC177" s="790"/>
      <c r="AD177" s="414"/>
      <c r="AE177" s="414"/>
      <c r="AF177" s="414"/>
      <c r="AG177" s="414"/>
      <c r="AH177" s="414"/>
      <c r="AI177" s="414"/>
      <c r="AJ177" s="414"/>
      <c r="AK177" s="414"/>
      <c r="AL177" s="414"/>
      <c r="AM177" s="292"/>
    </row>
    <row r="178" spans="1:39" ht="15" hidden="1" outlineLevel="1">
      <c r="A178" s="505">
        <v>10</v>
      </c>
      <c r="B178" s="310" t="s">
        <v>22</v>
      </c>
      <c r="C178" s="291" t="s">
        <v>25</v>
      </c>
      <c r="D178" s="295">
        <v>4566652.910091457</v>
      </c>
      <c r="E178" s="295">
        <v>4533681.9840461761</v>
      </c>
      <c r="F178" s="295">
        <v>4509187.1743669342</v>
      </c>
      <c r="G178" s="295">
        <v>4399165.4524492258</v>
      </c>
      <c r="H178" s="295"/>
      <c r="I178" s="295"/>
      <c r="J178" s="295"/>
      <c r="K178" s="295"/>
      <c r="L178" s="295"/>
      <c r="M178" s="295"/>
      <c r="N178" s="295">
        <v>12</v>
      </c>
      <c r="O178" s="295">
        <v>762.27630965927926</v>
      </c>
      <c r="P178" s="295">
        <v>752.26633758931996</v>
      </c>
      <c r="Q178" s="295">
        <v>744.82342057566768</v>
      </c>
      <c r="R178" s="295">
        <v>711.10186372750468</v>
      </c>
      <c r="S178" s="295"/>
      <c r="T178" s="295"/>
      <c r="U178" s="295"/>
      <c r="V178" s="295"/>
      <c r="W178" s="295"/>
      <c r="X178" s="295"/>
      <c r="Y178" s="787">
        <v>0</v>
      </c>
      <c r="Z178" s="791">
        <v>7.0300000000000001E-2</v>
      </c>
      <c r="AA178" s="791">
        <v>0.29249999999999998</v>
      </c>
      <c r="AB178" s="415">
        <v>0.63719999999999999</v>
      </c>
      <c r="AC178" s="415"/>
      <c r="AD178" s="415"/>
      <c r="AE178" s="415"/>
      <c r="AF178" s="415"/>
      <c r="AG178" s="415"/>
      <c r="AH178" s="415"/>
      <c r="AI178" s="415"/>
      <c r="AJ178" s="415"/>
      <c r="AK178" s="415"/>
      <c r="AL178" s="415"/>
      <c r="AM178" s="296">
        <f>SUM(Y178:AL178)</f>
        <v>1</v>
      </c>
    </row>
    <row r="179" spans="1:39" ht="15" hidden="1" outlineLevel="1">
      <c r="B179" s="294" t="s">
        <v>244</v>
      </c>
      <c r="C179" s="291" t="s">
        <v>163</v>
      </c>
      <c r="D179" s="295">
        <v>351633.54423368699</v>
      </c>
      <c r="E179" s="295">
        <v>351633.54423368699</v>
      </c>
      <c r="F179" s="295">
        <v>351633.54423368699</v>
      </c>
      <c r="G179" s="295">
        <v>351633.54423368699</v>
      </c>
      <c r="H179" s="295"/>
      <c r="I179" s="295"/>
      <c r="J179" s="295"/>
      <c r="K179" s="295"/>
      <c r="L179" s="295"/>
      <c r="M179" s="295"/>
      <c r="N179" s="295">
        <f>N178</f>
        <v>12</v>
      </c>
      <c r="O179" s="295">
        <v>54.734541950000001</v>
      </c>
      <c r="P179" s="295">
        <v>54.734541950000001</v>
      </c>
      <c r="Q179" s="295">
        <v>54.734541950000001</v>
      </c>
      <c r="R179" s="295">
        <v>54.734541950000001</v>
      </c>
      <c r="S179" s="295"/>
      <c r="T179" s="295"/>
      <c r="U179" s="295"/>
      <c r="V179" s="295"/>
      <c r="W179" s="295"/>
      <c r="X179" s="295"/>
      <c r="Y179" s="788">
        <f>Y178</f>
        <v>0</v>
      </c>
      <c r="Z179" s="788">
        <f>Z178</f>
        <v>7.0300000000000001E-2</v>
      </c>
      <c r="AA179" s="788">
        <f t="shared" ref="AA179:AC179" si="72">AA178</f>
        <v>0.29249999999999998</v>
      </c>
      <c r="AB179" s="788">
        <f t="shared" si="72"/>
        <v>0.63719999999999999</v>
      </c>
      <c r="AC179" s="788">
        <f t="shared" si="72"/>
        <v>0</v>
      </c>
      <c r="AD179" s="411">
        <f t="shared" ref="AD179:AL179" si="73">AD178</f>
        <v>0</v>
      </c>
      <c r="AE179" s="411">
        <f t="shared" si="73"/>
        <v>0</v>
      </c>
      <c r="AF179" s="411">
        <f t="shared" si="73"/>
        <v>0</v>
      </c>
      <c r="AG179" s="411">
        <f t="shared" si="73"/>
        <v>0</v>
      </c>
      <c r="AH179" s="411">
        <f t="shared" si="73"/>
        <v>0</v>
      </c>
      <c r="AI179" s="411">
        <f t="shared" si="73"/>
        <v>0</v>
      </c>
      <c r="AJ179" s="411">
        <f t="shared" si="73"/>
        <v>0</v>
      </c>
      <c r="AK179" s="411">
        <f t="shared" si="73"/>
        <v>0</v>
      </c>
      <c r="AL179" s="411">
        <f t="shared" si="73"/>
        <v>0</v>
      </c>
      <c r="AM179" s="501"/>
    </row>
    <row r="180" spans="1:39" ht="15" hidden="1"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hidden="1" outlineLevel="1">
      <c r="A181" s="505">
        <v>11</v>
      </c>
      <c r="B181" s="314" t="s">
        <v>21</v>
      </c>
      <c r="C181" s="291" t="s">
        <v>25</v>
      </c>
      <c r="D181" s="295">
        <v>307810.07002505724</v>
      </c>
      <c r="E181" s="295">
        <v>307810.0700250573</v>
      </c>
      <c r="F181" s="295">
        <v>307691.63733636198</v>
      </c>
      <c r="G181" s="295">
        <v>255132.71070533659</v>
      </c>
      <c r="H181" s="295"/>
      <c r="I181" s="295"/>
      <c r="J181" s="295"/>
      <c r="K181" s="295"/>
      <c r="L181" s="295"/>
      <c r="M181" s="295"/>
      <c r="N181" s="295">
        <v>12</v>
      </c>
      <c r="O181" s="295">
        <v>82.234975600645171</v>
      </c>
      <c r="P181" s="295">
        <v>82.234975600645171</v>
      </c>
      <c r="Q181" s="295">
        <v>82.213000685180162</v>
      </c>
      <c r="R181" s="295">
        <v>68.883538402768764</v>
      </c>
      <c r="S181" s="295"/>
      <c r="T181" s="295"/>
      <c r="U181" s="295"/>
      <c r="V181" s="295"/>
      <c r="W181" s="295"/>
      <c r="X181" s="295"/>
      <c r="Y181" s="787">
        <v>0</v>
      </c>
      <c r="Z181" s="791">
        <v>1</v>
      </c>
      <c r="AA181" s="415">
        <v>0</v>
      </c>
      <c r="AB181" s="415"/>
      <c r="AC181" s="415"/>
      <c r="AD181" s="415"/>
      <c r="AE181" s="415"/>
      <c r="AF181" s="415"/>
      <c r="AG181" s="415"/>
      <c r="AH181" s="415"/>
      <c r="AI181" s="415"/>
      <c r="AJ181" s="415"/>
      <c r="AK181" s="415"/>
      <c r="AL181" s="415"/>
      <c r="AM181" s="296">
        <f>SUM(Y181:AL181)</f>
        <v>1</v>
      </c>
    </row>
    <row r="182" spans="1:39" ht="15" hidden="1"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788">
        <f>Y181</f>
        <v>0</v>
      </c>
      <c r="Z182" s="788">
        <f>Z181</f>
        <v>1</v>
      </c>
      <c r="AA182" s="788">
        <f t="shared" ref="AA182:AC182" si="74">AA181</f>
        <v>0</v>
      </c>
      <c r="AB182" s="788">
        <f t="shared" si="74"/>
        <v>0</v>
      </c>
      <c r="AC182" s="788">
        <f t="shared" si="74"/>
        <v>0</v>
      </c>
      <c r="AD182" s="411">
        <f t="shared" ref="AD182:AL182" si="75">AD181</f>
        <v>0</v>
      </c>
      <c r="AE182" s="411">
        <f t="shared" si="75"/>
        <v>0</v>
      </c>
      <c r="AF182" s="411">
        <f t="shared" si="75"/>
        <v>0</v>
      </c>
      <c r="AG182" s="411">
        <f t="shared" si="75"/>
        <v>0</v>
      </c>
      <c r="AH182" s="411">
        <f t="shared" si="75"/>
        <v>0</v>
      </c>
      <c r="AI182" s="411">
        <f t="shared" si="75"/>
        <v>0</v>
      </c>
      <c r="AJ182" s="411">
        <f t="shared" si="75"/>
        <v>0</v>
      </c>
      <c r="AK182" s="411">
        <f t="shared" si="75"/>
        <v>0</v>
      </c>
      <c r="AL182" s="411">
        <f t="shared" si="75"/>
        <v>0</v>
      </c>
      <c r="AM182" s="501"/>
    </row>
    <row r="183" spans="1:39" ht="15" hidden="1"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hidden="1" outlineLevel="1">
      <c r="A184" s="505">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hidden="1"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788">
        <f>Y184</f>
        <v>0</v>
      </c>
      <c r="Z185" s="788">
        <f>Z184</f>
        <v>0</v>
      </c>
      <c r="AA185" s="788">
        <f t="shared" ref="AA185:AC185" si="76">AA184</f>
        <v>0</v>
      </c>
      <c r="AB185" s="788">
        <f t="shared" si="76"/>
        <v>0</v>
      </c>
      <c r="AC185" s="788">
        <f t="shared" si="76"/>
        <v>0</v>
      </c>
      <c r="AD185" s="411">
        <f t="shared" ref="AD185:AL185" si="77">AD184</f>
        <v>0</v>
      </c>
      <c r="AE185" s="411">
        <f t="shared" si="77"/>
        <v>0</v>
      </c>
      <c r="AF185" s="411">
        <f t="shared" si="77"/>
        <v>0</v>
      </c>
      <c r="AG185" s="411">
        <f t="shared" si="77"/>
        <v>0</v>
      </c>
      <c r="AH185" s="411">
        <f t="shared" si="77"/>
        <v>0</v>
      </c>
      <c r="AI185" s="411">
        <f t="shared" si="77"/>
        <v>0</v>
      </c>
      <c r="AJ185" s="411">
        <f t="shared" si="77"/>
        <v>0</v>
      </c>
      <c r="AK185" s="411">
        <f t="shared" si="77"/>
        <v>0</v>
      </c>
      <c r="AL185" s="411">
        <f t="shared" si="77"/>
        <v>0</v>
      </c>
      <c r="AM185" s="501"/>
    </row>
    <row r="186" spans="1:39" ht="15" hidden="1"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hidden="1" outlineLevel="1">
      <c r="A187" s="505">
        <v>13</v>
      </c>
      <c r="B187" s="314" t="s">
        <v>24</v>
      </c>
      <c r="C187" s="291" t="s">
        <v>25</v>
      </c>
      <c r="D187" s="295">
        <v>3762.71</v>
      </c>
      <c r="E187" s="295">
        <v>3762.71</v>
      </c>
      <c r="F187" s="295">
        <v>3762.71</v>
      </c>
      <c r="G187" s="295">
        <v>3762.71</v>
      </c>
      <c r="H187" s="295"/>
      <c r="I187" s="295"/>
      <c r="J187" s="295"/>
      <c r="K187" s="295"/>
      <c r="L187" s="295"/>
      <c r="M187" s="295"/>
      <c r="N187" s="295">
        <v>12</v>
      </c>
      <c r="O187" s="295">
        <v>3.7631999999999999</v>
      </c>
      <c r="P187" s="295">
        <v>3.7631999999999999</v>
      </c>
      <c r="Q187" s="295">
        <v>3.7631999999999999</v>
      </c>
      <c r="R187" s="295">
        <v>3.7631999999999999</v>
      </c>
      <c r="S187" s="295"/>
      <c r="T187" s="295"/>
      <c r="U187" s="295"/>
      <c r="V187" s="295"/>
      <c r="W187" s="295"/>
      <c r="X187" s="295"/>
      <c r="Y187" s="787">
        <v>0</v>
      </c>
      <c r="Z187" s="415">
        <v>0</v>
      </c>
      <c r="AA187" s="415">
        <v>1</v>
      </c>
      <c r="AB187" s="415">
        <v>0</v>
      </c>
      <c r="AC187" s="415"/>
      <c r="AD187" s="415"/>
      <c r="AE187" s="415"/>
      <c r="AF187" s="415"/>
      <c r="AG187" s="415"/>
      <c r="AH187" s="415"/>
      <c r="AI187" s="415"/>
      <c r="AJ187" s="415"/>
      <c r="AK187" s="415"/>
      <c r="AL187" s="415"/>
      <c r="AM187" s="296">
        <f>SUM(Y187:AL187)</f>
        <v>1</v>
      </c>
    </row>
    <row r="188" spans="1:39" ht="15" hidden="1"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788">
        <f>Y187</f>
        <v>0</v>
      </c>
      <c r="Z188" s="788">
        <f>Z187</f>
        <v>0</v>
      </c>
      <c r="AA188" s="788">
        <f t="shared" ref="AA188:AC188" si="78">AA187</f>
        <v>1</v>
      </c>
      <c r="AB188" s="788">
        <f t="shared" si="78"/>
        <v>0</v>
      </c>
      <c r="AC188" s="788">
        <f t="shared" si="78"/>
        <v>0</v>
      </c>
      <c r="AD188" s="411">
        <f t="shared" ref="AD188:AL188" si="79">AD187</f>
        <v>0</v>
      </c>
      <c r="AE188" s="411">
        <f t="shared" si="79"/>
        <v>0</v>
      </c>
      <c r="AF188" s="411">
        <f t="shared" si="79"/>
        <v>0</v>
      </c>
      <c r="AG188" s="411">
        <f t="shared" si="79"/>
        <v>0</v>
      </c>
      <c r="AH188" s="411">
        <f t="shared" si="79"/>
        <v>0</v>
      </c>
      <c r="AI188" s="411">
        <f t="shared" si="79"/>
        <v>0</v>
      </c>
      <c r="AJ188" s="411">
        <f t="shared" si="79"/>
        <v>0</v>
      </c>
      <c r="AK188" s="411">
        <f t="shared" si="79"/>
        <v>0</v>
      </c>
      <c r="AL188" s="411">
        <f t="shared" si="79"/>
        <v>0</v>
      </c>
      <c r="AM188" s="501"/>
    </row>
    <row r="189" spans="1:39" ht="15" hidden="1"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hidden="1" outlineLevel="1">
      <c r="A190" s="505">
        <v>14</v>
      </c>
      <c r="B190" s="314" t="s">
        <v>20</v>
      </c>
      <c r="C190" s="291" t="s">
        <v>25</v>
      </c>
      <c r="D190" s="295">
        <v>176233.78123794156</v>
      </c>
      <c r="E190" s="295">
        <v>176233.78123794156</v>
      </c>
      <c r="F190" s="295">
        <v>176233.78123794156</v>
      </c>
      <c r="G190" s="295">
        <v>176233.78123794156</v>
      </c>
      <c r="H190" s="295"/>
      <c r="I190" s="295"/>
      <c r="J190" s="295"/>
      <c r="K190" s="295"/>
      <c r="L190" s="295"/>
      <c r="M190" s="295"/>
      <c r="N190" s="295">
        <v>12</v>
      </c>
      <c r="O190" s="295">
        <v>36.240222406953478</v>
      </c>
      <c r="P190" s="295">
        <v>36.240222406953478</v>
      </c>
      <c r="Q190" s="295">
        <v>36.240222406953478</v>
      </c>
      <c r="R190" s="295">
        <v>36.240222406953478</v>
      </c>
      <c r="S190" s="295"/>
      <c r="T190" s="295"/>
      <c r="U190" s="295"/>
      <c r="V190" s="295"/>
      <c r="W190" s="295"/>
      <c r="X190" s="295"/>
      <c r="Y190" s="787">
        <v>0</v>
      </c>
      <c r="Z190" s="415">
        <v>0</v>
      </c>
      <c r="AA190" s="415">
        <v>1</v>
      </c>
      <c r="AB190" s="415">
        <v>0</v>
      </c>
      <c r="AC190" s="415"/>
      <c r="AD190" s="415"/>
      <c r="AE190" s="415"/>
      <c r="AF190" s="415"/>
      <c r="AG190" s="415"/>
      <c r="AH190" s="415"/>
      <c r="AI190" s="415"/>
      <c r="AJ190" s="415"/>
      <c r="AK190" s="415"/>
      <c r="AL190" s="415"/>
      <c r="AM190" s="296">
        <f>SUM(Y190:AL190)</f>
        <v>1</v>
      </c>
    </row>
    <row r="191" spans="1:39" ht="15" hidden="1" outlineLevel="1">
      <c r="B191" s="294" t="s">
        <v>244</v>
      </c>
      <c r="C191" s="291" t="s">
        <v>163</v>
      </c>
      <c r="D191" s="295">
        <v>25176.254462563</v>
      </c>
      <c r="E191" s="295">
        <v>25176.254462563</v>
      </c>
      <c r="F191" s="295">
        <v>25176.254462563</v>
      </c>
      <c r="G191" s="295">
        <v>25176.254462563</v>
      </c>
      <c r="H191" s="295"/>
      <c r="I191" s="295"/>
      <c r="J191" s="295"/>
      <c r="K191" s="295"/>
      <c r="L191" s="295"/>
      <c r="M191" s="295"/>
      <c r="N191" s="295">
        <f>N190</f>
        <v>12</v>
      </c>
      <c r="O191" s="295">
        <v>5.1771746299999997</v>
      </c>
      <c r="P191" s="295">
        <v>5.1771746299999997</v>
      </c>
      <c r="Q191" s="295">
        <v>5.1771746299999997</v>
      </c>
      <c r="R191" s="295">
        <v>5.1771746299999997</v>
      </c>
      <c r="S191" s="295"/>
      <c r="T191" s="295"/>
      <c r="U191" s="295"/>
      <c r="V191" s="295"/>
      <c r="W191" s="295"/>
      <c r="X191" s="295"/>
      <c r="Y191" s="788">
        <f>Y190</f>
        <v>0</v>
      </c>
      <c r="Z191" s="788">
        <f>Z190</f>
        <v>0</v>
      </c>
      <c r="AA191" s="788">
        <f t="shared" ref="AA191:AC191" si="80">AA190</f>
        <v>1</v>
      </c>
      <c r="AB191" s="788">
        <f t="shared" si="80"/>
        <v>0</v>
      </c>
      <c r="AC191" s="788">
        <f t="shared" si="80"/>
        <v>0</v>
      </c>
      <c r="AD191" s="411">
        <f t="shared" ref="AD191:AL191" si="81">AD190</f>
        <v>0</v>
      </c>
      <c r="AE191" s="411">
        <f t="shared" si="81"/>
        <v>0</v>
      </c>
      <c r="AF191" s="411">
        <f t="shared" si="81"/>
        <v>0</v>
      </c>
      <c r="AG191" s="411">
        <f t="shared" si="81"/>
        <v>0</v>
      </c>
      <c r="AH191" s="411">
        <f t="shared" si="81"/>
        <v>0</v>
      </c>
      <c r="AI191" s="411">
        <f t="shared" si="81"/>
        <v>0</v>
      </c>
      <c r="AJ191" s="411">
        <f t="shared" si="81"/>
        <v>0</v>
      </c>
      <c r="AK191" s="411">
        <f t="shared" si="81"/>
        <v>0</v>
      </c>
      <c r="AL191" s="411">
        <f t="shared" si="81"/>
        <v>0</v>
      </c>
      <c r="AM191" s="501"/>
    </row>
    <row r="192" spans="1:39" ht="15" hidden="1"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hidden="1" outlineLevel="1">
      <c r="A193" s="505">
        <v>15</v>
      </c>
      <c r="B193" s="314" t="s">
        <v>485</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hidden="1" outlineLevel="1">
      <c r="A194" s="505"/>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788">
        <f>Y193</f>
        <v>0</v>
      </c>
      <c r="Z194" s="788">
        <f>Z193</f>
        <v>0</v>
      </c>
      <c r="AA194" s="788">
        <f t="shared" ref="AA194:AC194" si="82">AA193</f>
        <v>0</v>
      </c>
      <c r="AB194" s="788">
        <f t="shared" si="82"/>
        <v>0</v>
      </c>
      <c r="AC194" s="788">
        <f t="shared" si="82"/>
        <v>0</v>
      </c>
      <c r="AD194" s="411">
        <f t="shared" ref="AD194:AL194" si="83">AD193</f>
        <v>0</v>
      </c>
      <c r="AE194" s="411">
        <f t="shared" si="83"/>
        <v>0</v>
      </c>
      <c r="AF194" s="411">
        <f t="shared" si="83"/>
        <v>0</v>
      </c>
      <c r="AG194" s="411">
        <f t="shared" si="83"/>
        <v>0</v>
      </c>
      <c r="AH194" s="411">
        <f t="shared" si="83"/>
        <v>0</v>
      </c>
      <c r="AI194" s="411">
        <f t="shared" si="83"/>
        <v>0</v>
      </c>
      <c r="AJ194" s="411">
        <f t="shared" si="83"/>
        <v>0</v>
      </c>
      <c r="AK194" s="411">
        <f t="shared" si="83"/>
        <v>0</v>
      </c>
      <c r="AL194" s="411">
        <f t="shared" si="83"/>
        <v>0</v>
      </c>
      <c r="AM194" s="501"/>
    </row>
    <row r="195" spans="1:39" s="283" customFormat="1" ht="15" hidden="1" outlineLevel="1">
      <c r="A195" s="505"/>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hidden="1" outlineLevel="1">
      <c r="A196" s="505">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hidden="1" outlineLevel="1">
      <c r="A197" s="505"/>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788">
        <f>Y196</f>
        <v>0</v>
      </c>
      <c r="Z197" s="788">
        <f>Z196</f>
        <v>0</v>
      </c>
      <c r="AA197" s="788">
        <f t="shared" ref="AA197:AC197" si="84">AA196</f>
        <v>0</v>
      </c>
      <c r="AB197" s="788">
        <f t="shared" si="84"/>
        <v>0</v>
      </c>
      <c r="AC197" s="788">
        <f t="shared" si="84"/>
        <v>0</v>
      </c>
      <c r="AD197" s="411">
        <f t="shared" ref="AD197:AL197" si="85">AD196</f>
        <v>0</v>
      </c>
      <c r="AE197" s="411">
        <f t="shared" si="85"/>
        <v>0</v>
      </c>
      <c r="AF197" s="411">
        <f t="shared" si="85"/>
        <v>0</v>
      </c>
      <c r="AG197" s="411">
        <f t="shared" si="85"/>
        <v>0</v>
      </c>
      <c r="AH197" s="411">
        <f t="shared" si="85"/>
        <v>0</v>
      </c>
      <c r="AI197" s="411">
        <f t="shared" si="85"/>
        <v>0</v>
      </c>
      <c r="AJ197" s="411">
        <f t="shared" si="85"/>
        <v>0</v>
      </c>
      <c r="AK197" s="411">
        <f t="shared" si="85"/>
        <v>0</v>
      </c>
      <c r="AL197" s="411">
        <f t="shared" si="85"/>
        <v>0</v>
      </c>
      <c r="AM197" s="501"/>
    </row>
    <row r="198" spans="1:39" s="283" customFormat="1" ht="15" hidden="1" outlineLevel="1">
      <c r="A198" s="505"/>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hidden="1" outlineLevel="1">
      <c r="A199" s="505">
        <v>17</v>
      </c>
      <c r="B199" s="314" t="s">
        <v>9</v>
      </c>
      <c r="C199" s="291" t="s">
        <v>25</v>
      </c>
      <c r="D199" s="295">
        <v>1614.336</v>
      </c>
      <c r="E199" s="295">
        <v>0</v>
      </c>
      <c r="F199" s="295">
        <v>0</v>
      </c>
      <c r="G199" s="295">
        <v>0</v>
      </c>
      <c r="H199" s="295"/>
      <c r="I199" s="295"/>
      <c r="J199" s="295"/>
      <c r="K199" s="295"/>
      <c r="L199" s="295"/>
      <c r="M199" s="295"/>
      <c r="N199" s="291"/>
      <c r="O199" s="295">
        <v>111.06300300000001</v>
      </c>
      <c r="P199" s="295">
        <v>0</v>
      </c>
      <c r="Q199" s="295">
        <v>0</v>
      </c>
      <c r="R199" s="295">
        <v>0</v>
      </c>
      <c r="S199" s="295"/>
      <c r="T199" s="295"/>
      <c r="U199" s="295"/>
      <c r="V199" s="295"/>
      <c r="W199" s="295"/>
      <c r="X199" s="295"/>
      <c r="Y199" s="787">
        <v>0</v>
      </c>
      <c r="Z199" s="415">
        <v>0</v>
      </c>
      <c r="AA199" s="415">
        <v>1</v>
      </c>
      <c r="AB199" s="415"/>
      <c r="AC199" s="415"/>
      <c r="AD199" s="415"/>
      <c r="AE199" s="415"/>
      <c r="AF199" s="415"/>
      <c r="AG199" s="415"/>
      <c r="AH199" s="415"/>
      <c r="AI199" s="415"/>
      <c r="AJ199" s="415"/>
      <c r="AK199" s="415"/>
      <c r="AL199" s="415"/>
      <c r="AM199" s="296">
        <f>SUM(Y199:AL199)</f>
        <v>1</v>
      </c>
    </row>
    <row r="200" spans="1:39" ht="15" hidden="1"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788">
        <f>Y199</f>
        <v>0</v>
      </c>
      <c r="Z200" s="788">
        <f>Z199</f>
        <v>0</v>
      </c>
      <c r="AA200" s="788">
        <f t="shared" ref="AA200:AC200" si="86">AA199</f>
        <v>1</v>
      </c>
      <c r="AB200" s="788">
        <f t="shared" si="86"/>
        <v>0</v>
      </c>
      <c r="AC200" s="788">
        <f t="shared" si="86"/>
        <v>0</v>
      </c>
      <c r="AD200" s="411">
        <f t="shared" ref="AD200:AL200" si="87">AD199</f>
        <v>0</v>
      </c>
      <c r="AE200" s="411">
        <f t="shared" si="87"/>
        <v>0</v>
      </c>
      <c r="AF200" s="411">
        <f t="shared" si="87"/>
        <v>0</v>
      </c>
      <c r="AG200" s="411">
        <f t="shared" si="87"/>
        <v>0</v>
      </c>
      <c r="AH200" s="411">
        <f t="shared" si="87"/>
        <v>0</v>
      </c>
      <c r="AI200" s="411">
        <f t="shared" si="87"/>
        <v>0</v>
      </c>
      <c r="AJ200" s="411">
        <f t="shared" si="87"/>
        <v>0</v>
      </c>
      <c r="AK200" s="411">
        <f t="shared" si="87"/>
        <v>0</v>
      </c>
      <c r="AL200" s="411">
        <f t="shared" si="87"/>
        <v>0</v>
      </c>
      <c r="AM200" s="501"/>
    </row>
    <row r="201" spans="1:39" ht="15" hidden="1"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792"/>
      <c r="Z201" s="793"/>
      <c r="AA201" s="793"/>
      <c r="AB201" s="793"/>
      <c r="AC201" s="793"/>
      <c r="AD201" s="420"/>
      <c r="AE201" s="420"/>
      <c r="AF201" s="420"/>
      <c r="AG201" s="420"/>
      <c r="AH201" s="420"/>
      <c r="AI201" s="420"/>
      <c r="AJ201" s="420"/>
      <c r="AK201" s="420"/>
      <c r="AL201" s="420"/>
      <c r="AM201" s="317"/>
    </row>
    <row r="202" spans="1:39" ht="15.75" hidden="1" outlineLevel="1">
      <c r="A202" s="506"/>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790"/>
      <c r="Z202" s="790"/>
      <c r="AA202" s="790"/>
      <c r="AB202" s="790"/>
      <c r="AC202" s="790"/>
      <c r="AD202" s="414"/>
      <c r="AE202" s="414"/>
      <c r="AF202" s="414"/>
      <c r="AG202" s="414"/>
      <c r="AH202" s="414"/>
      <c r="AI202" s="414"/>
      <c r="AJ202" s="414"/>
      <c r="AK202" s="414"/>
      <c r="AL202" s="414"/>
      <c r="AM202" s="292"/>
    </row>
    <row r="203" spans="1:39" ht="15" hidden="1" outlineLevel="1">
      <c r="A203" s="505">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794"/>
      <c r="Z203" s="415"/>
      <c r="AA203" s="415"/>
      <c r="AB203" s="415"/>
      <c r="AC203" s="415"/>
      <c r="AD203" s="415"/>
      <c r="AE203" s="415"/>
      <c r="AF203" s="415"/>
      <c r="AG203" s="415"/>
      <c r="AH203" s="415"/>
      <c r="AI203" s="415"/>
      <c r="AJ203" s="415"/>
      <c r="AK203" s="415"/>
      <c r="AL203" s="415"/>
      <c r="AM203" s="296">
        <f>SUM(Y203:AL203)</f>
        <v>0</v>
      </c>
    </row>
    <row r="204" spans="1:39" ht="15" hidden="1"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788">
        <f>Y203</f>
        <v>0</v>
      </c>
      <c r="Z204" s="788">
        <f>Z203</f>
        <v>0</v>
      </c>
      <c r="AA204" s="788">
        <f t="shared" ref="AA204:AC204" si="88">AA203</f>
        <v>0</v>
      </c>
      <c r="AB204" s="788">
        <f t="shared" si="88"/>
        <v>0</v>
      </c>
      <c r="AC204" s="788">
        <f t="shared" si="88"/>
        <v>0</v>
      </c>
      <c r="AD204" s="411">
        <f t="shared" ref="AD204:AL204" si="89">AD203</f>
        <v>0</v>
      </c>
      <c r="AE204" s="411">
        <f t="shared" si="89"/>
        <v>0</v>
      </c>
      <c r="AF204" s="411">
        <f t="shared" si="89"/>
        <v>0</v>
      </c>
      <c r="AG204" s="411">
        <f t="shared" si="89"/>
        <v>0</v>
      </c>
      <c r="AH204" s="411">
        <f t="shared" si="89"/>
        <v>0</v>
      </c>
      <c r="AI204" s="411">
        <f t="shared" si="89"/>
        <v>0</v>
      </c>
      <c r="AJ204" s="411">
        <f t="shared" si="89"/>
        <v>0</v>
      </c>
      <c r="AK204" s="411">
        <f t="shared" si="89"/>
        <v>0</v>
      </c>
      <c r="AL204" s="411">
        <f t="shared" si="89"/>
        <v>0</v>
      </c>
      <c r="AM204" s="501"/>
    </row>
    <row r="205" spans="1:39" ht="15" hidden="1" outlineLevel="1">
      <c r="A205" s="508"/>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6"/>
      <c r="Z205" s="795"/>
      <c r="AA205" s="795"/>
      <c r="AB205" s="795"/>
      <c r="AC205" s="795"/>
      <c r="AD205" s="421"/>
      <c r="AE205" s="421"/>
      <c r="AF205" s="421"/>
      <c r="AG205" s="421"/>
      <c r="AH205" s="421"/>
      <c r="AI205" s="421"/>
      <c r="AJ205" s="421"/>
      <c r="AK205" s="421"/>
      <c r="AL205" s="421"/>
      <c r="AM205" s="306"/>
    </row>
    <row r="206" spans="1:39" ht="15" hidden="1" outlineLevel="1">
      <c r="A206" s="505">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5"/>
      <c r="Z206" s="415"/>
      <c r="AA206" s="415"/>
      <c r="AB206" s="415"/>
      <c r="AC206" s="415"/>
      <c r="AD206" s="415"/>
      <c r="AE206" s="415"/>
      <c r="AF206" s="415"/>
      <c r="AG206" s="415"/>
      <c r="AH206" s="415"/>
      <c r="AI206" s="415"/>
      <c r="AJ206" s="415"/>
      <c r="AK206" s="415"/>
      <c r="AL206" s="415"/>
      <c r="AM206" s="296">
        <f>SUM(Y206:AL206)</f>
        <v>0</v>
      </c>
    </row>
    <row r="207" spans="1:39" ht="15" hidden="1"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788">
        <f>Y206</f>
        <v>0</v>
      </c>
      <c r="Z207" s="788">
        <f>Z206</f>
        <v>0</v>
      </c>
      <c r="AA207" s="788">
        <f t="shared" ref="AA207:AC207" si="90">AA206</f>
        <v>0</v>
      </c>
      <c r="AB207" s="788">
        <f t="shared" si="90"/>
        <v>0</v>
      </c>
      <c r="AC207" s="788">
        <f t="shared" si="90"/>
        <v>0</v>
      </c>
      <c r="AD207" s="411">
        <f t="shared" ref="AD207:AL207" si="91">AD206</f>
        <v>0</v>
      </c>
      <c r="AE207" s="411">
        <f t="shared" si="91"/>
        <v>0</v>
      </c>
      <c r="AF207" s="411">
        <f t="shared" si="91"/>
        <v>0</v>
      </c>
      <c r="AG207" s="411">
        <f t="shared" si="91"/>
        <v>0</v>
      </c>
      <c r="AH207" s="411">
        <f t="shared" si="91"/>
        <v>0</v>
      </c>
      <c r="AI207" s="411">
        <f t="shared" si="91"/>
        <v>0</v>
      </c>
      <c r="AJ207" s="411">
        <f t="shared" si="91"/>
        <v>0</v>
      </c>
      <c r="AK207" s="411">
        <f t="shared" si="91"/>
        <v>0</v>
      </c>
      <c r="AL207" s="411">
        <f t="shared" si="91"/>
        <v>0</v>
      </c>
      <c r="AM207" s="501"/>
    </row>
    <row r="208" spans="1:39" ht="15" hidden="1"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18"/>
      <c r="Z208" s="418"/>
      <c r="AA208" s="416"/>
      <c r="AB208" s="416"/>
      <c r="AC208" s="416"/>
      <c r="AD208" s="412"/>
      <c r="AE208" s="412"/>
      <c r="AF208" s="412"/>
      <c r="AG208" s="412"/>
      <c r="AH208" s="412"/>
      <c r="AI208" s="412"/>
      <c r="AJ208" s="412"/>
      <c r="AK208" s="412"/>
      <c r="AL208" s="412"/>
      <c r="AM208" s="306"/>
    </row>
    <row r="209" spans="1:39" ht="15" hidden="1" outlineLevel="1">
      <c r="A209" s="505">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5"/>
      <c r="Z209" s="415"/>
      <c r="AA209" s="415"/>
      <c r="AB209" s="415"/>
      <c r="AC209" s="415"/>
      <c r="AD209" s="415"/>
      <c r="AE209" s="415"/>
      <c r="AF209" s="415"/>
      <c r="AG209" s="415"/>
      <c r="AH209" s="415"/>
      <c r="AI209" s="415"/>
      <c r="AJ209" s="415"/>
      <c r="AK209" s="415"/>
      <c r="AL209" s="415"/>
      <c r="AM209" s="296">
        <f>SUM(Y209:AL209)</f>
        <v>0</v>
      </c>
    </row>
    <row r="210" spans="1:39" ht="15" hidden="1"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788">
        <f>Y209</f>
        <v>0</v>
      </c>
      <c r="Z210" s="788">
        <f>Z209</f>
        <v>0</v>
      </c>
      <c r="AA210" s="788">
        <f t="shared" ref="AA210:AC210" si="92">AA209</f>
        <v>0</v>
      </c>
      <c r="AB210" s="788">
        <f t="shared" si="92"/>
        <v>0</v>
      </c>
      <c r="AC210" s="788">
        <f t="shared" si="92"/>
        <v>0</v>
      </c>
      <c r="AD210" s="411">
        <f t="shared" ref="AD210:AL210" si="93">AD209</f>
        <v>0</v>
      </c>
      <c r="AE210" s="411">
        <f t="shared" si="93"/>
        <v>0</v>
      </c>
      <c r="AF210" s="411">
        <f t="shared" si="93"/>
        <v>0</v>
      </c>
      <c r="AG210" s="411">
        <f t="shared" si="93"/>
        <v>0</v>
      </c>
      <c r="AH210" s="411">
        <f t="shared" si="93"/>
        <v>0</v>
      </c>
      <c r="AI210" s="411">
        <f t="shared" si="93"/>
        <v>0</v>
      </c>
      <c r="AJ210" s="411">
        <f t="shared" si="93"/>
        <v>0</v>
      </c>
      <c r="AK210" s="411">
        <f t="shared" si="93"/>
        <v>0</v>
      </c>
      <c r="AL210" s="411">
        <f t="shared" si="93"/>
        <v>0</v>
      </c>
      <c r="AM210" s="501"/>
    </row>
    <row r="211" spans="1:39" ht="15" hidden="1"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6"/>
      <c r="Z211" s="416"/>
      <c r="AA211" s="416"/>
      <c r="AB211" s="416"/>
      <c r="AC211" s="416"/>
      <c r="AD211" s="412"/>
      <c r="AE211" s="412"/>
      <c r="AF211" s="412"/>
      <c r="AG211" s="412"/>
      <c r="AH211" s="412"/>
      <c r="AI211" s="412"/>
      <c r="AJ211" s="412"/>
      <c r="AK211" s="412"/>
      <c r="AL211" s="412"/>
      <c r="AM211" s="306"/>
    </row>
    <row r="212" spans="1:39" ht="15" hidden="1" outlineLevel="1">
      <c r="A212" s="505">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5"/>
      <c r="Z212" s="415"/>
      <c r="AA212" s="415"/>
      <c r="AB212" s="415"/>
      <c r="AC212" s="415"/>
      <c r="AD212" s="415"/>
      <c r="AE212" s="415"/>
      <c r="AF212" s="415"/>
      <c r="AG212" s="415"/>
      <c r="AH212" s="415"/>
      <c r="AI212" s="415"/>
      <c r="AJ212" s="415"/>
      <c r="AK212" s="415"/>
      <c r="AL212" s="415"/>
      <c r="AM212" s="296">
        <f>SUM(Y212:AL212)</f>
        <v>0</v>
      </c>
    </row>
    <row r="213" spans="1:39" ht="15" hidden="1"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788">
        <f>Y212</f>
        <v>0</v>
      </c>
      <c r="Z213" s="788">
        <f>Z212</f>
        <v>0</v>
      </c>
      <c r="AA213" s="788">
        <f t="shared" ref="AA213:AC213" si="94">AA212</f>
        <v>0</v>
      </c>
      <c r="AB213" s="788">
        <f t="shared" si="94"/>
        <v>0</v>
      </c>
      <c r="AC213" s="788">
        <f t="shared" si="94"/>
        <v>0</v>
      </c>
      <c r="AD213" s="411">
        <f t="shared" ref="AD213:AL213" si="95">AD212</f>
        <v>0</v>
      </c>
      <c r="AE213" s="411">
        <f t="shared" si="95"/>
        <v>0</v>
      </c>
      <c r="AF213" s="411">
        <f t="shared" si="95"/>
        <v>0</v>
      </c>
      <c r="AG213" s="411">
        <f t="shared" si="95"/>
        <v>0</v>
      </c>
      <c r="AH213" s="411">
        <f t="shared" si="95"/>
        <v>0</v>
      </c>
      <c r="AI213" s="411">
        <f t="shared" si="95"/>
        <v>0</v>
      </c>
      <c r="AJ213" s="411">
        <f t="shared" si="95"/>
        <v>0</v>
      </c>
      <c r="AK213" s="411">
        <f t="shared" si="95"/>
        <v>0</v>
      </c>
      <c r="AL213" s="411">
        <f t="shared" si="95"/>
        <v>0</v>
      </c>
      <c r="AM213" s="501"/>
    </row>
    <row r="214" spans="1:39" ht="15" hidden="1"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18"/>
      <c r="Z214" s="416"/>
      <c r="AA214" s="416"/>
      <c r="AB214" s="416"/>
      <c r="AC214" s="416"/>
      <c r="AD214" s="412"/>
      <c r="AE214" s="412"/>
      <c r="AF214" s="412"/>
      <c r="AG214" s="412"/>
      <c r="AH214" s="412"/>
      <c r="AI214" s="412"/>
      <c r="AJ214" s="412"/>
      <c r="AK214" s="412"/>
      <c r="AL214" s="412"/>
      <c r="AM214" s="306"/>
    </row>
    <row r="215" spans="1:39" ht="15" hidden="1" outlineLevel="1">
      <c r="A215" s="505">
        <v>22</v>
      </c>
      <c r="B215" s="315" t="s">
        <v>9</v>
      </c>
      <c r="C215" s="291" t="s">
        <v>25</v>
      </c>
      <c r="D215" s="295">
        <v>30359.54</v>
      </c>
      <c r="E215" s="295">
        <v>0</v>
      </c>
      <c r="F215" s="295">
        <v>0</v>
      </c>
      <c r="G215" s="295">
        <v>0</v>
      </c>
      <c r="H215" s="295"/>
      <c r="I215" s="295"/>
      <c r="J215" s="295"/>
      <c r="K215" s="295"/>
      <c r="L215" s="295"/>
      <c r="M215" s="295"/>
      <c r="N215" s="291"/>
      <c r="O215" s="295">
        <v>1259.7547287</v>
      </c>
      <c r="P215" s="295">
        <v>0</v>
      </c>
      <c r="Q215" s="295">
        <v>0</v>
      </c>
      <c r="R215" s="295">
        <v>0</v>
      </c>
      <c r="S215" s="295"/>
      <c r="T215" s="295"/>
      <c r="U215" s="295"/>
      <c r="V215" s="295"/>
      <c r="W215" s="295"/>
      <c r="X215" s="295"/>
      <c r="Y215" s="787">
        <v>0</v>
      </c>
      <c r="Z215" s="415">
        <v>0</v>
      </c>
      <c r="AA215" s="415">
        <v>1</v>
      </c>
      <c r="AB215" s="415"/>
      <c r="AC215" s="415"/>
      <c r="AD215" s="415"/>
      <c r="AE215" s="415"/>
      <c r="AF215" s="415"/>
      <c r="AG215" s="415"/>
      <c r="AH215" s="415"/>
      <c r="AI215" s="415"/>
      <c r="AJ215" s="415"/>
      <c r="AK215" s="415"/>
      <c r="AL215" s="415"/>
      <c r="AM215" s="296">
        <f>SUM(Y215:AL215)</f>
        <v>1</v>
      </c>
    </row>
    <row r="216" spans="1:39" ht="15" hidden="1"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788">
        <f>Y215</f>
        <v>0</v>
      </c>
      <c r="Z216" s="788">
        <f>Z215</f>
        <v>0</v>
      </c>
      <c r="AA216" s="788">
        <f t="shared" ref="AA216:AC216" si="96">AA215</f>
        <v>1</v>
      </c>
      <c r="AB216" s="788">
        <f t="shared" si="96"/>
        <v>0</v>
      </c>
      <c r="AC216" s="788">
        <f t="shared" si="96"/>
        <v>0</v>
      </c>
      <c r="AD216" s="411">
        <f t="shared" ref="AD216:AL216" si="97">AD215</f>
        <v>0</v>
      </c>
      <c r="AE216" s="411">
        <f t="shared" si="97"/>
        <v>0</v>
      </c>
      <c r="AF216" s="411">
        <f t="shared" si="97"/>
        <v>0</v>
      </c>
      <c r="AG216" s="411">
        <f t="shared" si="97"/>
        <v>0</v>
      </c>
      <c r="AH216" s="411">
        <f t="shared" si="97"/>
        <v>0</v>
      </c>
      <c r="AI216" s="411">
        <f t="shared" si="97"/>
        <v>0</v>
      </c>
      <c r="AJ216" s="411">
        <f t="shared" si="97"/>
        <v>0</v>
      </c>
      <c r="AK216" s="411">
        <f t="shared" si="97"/>
        <v>0</v>
      </c>
      <c r="AL216" s="411">
        <f t="shared" si="97"/>
        <v>0</v>
      </c>
      <c r="AM216" s="501"/>
    </row>
    <row r="217" spans="1:39" ht="15" hidden="1"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6"/>
      <c r="Z217" s="416"/>
      <c r="AA217" s="416"/>
      <c r="AB217" s="416"/>
      <c r="AC217" s="416"/>
      <c r="AD217" s="412"/>
      <c r="AE217" s="412"/>
      <c r="AF217" s="412"/>
      <c r="AG217" s="412"/>
      <c r="AH217" s="412"/>
      <c r="AI217" s="412"/>
      <c r="AJ217" s="412"/>
      <c r="AK217" s="412"/>
      <c r="AL217" s="412"/>
      <c r="AM217" s="306"/>
    </row>
    <row r="218" spans="1:39" ht="15.75" hidden="1" outlineLevel="1">
      <c r="A218" s="506"/>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790"/>
      <c r="Z218" s="790"/>
      <c r="AA218" s="790"/>
      <c r="AB218" s="790"/>
      <c r="AC218" s="790"/>
      <c r="AD218" s="414"/>
      <c r="AE218" s="414"/>
      <c r="AF218" s="414"/>
      <c r="AG218" s="414"/>
      <c r="AH218" s="414"/>
      <c r="AI218" s="414"/>
      <c r="AJ218" s="414"/>
      <c r="AK218" s="414"/>
      <c r="AL218" s="414"/>
      <c r="AM218" s="292"/>
    </row>
    <row r="219" spans="1:39" ht="15" hidden="1" outlineLevel="1">
      <c r="A219" s="505">
        <v>23</v>
      </c>
      <c r="B219" s="315" t="s">
        <v>14</v>
      </c>
      <c r="C219" s="291" t="s">
        <v>25</v>
      </c>
      <c r="D219" s="295">
        <v>26655.169067382813</v>
      </c>
      <c r="E219" s="295">
        <v>26655.1689453125</v>
      </c>
      <c r="F219" s="295">
        <v>26655.1689453125</v>
      </c>
      <c r="G219" s="295">
        <v>18911.169067382816</v>
      </c>
      <c r="H219" s="295"/>
      <c r="I219" s="295"/>
      <c r="J219" s="295"/>
      <c r="K219" s="295"/>
      <c r="L219" s="295"/>
      <c r="M219" s="295"/>
      <c r="N219" s="291"/>
      <c r="O219" s="295">
        <v>2.2469594716094443</v>
      </c>
      <c r="P219" s="295">
        <v>1.8446874162182219</v>
      </c>
      <c r="Q219" s="295">
        <v>1.8446874162182219</v>
      </c>
      <c r="R219" s="295">
        <v>1.8446874162182219</v>
      </c>
      <c r="S219" s="295"/>
      <c r="T219" s="295"/>
      <c r="U219" s="295"/>
      <c r="V219" s="295"/>
      <c r="W219" s="295"/>
      <c r="X219" s="295"/>
      <c r="Y219" s="787">
        <v>1</v>
      </c>
      <c r="Z219" s="415"/>
      <c r="AA219" s="415"/>
      <c r="AB219" s="415"/>
      <c r="AC219" s="415"/>
      <c r="AD219" s="410"/>
      <c r="AE219" s="410"/>
      <c r="AF219" s="410"/>
      <c r="AG219" s="410"/>
      <c r="AH219" s="410"/>
      <c r="AI219" s="410"/>
      <c r="AJ219" s="410"/>
      <c r="AK219" s="410"/>
      <c r="AL219" s="410"/>
      <c r="AM219" s="296">
        <f>SUM(Y219:AL219)</f>
        <v>1</v>
      </c>
    </row>
    <row r="220" spans="1:39" ht="15" hidden="1" outlineLevel="1">
      <c r="B220" s="294" t="s">
        <v>244</v>
      </c>
      <c r="C220" s="291" t="s">
        <v>163</v>
      </c>
      <c r="D220" s="295"/>
      <c r="E220" s="295"/>
      <c r="F220" s="295"/>
      <c r="G220" s="295"/>
      <c r="H220" s="295"/>
      <c r="I220" s="295"/>
      <c r="J220" s="295"/>
      <c r="K220" s="295"/>
      <c r="L220" s="295"/>
      <c r="M220" s="295"/>
      <c r="N220" s="467"/>
      <c r="O220" s="295"/>
      <c r="P220" s="295"/>
      <c r="Q220" s="295"/>
      <c r="R220" s="295"/>
      <c r="S220" s="295"/>
      <c r="T220" s="295"/>
      <c r="U220" s="295"/>
      <c r="V220" s="295"/>
      <c r="W220" s="295"/>
      <c r="X220" s="295"/>
      <c r="Y220" s="788">
        <f>Y219</f>
        <v>1</v>
      </c>
      <c r="Z220" s="788">
        <f>Z219</f>
        <v>0</v>
      </c>
      <c r="AA220" s="788">
        <f t="shared" ref="AA220:AC220" si="98">AA219</f>
        <v>0</v>
      </c>
      <c r="AB220" s="788">
        <f t="shared" si="98"/>
        <v>0</v>
      </c>
      <c r="AC220" s="788">
        <f t="shared" si="98"/>
        <v>0</v>
      </c>
      <c r="AD220" s="411">
        <f t="shared" ref="AD220:AL220" si="99">AD219</f>
        <v>0</v>
      </c>
      <c r="AE220" s="411">
        <f t="shared" si="99"/>
        <v>0</v>
      </c>
      <c r="AF220" s="411">
        <f t="shared" si="99"/>
        <v>0</v>
      </c>
      <c r="AG220" s="411">
        <f t="shared" si="99"/>
        <v>0</v>
      </c>
      <c r="AH220" s="411">
        <f t="shared" si="99"/>
        <v>0</v>
      </c>
      <c r="AI220" s="411">
        <f t="shared" si="99"/>
        <v>0</v>
      </c>
      <c r="AJ220" s="411">
        <f t="shared" si="99"/>
        <v>0</v>
      </c>
      <c r="AK220" s="411">
        <f t="shared" si="99"/>
        <v>0</v>
      </c>
      <c r="AL220" s="411">
        <f t="shared" si="99"/>
        <v>0</v>
      </c>
      <c r="AM220" s="501"/>
    </row>
    <row r="221" spans="1:39" ht="15" hidden="1"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6"/>
      <c r="Z221" s="416"/>
      <c r="AA221" s="416"/>
      <c r="AB221" s="416"/>
      <c r="AC221" s="416"/>
      <c r="AD221" s="412"/>
      <c r="AE221" s="412"/>
      <c r="AF221" s="412"/>
      <c r="AG221" s="412"/>
      <c r="AH221" s="412"/>
      <c r="AI221" s="412"/>
      <c r="AJ221" s="412"/>
      <c r="AK221" s="412"/>
      <c r="AL221" s="412"/>
      <c r="AM221" s="306"/>
    </row>
    <row r="222" spans="1:39" s="293" customFormat="1" ht="15.75" hidden="1" outlineLevel="1">
      <c r="A222" s="506"/>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790"/>
      <c r="Z222" s="790"/>
      <c r="AA222" s="790"/>
      <c r="AB222" s="790"/>
      <c r="AC222" s="790"/>
      <c r="AD222" s="414"/>
      <c r="AE222" s="414"/>
      <c r="AF222" s="414"/>
      <c r="AG222" s="414"/>
      <c r="AH222" s="414"/>
      <c r="AI222" s="414"/>
      <c r="AJ222" s="414"/>
      <c r="AK222" s="414"/>
      <c r="AL222" s="414"/>
      <c r="AM222" s="292"/>
    </row>
    <row r="223" spans="1:39" s="283" customFormat="1" ht="15" hidden="1" outlineLevel="1">
      <c r="A223" s="505">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5"/>
      <c r="Z223" s="415"/>
      <c r="AA223" s="415"/>
      <c r="AB223" s="415"/>
      <c r="AC223" s="415"/>
      <c r="AD223" s="410"/>
      <c r="AE223" s="410"/>
      <c r="AF223" s="410"/>
      <c r="AG223" s="410"/>
      <c r="AH223" s="410"/>
      <c r="AI223" s="410"/>
      <c r="AJ223" s="410"/>
      <c r="AK223" s="410"/>
      <c r="AL223" s="410"/>
      <c r="AM223" s="296">
        <f>SUM(Y223:AL223)</f>
        <v>0</v>
      </c>
    </row>
    <row r="224" spans="1:39" s="283" customFormat="1" ht="15" hidden="1" outlineLevel="1">
      <c r="A224" s="505"/>
      <c r="B224" s="315" t="s">
        <v>244</v>
      </c>
      <c r="C224" s="291" t="s">
        <v>163</v>
      </c>
      <c r="D224" s="295"/>
      <c r="E224" s="295"/>
      <c r="F224" s="295"/>
      <c r="G224" s="295"/>
      <c r="H224" s="295"/>
      <c r="I224" s="295"/>
      <c r="J224" s="295"/>
      <c r="K224" s="295"/>
      <c r="L224" s="295"/>
      <c r="M224" s="295"/>
      <c r="N224" s="467"/>
      <c r="O224" s="295"/>
      <c r="P224" s="295"/>
      <c r="Q224" s="295"/>
      <c r="R224" s="295"/>
      <c r="S224" s="295"/>
      <c r="T224" s="295"/>
      <c r="U224" s="295"/>
      <c r="V224" s="295"/>
      <c r="W224" s="295"/>
      <c r="X224" s="295"/>
      <c r="Y224" s="788">
        <f>Y223</f>
        <v>0</v>
      </c>
      <c r="Z224" s="788">
        <f>Z223</f>
        <v>0</v>
      </c>
      <c r="AA224" s="788">
        <f t="shared" ref="AA224:AC224" si="100">AA223</f>
        <v>0</v>
      </c>
      <c r="AB224" s="788">
        <f t="shared" si="100"/>
        <v>0</v>
      </c>
      <c r="AC224" s="788">
        <f t="shared" si="100"/>
        <v>0</v>
      </c>
      <c r="AD224" s="411">
        <f t="shared" ref="AD224:AL224" si="101">AD223</f>
        <v>0</v>
      </c>
      <c r="AE224" s="411">
        <f t="shared" si="101"/>
        <v>0</v>
      </c>
      <c r="AF224" s="411">
        <f t="shared" si="101"/>
        <v>0</v>
      </c>
      <c r="AG224" s="411">
        <f t="shared" si="101"/>
        <v>0</v>
      </c>
      <c r="AH224" s="411">
        <f t="shared" si="101"/>
        <v>0</v>
      </c>
      <c r="AI224" s="411">
        <f t="shared" si="101"/>
        <v>0</v>
      </c>
      <c r="AJ224" s="411">
        <f t="shared" si="101"/>
        <v>0</v>
      </c>
      <c r="AK224" s="411">
        <f t="shared" si="101"/>
        <v>0</v>
      </c>
      <c r="AL224" s="411">
        <f t="shared" si="101"/>
        <v>0</v>
      </c>
      <c r="AM224" s="501"/>
    </row>
    <row r="225" spans="1:39" s="283" customFormat="1" ht="15" hidden="1" outlineLevel="1">
      <c r="A225" s="505"/>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6"/>
      <c r="Z225" s="416"/>
      <c r="AA225" s="416"/>
      <c r="AB225" s="416"/>
      <c r="AC225" s="416"/>
      <c r="AD225" s="412"/>
      <c r="AE225" s="412"/>
      <c r="AF225" s="412"/>
      <c r="AG225" s="412"/>
      <c r="AH225" s="412"/>
      <c r="AI225" s="412"/>
      <c r="AJ225" s="412"/>
      <c r="AK225" s="412"/>
      <c r="AL225" s="412"/>
      <c r="AM225" s="306"/>
    </row>
    <row r="226" spans="1:39" s="283" customFormat="1" ht="15" hidden="1" outlineLevel="1">
      <c r="A226" s="505">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hidden="1" outlineLevel="1">
      <c r="A227" s="505"/>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788">
        <f>Y226</f>
        <v>0</v>
      </c>
      <c r="Z227" s="788">
        <f>Z226</f>
        <v>0</v>
      </c>
      <c r="AA227" s="788">
        <f t="shared" ref="AA227:AC227" si="102">AA226</f>
        <v>0</v>
      </c>
      <c r="AB227" s="788">
        <f t="shared" si="102"/>
        <v>0</v>
      </c>
      <c r="AC227" s="788">
        <f t="shared" si="102"/>
        <v>0</v>
      </c>
      <c r="AD227" s="411">
        <f t="shared" ref="AD227:AL227" si="103">AD226</f>
        <v>0</v>
      </c>
      <c r="AE227" s="411">
        <f t="shared" si="103"/>
        <v>0</v>
      </c>
      <c r="AF227" s="411">
        <f t="shared" si="103"/>
        <v>0</v>
      </c>
      <c r="AG227" s="411">
        <f t="shared" si="103"/>
        <v>0</v>
      </c>
      <c r="AH227" s="411">
        <f t="shared" si="103"/>
        <v>0</v>
      </c>
      <c r="AI227" s="411">
        <f t="shared" si="103"/>
        <v>0</v>
      </c>
      <c r="AJ227" s="411">
        <f t="shared" si="103"/>
        <v>0</v>
      </c>
      <c r="AK227" s="411">
        <f t="shared" si="103"/>
        <v>0</v>
      </c>
      <c r="AL227" s="411">
        <f t="shared" si="103"/>
        <v>0</v>
      </c>
      <c r="AM227" s="501"/>
    </row>
    <row r="228" spans="1:39" s="283" customFormat="1" ht="15" hidden="1" outlineLevel="1">
      <c r="A228" s="505"/>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hidden="1" outlineLevel="1">
      <c r="A229" s="506"/>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790"/>
      <c r="Z229" s="790"/>
      <c r="AA229" s="790"/>
      <c r="AB229" s="790"/>
      <c r="AC229" s="790"/>
      <c r="AD229" s="414"/>
      <c r="AE229" s="414"/>
      <c r="AF229" s="414"/>
      <c r="AG229" s="414"/>
      <c r="AH229" s="414"/>
      <c r="AI229" s="414"/>
      <c r="AJ229" s="414"/>
      <c r="AK229" s="414"/>
      <c r="AL229" s="414"/>
      <c r="AM229" s="292"/>
    </row>
    <row r="230" spans="1:39" ht="15" hidden="1" outlineLevel="1">
      <c r="A230" s="505">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794"/>
      <c r="Z230" s="415"/>
      <c r="AA230" s="791"/>
      <c r="AB230" s="415"/>
      <c r="AC230" s="415"/>
      <c r="AD230" s="415"/>
      <c r="AE230" s="415"/>
      <c r="AF230" s="415"/>
      <c r="AG230" s="415"/>
      <c r="AH230" s="415"/>
      <c r="AI230" s="415"/>
      <c r="AJ230" s="415"/>
      <c r="AK230" s="415"/>
      <c r="AL230" s="415"/>
      <c r="AM230" s="296">
        <f>SUM(Y230:AL230)</f>
        <v>0</v>
      </c>
    </row>
    <row r="231" spans="1:39" ht="15" hidden="1"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788">
        <f>Y230</f>
        <v>0</v>
      </c>
      <c r="Z231" s="788">
        <f>Z230</f>
        <v>0</v>
      </c>
      <c r="AA231" s="788">
        <f t="shared" ref="AA231:AC231" si="104">AA230</f>
        <v>0</v>
      </c>
      <c r="AB231" s="788">
        <f t="shared" si="104"/>
        <v>0</v>
      </c>
      <c r="AC231" s="788">
        <f t="shared" si="104"/>
        <v>0</v>
      </c>
      <c r="AD231" s="411">
        <f t="shared" ref="AD231:AL231" si="105">AD230</f>
        <v>0</v>
      </c>
      <c r="AE231" s="411">
        <f t="shared" si="105"/>
        <v>0</v>
      </c>
      <c r="AF231" s="411">
        <f t="shared" si="105"/>
        <v>0</v>
      </c>
      <c r="AG231" s="411">
        <f t="shared" si="105"/>
        <v>0</v>
      </c>
      <c r="AH231" s="411">
        <f t="shared" si="105"/>
        <v>0</v>
      </c>
      <c r="AI231" s="411">
        <f t="shared" si="105"/>
        <v>0</v>
      </c>
      <c r="AJ231" s="411">
        <f t="shared" si="105"/>
        <v>0</v>
      </c>
      <c r="AK231" s="411">
        <f t="shared" si="105"/>
        <v>0</v>
      </c>
      <c r="AL231" s="411">
        <f t="shared" si="105"/>
        <v>0</v>
      </c>
      <c r="AM231" s="501"/>
    </row>
    <row r="232" spans="1:39" ht="15" hidden="1" outlineLevel="1">
      <c r="A232" s="508"/>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17"/>
      <c r="Z232" s="796"/>
      <c r="AA232" s="796"/>
      <c r="AB232" s="796"/>
      <c r="AC232" s="796"/>
      <c r="AD232" s="424"/>
      <c r="AE232" s="424"/>
      <c r="AF232" s="424"/>
      <c r="AG232" s="424"/>
      <c r="AH232" s="424"/>
      <c r="AI232" s="424"/>
      <c r="AJ232" s="424"/>
      <c r="AK232" s="424"/>
      <c r="AL232" s="424"/>
      <c r="AM232" s="297"/>
    </row>
    <row r="233" spans="1:39" ht="15" hidden="1" outlineLevel="1">
      <c r="A233" s="505">
        <v>27</v>
      </c>
      <c r="B233" s="321" t="s">
        <v>17</v>
      </c>
      <c r="C233" s="291" t="s">
        <v>25</v>
      </c>
      <c r="D233" s="295">
        <v>105383.32434201351</v>
      </c>
      <c r="E233" s="295">
        <v>105383.32434201351</v>
      </c>
      <c r="F233" s="295">
        <v>105383.32434201351</v>
      </c>
      <c r="G233" s="295">
        <v>105383.32434201351</v>
      </c>
      <c r="H233" s="295"/>
      <c r="I233" s="295"/>
      <c r="J233" s="295"/>
      <c r="K233" s="295"/>
      <c r="L233" s="295"/>
      <c r="M233" s="295"/>
      <c r="N233" s="295">
        <v>12</v>
      </c>
      <c r="O233" s="295">
        <v>21.437125583082775</v>
      </c>
      <c r="P233" s="295">
        <v>21.437125583082775</v>
      </c>
      <c r="Q233" s="295">
        <v>21.437125583082775</v>
      </c>
      <c r="R233" s="295">
        <v>21.437125583082775</v>
      </c>
      <c r="S233" s="295"/>
      <c r="T233" s="295"/>
      <c r="U233" s="295"/>
      <c r="V233" s="295"/>
      <c r="W233" s="295"/>
      <c r="X233" s="295"/>
      <c r="Y233" s="787">
        <v>0</v>
      </c>
      <c r="Z233" s="415">
        <v>0</v>
      </c>
      <c r="AA233" s="415">
        <v>1</v>
      </c>
      <c r="AB233" s="415"/>
      <c r="AC233" s="415"/>
      <c r="AD233" s="415"/>
      <c r="AE233" s="415"/>
      <c r="AF233" s="415"/>
      <c r="AG233" s="415"/>
      <c r="AH233" s="415"/>
      <c r="AI233" s="415"/>
      <c r="AJ233" s="415"/>
      <c r="AK233" s="415"/>
      <c r="AL233" s="415"/>
      <c r="AM233" s="296">
        <f>SUM(Y233:AL233)</f>
        <v>1</v>
      </c>
    </row>
    <row r="234" spans="1:39" ht="15" hidden="1"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788">
        <f>Y233</f>
        <v>0</v>
      </c>
      <c r="Z234" s="788">
        <f>Z233</f>
        <v>0</v>
      </c>
      <c r="AA234" s="788">
        <f t="shared" ref="AA234:AC234" si="106">AA233</f>
        <v>1</v>
      </c>
      <c r="AB234" s="788">
        <f t="shared" si="106"/>
        <v>0</v>
      </c>
      <c r="AC234" s="788">
        <f t="shared" si="106"/>
        <v>0</v>
      </c>
      <c r="AD234" s="411">
        <f t="shared" ref="AD234:AL234" si="107">AD233</f>
        <v>0</v>
      </c>
      <c r="AE234" s="411">
        <f t="shared" si="107"/>
        <v>0</v>
      </c>
      <c r="AF234" s="411">
        <f t="shared" si="107"/>
        <v>0</v>
      </c>
      <c r="AG234" s="411">
        <f t="shared" si="107"/>
        <v>0</v>
      </c>
      <c r="AH234" s="411">
        <f t="shared" si="107"/>
        <v>0</v>
      </c>
      <c r="AI234" s="411">
        <f t="shared" si="107"/>
        <v>0</v>
      </c>
      <c r="AJ234" s="411">
        <f t="shared" si="107"/>
        <v>0</v>
      </c>
      <c r="AK234" s="411">
        <f t="shared" si="107"/>
        <v>0</v>
      </c>
      <c r="AL234" s="411">
        <f t="shared" si="107"/>
        <v>0</v>
      </c>
      <c r="AM234" s="501"/>
    </row>
    <row r="235" spans="1:39" ht="15.75" hidden="1" outlineLevel="1">
      <c r="A235" s="508"/>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6"/>
      <c r="Z235" s="416"/>
      <c r="AA235" s="416"/>
      <c r="AB235" s="416"/>
      <c r="AC235" s="416"/>
      <c r="AD235" s="412"/>
      <c r="AE235" s="412"/>
      <c r="AF235" s="412"/>
      <c r="AG235" s="412"/>
      <c r="AH235" s="412"/>
      <c r="AI235" s="412"/>
      <c r="AJ235" s="412"/>
      <c r="AK235" s="412"/>
      <c r="AL235" s="412"/>
      <c r="AM235" s="306"/>
    </row>
    <row r="236" spans="1:39" ht="15" hidden="1" outlineLevel="1">
      <c r="A236" s="505">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794"/>
      <c r="Z236" s="415"/>
      <c r="AA236" s="415"/>
      <c r="AB236" s="415"/>
      <c r="AC236" s="415"/>
      <c r="AD236" s="415"/>
      <c r="AE236" s="415"/>
      <c r="AF236" s="415"/>
      <c r="AG236" s="415"/>
      <c r="AH236" s="415"/>
      <c r="AI236" s="415"/>
      <c r="AJ236" s="415"/>
      <c r="AK236" s="415"/>
      <c r="AL236" s="415"/>
      <c r="AM236" s="296">
        <f>SUM(Y236:AL236)</f>
        <v>0</v>
      </c>
    </row>
    <row r="237" spans="1:39" ht="15" hidden="1"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788">
        <f>Y236</f>
        <v>0</v>
      </c>
      <c r="Z237" s="788">
        <f>Z236</f>
        <v>0</v>
      </c>
      <c r="AA237" s="788">
        <f t="shared" ref="AA237:AC237" si="108">AA236</f>
        <v>0</v>
      </c>
      <c r="AB237" s="788">
        <f t="shared" si="108"/>
        <v>0</v>
      </c>
      <c r="AC237" s="788">
        <f t="shared" si="108"/>
        <v>0</v>
      </c>
      <c r="AD237" s="411">
        <f t="shared" ref="AD237:AL237" si="109">AD236</f>
        <v>0</v>
      </c>
      <c r="AE237" s="411">
        <f t="shared" si="109"/>
        <v>0</v>
      </c>
      <c r="AF237" s="411">
        <f t="shared" si="109"/>
        <v>0</v>
      </c>
      <c r="AG237" s="411">
        <f t="shared" si="109"/>
        <v>0</v>
      </c>
      <c r="AH237" s="411">
        <f t="shared" si="109"/>
        <v>0</v>
      </c>
      <c r="AI237" s="411">
        <f t="shared" si="109"/>
        <v>0</v>
      </c>
      <c r="AJ237" s="411">
        <f t="shared" si="109"/>
        <v>0</v>
      </c>
      <c r="AK237" s="411">
        <f t="shared" si="109"/>
        <v>0</v>
      </c>
      <c r="AL237" s="411">
        <f t="shared" si="109"/>
        <v>0</v>
      </c>
      <c r="AM237" s="501"/>
    </row>
    <row r="238" spans="1:39" ht="15" hidden="1" outlineLevel="1">
      <c r="A238" s="508"/>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6"/>
      <c r="Z238" s="416"/>
      <c r="AA238" s="416"/>
      <c r="AB238" s="416"/>
      <c r="AC238" s="416"/>
      <c r="AD238" s="412"/>
      <c r="AE238" s="412"/>
      <c r="AF238" s="412"/>
      <c r="AG238" s="412"/>
      <c r="AH238" s="412"/>
      <c r="AI238" s="412"/>
      <c r="AJ238" s="412"/>
      <c r="AK238" s="412"/>
      <c r="AL238" s="412"/>
      <c r="AM238" s="306"/>
    </row>
    <row r="239" spans="1:39" ht="15" hidden="1" outlineLevel="1">
      <c r="A239" s="505">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794"/>
      <c r="Z239" s="415"/>
      <c r="AA239" s="415"/>
      <c r="AB239" s="415"/>
      <c r="AC239" s="415"/>
      <c r="AD239" s="415"/>
      <c r="AE239" s="415"/>
      <c r="AF239" s="415"/>
      <c r="AG239" s="415"/>
      <c r="AH239" s="415"/>
      <c r="AI239" s="415"/>
      <c r="AJ239" s="415"/>
      <c r="AK239" s="415"/>
      <c r="AL239" s="415"/>
      <c r="AM239" s="296">
        <f>SUM(Y239:AL239)</f>
        <v>0</v>
      </c>
    </row>
    <row r="240" spans="1:39" ht="15" hidden="1"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788">
        <f>Y239</f>
        <v>0</v>
      </c>
      <c r="Z240" s="788">
        <f t="shared" ref="Z240:AC240" si="110">Z239</f>
        <v>0</v>
      </c>
      <c r="AA240" s="788">
        <f t="shared" si="110"/>
        <v>0</v>
      </c>
      <c r="AB240" s="788">
        <f t="shared" si="110"/>
        <v>0</v>
      </c>
      <c r="AC240" s="788">
        <f t="shared" si="110"/>
        <v>0</v>
      </c>
      <c r="AD240" s="411">
        <f t="shared" ref="AD240:AL240" si="111">AD239</f>
        <v>0</v>
      </c>
      <c r="AE240" s="411">
        <f t="shared" si="111"/>
        <v>0</v>
      </c>
      <c r="AF240" s="411">
        <f t="shared" si="111"/>
        <v>0</v>
      </c>
      <c r="AG240" s="411">
        <f t="shared" si="111"/>
        <v>0</v>
      </c>
      <c r="AH240" s="411">
        <f t="shared" si="111"/>
        <v>0</v>
      </c>
      <c r="AI240" s="411">
        <f t="shared" si="111"/>
        <v>0</v>
      </c>
      <c r="AJ240" s="411">
        <f t="shared" si="111"/>
        <v>0</v>
      </c>
      <c r="AK240" s="411">
        <f t="shared" si="111"/>
        <v>0</v>
      </c>
      <c r="AL240" s="411">
        <f t="shared" si="111"/>
        <v>0</v>
      </c>
      <c r="AM240" s="501"/>
    </row>
    <row r="241" spans="1:39" ht="15" hidden="1"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17"/>
      <c r="Z241" s="417"/>
      <c r="AA241" s="417"/>
      <c r="AB241" s="417"/>
      <c r="AC241" s="417"/>
      <c r="AD241" s="423"/>
      <c r="AE241" s="423"/>
      <c r="AF241" s="423"/>
      <c r="AG241" s="423"/>
      <c r="AH241" s="423"/>
      <c r="AI241" s="423"/>
      <c r="AJ241" s="423"/>
      <c r="AK241" s="423"/>
      <c r="AL241" s="423"/>
      <c r="AM241" s="313"/>
    </row>
    <row r="242" spans="1:39" s="283" customFormat="1" ht="15" hidden="1" outlineLevel="1">
      <c r="A242" s="505">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5"/>
      <c r="Z242" s="415"/>
      <c r="AA242" s="415"/>
      <c r="AB242" s="415"/>
      <c r="AC242" s="415"/>
      <c r="AD242" s="410"/>
      <c r="AE242" s="410"/>
      <c r="AF242" s="410"/>
      <c r="AG242" s="410"/>
      <c r="AH242" s="410"/>
      <c r="AI242" s="410"/>
      <c r="AJ242" s="410"/>
      <c r="AK242" s="410"/>
      <c r="AL242" s="410"/>
      <c r="AM242" s="296">
        <f>SUM(Y242:AL242)</f>
        <v>0</v>
      </c>
    </row>
    <row r="243" spans="1:39" s="283" customFormat="1" ht="15" hidden="1" outlineLevel="1">
      <c r="A243" s="505"/>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788">
        <f>Y242</f>
        <v>0</v>
      </c>
      <c r="Z243" s="788">
        <f t="shared" ref="Z243:AC243" si="112">Z242</f>
        <v>0</v>
      </c>
      <c r="AA243" s="788">
        <f t="shared" si="112"/>
        <v>0</v>
      </c>
      <c r="AB243" s="788">
        <f t="shared" si="112"/>
        <v>0</v>
      </c>
      <c r="AC243" s="788">
        <f t="shared" si="112"/>
        <v>0</v>
      </c>
      <c r="AD243" s="411">
        <f t="shared" ref="AD243:AL243" si="113">AD242</f>
        <v>0</v>
      </c>
      <c r="AE243" s="411">
        <f t="shared" si="113"/>
        <v>0</v>
      </c>
      <c r="AF243" s="411">
        <f t="shared" si="113"/>
        <v>0</v>
      </c>
      <c r="AG243" s="411">
        <f t="shared" si="113"/>
        <v>0</v>
      </c>
      <c r="AH243" s="411">
        <f t="shared" si="113"/>
        <v>0</v>
      </c>
      <c r="AI243" s="411">
        <f t="shared" si="113"/>
        <v>0</v>
      </c>
      <c r="AJ243" s="411">
        <f t="shared" si="113"/>
        <v>0</v>
      </c>
      <c r="AK243" s="411">
        <f t="shared" si="113"/>
        <v>0</v>
      </c>
      <c r="AL243" s="411">
        <f t="shared" si="113"/>
        <v>0</v>
      </c>
      <c r="AM243" s="501"/>
    </row>
    <row r="244" spans="1:39" s="283" customFormat="1" ht="15" hidden="1" outlineLevel="1">
      <c r="A244" s="505"/>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6"/>
      <c r="Z244" s="416"/>
      <c r="AA244" s="416"/>
      <c r="AB244" s="416"/>
      <c r="AC244" s="416"/>
      <c r="AD244" s="412"/>
      <c r="AE244" s="412"/>
      <c r="AF244" s="412"/>
      <c r="AG244" s="412"/>
      <c r="AH244" s="412"/>
      <c r="AI244" s="412"/>
      <c r="AJ244" s="412"/>
      <c r="AK244" s="412"/>
      <c r="AL244" s="412"/>
      <c r="AM244" s="313"/>
    </row>
    <row r="245" spans="1:39" s="283" customFormat="1" ht="15.75" hidden="1" outlineLevel="1">
      <c r="A245" s="505"/>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6"/>
      <c r="Z245" s="416"/>
      <c r="AA245" s="416"/>
      <c r="AB245" s="416"/>
      <c r="AC245" s="416"/>
      <c r="AD245" s="412"/>
      <c r="AE245" s="412"/>
      <c r="AF245" s="412"/>
      <c r="AG245" s="412"/>
      <c r="AH245" s="412"/>
      <c r="AI245" s="412"/>
      <c r="AJ245" s="412"/>
      <c r="AK245" s="412"/>
      <c r="AL245" s="412"/>
      <c r="AM245" s="313"/>
    </row>
    <row r="246" spans="1:39" s="283" customFormat="1" ht="15" hidden="1" outlineLevel="1">
      <c r="A246" s="505">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5"/>
      <c r="Z246" s="415"/>
      <c r="AA246" s="415"/>
      <c r="AB246" s="415"/>
      <c r="AC246" s="415"/>
      <c r="AD246" s="410"/>
      <c r="AE246" s="410"/>
      <c r="AF246" s="410"/>
      <c r="AG246" s="410"/>
      <c r="AH246" s="410"/>
      <c r="AI246" s="410"/>
      <c r="AJ246" s="410"/>
      <c r="AK246" s="410"/>
      <c r="AL246" s="410"/>
      <c r="AM246" s="296">
        <f>SUM(Y246:AL246)</f>
        <v>0</v>
      </c>
    </row>
    <row r="247" spans="1:39" s="283" customFormat="1" ht="15" hidden="1" outlineLevel="1">
      <c r="A247" s="505"/>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788">
        <f>Y246</f>
        <v>0</v>
      </c>
      <c r="Z247" s="788">
        <f t="shared" ref="Z247:AC247" si="114">Z246</f>
        <v>0</v>
      </c>
      <c r="AA247" s="788">
        <f t="shared" si="114"/>
        <v>0</v>
      </c>
      <c r="AB247" s="788">
        <f t="shared" si="114"/>
        <v>0</v>
      </c>
      <c r="AC247" s="788">
        <f t="shared" si="114"/>
        <v>0</v>
      </c>
      <c r="AD247" s="411">
        <f t="shared" ref="AD247:AL247" si="115">AD246</f>
        <v>0</v>
      </c>
      <c r="AE247" s="411">
        <f t="shared" si="115"/>
        <v>0</v>
      </c>
      <c r="AF247" s="411">
        <f t="shared" si="115"/>
        <v>0</v>
      </c>
      <c r="AG247" s="411">
        <f t="shared" si="115"/>
        <v>0</v>
      </c>
      <c r="AH247" s="411">
        <f t="shared" si="115"/>
        <v>0</v>
      </c>
      <c r="AI247" s="411">
        <f t="shared" si="115"/>
        <v>0</v>
      </c>
      <c r="AJ247" s="411">
        <f t="shared" si="115"/>
        <v>0</v>
      </c>
      <c r="AK247" s="411">
        <f t="shared" si="115"/>
        <v>0</v>
      </c>
      <c r="AL247" s="411">
        <f t="shared" si="115"/>
        <v>0</v>
      </c>
      <c r="AM247" s="501"/>
    </row>
    <row r="248" spans="1:39" s="283" customFormat="1" ht="15" hidden="1" outlineLevel="1">
      <c r="A248" s="505"/>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6"/>
      <c r="Z248" s="416"/>
      <c r="AA248" s="416"/>
      <c r="AB248" s="416"/>
      <c r="AC248" s="416"/>
      <c r="AD248" s="412"/>
      <c r="AE248" s="412"/>
      <c r="AF248" s="412"/>
      <c r="AG248" s="412"/>
      <c r="AH248" s="412"/>
      <c r="AI248" s="412"/>
      <c r="AJ248" s="412"/>
      <c r="AK248" s="412"/>
      <c r="AL248" s="412"/>
      <c r="AM248" s="313"/>
    </row>
    <row r="249" spans="1:39" s="283" customFormat="1" ht="15" hidden="1" outlineLevel="1">
      <c r="A249" s="505">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5"/>
      <c r="Z249" s="415"/>
      <c r="AA249" s="415"/>
      <c r="AB249" s="415"/>
      <c r="AC249" s="415"/>
      <c r="AD249" s="410"/>
      <c r="AE249" s="410"/>
      <c r="AF249" s="410"/>
      <c r="AG249" s="410"/>
      <c r="AH249" s="410"/>
      <c r="AI249" s="410"/>
      <c r="AJ249" s="410"/>
      <c r="AK249" s="410"/>
      <c r="AL249" s="410"/>
      <c r="AM249" s="296">
        <f>SUM(Y249:AL249)</f>
        <v>0</v>
      </c>
    </row>
    <row r="250" spans="1:39" s="283" customFormat="1" ht="15" hidden="1" outlineLevel="1">
      <c r="A250" s="505"/>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788">
        <f>Y249</f>
        <v>0</v>
      </c>
      <c r="Z250" s="788">
        <f t="shared" ref="Z250:AC250" si="116">Z249</f>
        <v>0</v>
      </c>
      <c r="AA250" s="788">
        <f t="shared" si="116"/>
        <v>0</v>
      </c>
      <c r="AB250" s="788">
        <f t="shared" si="116"/>
        <v>0</v>
      </c>
      <c r="AC250" s="788">
        <f t="shared" si="116"/>
        <v>0</v>
      </c>
      <c r="AD250" s="411">
        <f t="shared" ref="AD250:AL250" si="117">AD249</f>
        <v>0</v>
      </c>
      <c r="AE250" s="411">
        <f t="shared" si="117"/>
        <v>0</v>
      </c>
      <c r="AF250" s="411">
        <f t="shared" si="117"/>
        <v>0</v>
      </c>
      <c r="AG250" s="411">
        <f t="shared" si="117"/>
        <v>0</v>
      </c>
      <c r="AH250" s="411">
        <f t="shared" si="117"/>
        <v>0</v>
      </c>
      <c r="AI250" s="411">
        <f t="shared" si="117"/>
        <v>0</v>
      </c>
      <c r="AJ250" s="411">
        <f t="shared" si="117"/>
        <v>0</v>
      </c>
      <c r="AK250" s="411">
        <f t="shared" si="117"/>
        <v>0</v>
      </c>
      <c r="AL250" s="411">
        <f t="shared" si="117"/>
        <v>0</v>
      </c>
      <c r="AM250" s="501"/>
    </row>
    <row r="251" spans="1:39" s="283" customFormat="1" ht="15" hidden="1" outlineLevel="1">
      <c r="A251" s="505"/>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6"/>
      <c r="Z251" s="416"/>
      <c r="AA251" s="416"/>
      <c r="AB251" s="416"/>
      <c r="AC251" s="416"/>
      <c r="AD251" s="412"/>
      <c r="AE251" s="412"/>
      <c r="AF251" s="412"/>
      <c r="AG251" s="412"/>
      <c r="AH251" s="412"/>
      <c r="AI251" s="412"/>
      <c r="AJ251" s="412"/>
      <c r="AK251" s="412"/>
      <c r="AL251" s="412"/>
      <c r="AM251" s="313"/>
    </row>
    <row r="252" spans="1:39" s="283" customFormat="1" ht="15" hidden="1" outlineLevel="1">
      <c r="A252" s="505">
        <v>33</v>
      </c>
      <c r="B252" s="324"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5"/>
      <c r="Z252" s="415"/>
      <c r="AA252" s="415"/>
      <c r="AB252" s="415"/>
      <c r="AC252" s="415"/>
      <c r="AD252" s="410"/>
      <c r="AE252" s="410"/>
      <c r="AF252" s="410"/>
      <c r="AG252" s="410"/>
      <c r="AH252" s="410"/>
      <c r="AI252" s="410"/>
      <c r="AJ252" s="410"/>
      <c r="AK252" s="410"/>
      <c r="AL252" s="410"/>
      <c r="AM252" s="296">
        <f>SUM(Y252:AL252)</f>
        <v>0</v>
      </c>
    </row>
    <row r="253" spans="1:39" s="283" customFormat="1" ht="15" hidden="1" outlineLevel="1">
      <c r="A253" s="505"/>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788">
        <f>Y252</f>
        <v>0</v>
      </c>
      <c r="Z253" s="788">
        <f t="shared" ref="Z253:AC253" si="118">Z252</f>
        <v>0</v>
      </c>
      <c r="AA253" s="788">
        <f t="shared" si="118"/>
        <v>0</v>
      </c>
      <c r="AB253" s="788">
        <f t="shared" si="118"/>
        <v>0</v>
      </c>
      <c r="AC253" s="788">
        <f t="shared" si="118"/>
        <v>0</v>
      </c>
      <c r="AD253" s="411">
        <f t="shared" ref="AD253:AL253" si="119">AD252</f>
        <v>0</v>
      </c>
      <c r="AE253" s="411">
        <f t="shared" si="119"/>
        <v>0</v>
      </c>
      <c r="AF253" s="411">
        <f t="shared" si="119"/>
        <v>0</v>
      </c>
      <c r="AG253" s="411">
        <f t="shared" si="119"/>
        <v>0</v>
      </c>
      <c r="AH253" s="411">
        <f t="shared" si="119"/>
        <v>0</v>
      </c>
      <c r="AI253" s="411">
        <f t="shared" si="119"/>
        <v>0</v>
      </c>
      <c r="AJ253" s="411">
        <f t="shared" si="119"/>
        <v>0</v>
      </c>
      <c r="AK253" s="411">
        <f t="shared" si="119"/>
        <v>0</v>
      </c>
      <c r="AL253" s="411">
        <f t="shared" si="119"/>
        <v>0</v>
      </c>
      <c r="AM253" s="501"/>
    </row>
    <row r="254" spans="1:39" ht="15" hidden="1"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ollapsed="1">
      <c r="B255" s="327" t="s">
        <v>245</v>
      </c>
      <c r="C255" s="329"/>
      <c r="D255" s="329">
        <f>SUM(D150:D253)</f>
        <v>6446119.4396447092</v>
      </c>
      <c r="E255" s="329"/>
      <c r="F255" s="329"/>
      <c r="G255" s="329"/>
      <c r="H255" s="329"/>
      <c r="I255" s="329"/>
      <c r="J255" s="329"/>
      <c r="K255" s="329"/>
      <c r="L255" s="329"/>
      <c r="M255" s="329"/>
      <c r="N255" s="329"/>
      <c r="O255" s="329">
        <f>SUM(O150:O253)</f>
        <v>2642.3400165777684</v>
      </c>
      <c r="P255" s="329"/>
      <c r="Q255" s="329"/>
      <c r="R255" s="329"/>
      <c r="S255" s="329"/>
      <c r="T255" s="329"/>
      <c r="U255" s="329"/>
      <c r="V255" s="329"/>
      <c r="W255" s="329"/>
      <c r="X255" s="329"/>
      <c r="Y255" s="329">
        <f>IF(Y149="kWh",SUMPRODUCT(D150:D253,Y150:Y253))</f>
        <v>877492.96925198985</v>
      </c>
      <c r="Z255" s="329">
        <f>IF(Z149="kWh",SUMPRODUCT(D150:D253,Z150:Z253))</f>
        <v>653565.60776411486</v>
      </c>
      <c r="AA255" s="329">
        <f>IF(AA149="kW",SUMPRODUCT(N150:N253,O150:O253,AA150:AA253),SUMPRODUCT(D150:D253,AA150:AA253))</f>
        <v>3667.1207605890045</v>
      </c>
      <c r="AB255" s="329">
        <f>IF(AB149="kW",SUMPRODUCT(N150:N253,O150:O253,AB150:AB253),SUMPRODUCT(D150:D253,AB150:AB253))</f>
        <v>6247.1917757451929</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120">Y135*Y258</f>
        <v>0</v>
      </c>
      <c r="Z259" s="378">
        <f t="shared" si="120"/>
        <v>0</v>
      </c>
      <c r="AA259" s="378">
        <f t="shared" si="120"/>
        <v>0</v>
      </c>
      <c r="AB259" s="378">
        <f t="shared" si="120"/>
        <v>0</v>
      </c>
      <c r="AC259" s="378">
        <f t="shared" si="120"/>
        <v>0</v>
      </c>
      <c r="AD259" s="378">
        <f t="shared" si="120"/>
        <v>0</v>
      </c>
      <c r="AE259" s="378">
        <f t="shared" si="120"/>
        <v>0</v>
      </c>
      <c r="AF259" s="378">
        <f t="shared" si="120"/>
        <v>0</v>
      </c>
      <c r="AG259" s="378">
        <f t="shared" si="120"/>
        <v>0</v>
      </c>
      <c r="AH259" s="378">
        <f t="shared" si="120"/>
        <v>0</v>
      </c>
      <c r="AI259" s="378">
        <f t="shared" si="120"/>
        <v>0</v>
      </c>
      <c r="AJ259" s="378">
        <f t="shared" si="120"/>
        <v>0</v>
      </c>
      <c r="AK259" s="378">
        <f t="shared" si="120"/>
        <v>0</v>
      </c>
      <c r="AL259" s="378">
        <f t="shared" si="120"/>
        <v>0</v>
      </c>
      <c r="AM259" s="624">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121">Y255*Y258</f>
        <v>0</v>
      </c>
      <c r="Z260" s="378">
        <f t="shared" si="121"/>
        <v>0</v>
      </c>
      <c r="AA260" s="379">
        <f t="shared" si="121"/>
        <v>0</v>
      </c>
      <c r="AB260" s="379">
        <f t="shared" si="121"/>
        <v>0</v>
      </c>
      <c r="AC260" s="379">
        <f t="shared" si="121"/>
        <v>0</v>
      </c>
      <c r="AD260" s="379">
        <f t="shared" si="121"/>
        <v>0</v>
      </c>
      <c r="AE260" s="379">
        <f t="shared" si="121"/>
        <v>0</v>
      </c>
      <c r="AF260" s="379">
        <f t="shared" ref="AF260:AL260" si="122">AF255*AF258</f>
        <v>0</v>
      </c>
      <c r="AG260" s="379">
        <f t="shared" si="122"/>
        <v>0</v>
      </c>
      <c r="AH260" s="379">
        <f t="shared" si="122"/>
        <v>0</v>
      </c>
      <c r="AI260" s="379">
        <f t="shared" si="122"/>
        <v>0</v>
      </c>
      <c r="AJ260" s="379">
        <f t="shared" si="122"/>
        <v>0</v>
      </c>
      <c r="AK260" s="379">
        <f t="shared" si="122"/>
        <v>0</v>
      </c>
      <c r="AL260" s="379">
        <f t="shared" si="122"/>
        <v>0</v>
      </c>
      <c r="AM260" s="624">
        <f>SUM(Y260:AL260)</f>
        <v>0</v>
      </c>
    </row>
    <row r="261" spans="1:41" s="380" customFormat="1" ht="15.75">
      <c r="A261" s="507"/>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123">SUM(Z259:Z260)</f>
        <v>0</v>
      </c>
      <c r="AA261" s="346">
        <f t="shared" si="123"/>
        <v>0</v>
      </c>
      <c r="AB261" s="346">
        <f t="shared" si="123"/>
        <v>0</v>
      </c>
      <c r="AC261" s="346">
        <f t="shared" si="123"/>
        <v>0</v>
      </c>
      <c r="AD261" s="346">
        <f t="shared" si="123"/>
        <v>0</v>
      </c>
      <c r="AE261" s="346">
        <f t="shared" si="123"/>
        <v>0</v>
      </c>
      <c r="AF261" s="346">
        <f t="shared" ref="AF261:AL261" si="124">SUM(AF259:AF260)</f>
        <v>0</v>
      </c>
      <c r="AG261" s="346">
        <f t="shared" si="124"/>
        <v>0</v>
      </c>
      <c r="AH261" s="346">
        <f t="shared" si="124"/>
        <v>0</v>
      </c>
      <c r="AI261" s="346">
        <f t="shared" si="124"/>
        <v>0</v>
      </c>
      <c r="AJ261" s="346">
        <f t="shared" si="124"/>
        <v>0</v>
      </c>
      <c r="AK261" s="346">
        <f t="shared" si="124"/>
        <v>0</v>
      </c>
      <c r="AL261" s="346">
        <f t="shared" si="124"/>
        <v>0</v>
      </c>
      <c r="AM261" s="407">
        <f>SUM(AM259:AM260)</f>
        <v>0</v>
      </c>
    </row>
    <row r="262" spans="1:41" s="380" customFormat="1" ht="15.75">
      <c r="A262" s="507"/>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125">Y256*Y258</f>
        <v>0</v>
      </c>
      <c r="Z262" s="347">
        <f t="shared" si="125"/>
        <v>0</v>
      </c>
      <c r="AA262" s="347">
        <f t="shared" si="125"/>
        <v>0</v>
      </c>
      <c r="AB262" s="347">
        <f t="shared" si="125"/>
        <v>0</v>
      </c>
      <c r="AC262" s="347">
        <f t="shared" si="125"/>
        <v>0</v>
      </c>
      <c r="AD262" s="347">
        <f t="shared" si="125"/>
        <v>0</v>
      </c>
      <c r="AE262" s="347">
        <f t="shared" si="125"/>
        <v>0</v>
      </c>
      <c r="AF262" s="347">
        <f t="shared" ref="AF262:AL262" si="126">AF256*AF258</f>
        <v>0</v>
      </c>
      <c r="AG262" s="347">
        <f t="shared" si="126"/>
        <v>0</v>
      </c>
      <c r="AH262" s="347">
        <f t="shared" si="126"/>
        <v>0</v>
      </c>
      <c r="AI262" s="347">
        <f t="shared" si="126"/>
        <v>0</v>
      </c>
      <c r="AJ262" s="347">
        <f t="shared" si="126"/>
        <v>0</v>
      </c>
      <c r="AK262" s="347">
        <f t="shared" si="126"/>
        <v>0</v>
      </c>
      <c r="AL262" s="347">
        <f t="shared" si="126"/>
        <v>0</v>
      </c>
      <c r="AM262" s="407">
        <f>SUM(Y262:AL262)</f>
        <v>0</v>
      </c>
    </row>
    <row r="263" spans="1:41" s="380" customFormat="1" ht="15.75">
      <c r="A263" s="507"/>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877492.96912991954</v>
      </c>
      <c r="Z265" s="291">
        <f>SUMPRODUCT(E150:E253,Z150:Z253)</f>
        <v>651247.75166313164</v>
      </c>
      <c r="AA265" s="291">
        <f>IF(AA149="kW",SUMPRODUCT(N150:N253,P150:P253,AA150:AA253),SUMPRODUCT(E150:E253,AA150:AA253))</f>
        <v>3631.985758623448</v>
      </c>
      <c r="AB265" s="291">
        <f>IF(AB149="kW",SUMPRODUCT(N150:N253,P150:P253,AB150:AB253),SUMPRODUCT(E150:E253,AB150:AB253))</f>
        <v>6170.6515253094567</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877492.96912991954</v>
      </c>
      <c r="Z266" s="291">
        <f>SUMPRODUCT(F150:F253,Z150:Z253)</f>
        <v>649407.33385398565</v>
      </c>
      <c r="AA266" s="291">
        <f>IF(AA149="kW",SUMPRODUCT(N150:N253,Q150:Q253,AA150:AA253),SUMPRODUCT(F150:F253,AA150:AA253))</f>
        <v>3605.8611199055281</v>
      </c>
      <c r="AB266" s="291">
        <f>IF(AB149="kW",SUMPRODUCT(N150:N253,Q150:Q253,AB150:AB253),SUMPRODUCT(F150:F253,AB150:AB253))</f>
        <v>6113.7400046562661</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869144.7336612551</v>
      </c>
      <c r="Z267" s="291">
        <f>SUMPRODUCT(G150:G253,Z150:Z253)</f>
        <v>589113.88017214532</v>
      </c>
      <c r="AA267" s="291">
        <f>IF(AA149="kW",SUMPRODUCT(N150:N253,R150:R253,AA150:AA253),SUMPRODUCT(G150:G253,AA150:AA253))</f>
        <v>3487.4984553684758</v>
      </c>
      <c r="AB267" s="291">
        <f>IF(AB149="kW",SUMPRODUCT(N150:N253,R150:R253,AB150:AB253),SUMPRODUCT(G150:G253,AB150:AB253))</f>
        <v>5855.8914923724724</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589</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87" t="s">
        <v>525</v>
      </c>
      <c r="E275" s="585"/>
      <c r="O275" s="281"/>
      <c r="Y275" s="270"/>
      <c r="Z275" s="267"/>
      <c r="AA275" s="267"/>
      <c r="AB275" s="267"/>
      <c r="AC275" s="267"/>
      <c r="AD275" s="267"/>
      <c r="AE275" s="267"/>
      <c r="AF275" s="267"/>
      <c r="AG275" s="267"/>
      <c r="AH275" s="267"/>
      <c r="AI275" s="267"/>
      <c r="AJ275" s="267"/>
      <c r="AK275" s="267"/>
      <c r="AL275" s="267"/>
      <c r="AM275" s="282"/>
    </row>
    <row r="276" spans="1:39" ht="33" customHeight="1">
      <c r="B276" s="886" t="s">
        <v>211</v>
      </c>
      <c r="C276" s="888" t="s">
        <v>33</v>
      </c>
      <c r="D276" s="284" t="s">
        <v>421</v>
      </c>
      <c r="E276" s="890" t="s">
        <v>209</v>
      </c>
      <c r="F276" s="891"/>
      <c r="G276" s="891"/>
      <c r="H276" s="891"/>
      <c r="I276" s="891"/>
      <c r="J276" s="891"/>
      <c r="K276" s="891"/>
      <c r="L276" s="891"/>
      <c r="M276" s="892"/>
      <c r="N276" s="896" t="s">
        <v>213</v>
      </c>
      <c r="O276" s="284" t="s">
        <v>422</v>
      </c>
      <c r="P276" s="890" t="s">
        <v>212</v>
      </c>
      <c r="Q276" s="891"/>
      <c r="R276" s="891"/>
      <c r="S276" s="891"/>
      <c r="T276" s="891"/>
      <c r="U276" s="891"/>
      <c r="V276" s="891"/>
      <c r="W276" s="891"/>
      <c r="X276" s="892"/>
      <c r="Y276" s="893" t="s">
        <v>243</v>
      </c>
      <c r="Z276" s="894"/>
      <c r="AA276" s="894"/>
      <c r="AB276" s="894"/>
      <c r="AC276" s="894"/>
      <c r="AD276" s="894"/>
      <c r="AE276" s="894"/>
      <c r="AF276" s="894"/>
      <c r="AG276" s="894"/>
      <c r="AH276" s="894"/>
      <c r="AI276" s="894"/>
      <c r="AJ276" s="894"/>
      <c r="AK276" s="894"/>
      <c r="AL276" s="894"/>
      <c r="AM276" s="895"/>
    </row>
    <row r="277" spans="1:39" ht="60.75" customHeight="1">
      <c r="B277" s="887"/>
      <c r="C277" s="889"/>
      <c r="D277" s="285">
        <v>2013</v>
      </c>
      <c r="E277" s="285">
        <v>2014</v>
      </c>
      <c r="F277" s="285">
        <v>2015</v>
      </c>
      <c r="G277" s="285">
        <v>2016</v>
      </c>
      <c r="H277" s="285">
        <v>2017</v>
      </c>
      <c r="I277" s="285">
        <v>2018</v>
      </c>
      <c r="J277" s="285">
        <v>2019</v>
      </c>
      <c r="K277" s="285">
        <v>2020</v>
      </c>
      <c r="L277" s="285">
        <v>2021</v>
      </c>
      <c r="M277" s="285">
        <v>2022</v>
      </c>
      <c r="N277" s="897"/>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 &lt;50 kW</v>
      </c>
      <c r="AA277" s="285" t="str">
        <f>'1.  LRAMVA Summary'!F52</f>
        <v>GS &gt;50 kW</v>
      </c>
      <c r="AB277" s="285" t="str">
        <f>'1.  LRAMVA Summary'!G52</f>
        <v>Large User</v>
      </c>
      <c r="AC277" s="285" t="str">
        <f>'1.  LRAMVA Summary'!H52</f>
        <v>Street Lighting</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6"/>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hidden="1" outlineLevel="1">
      <c r="A279" s="505">
        <v>1</v>
      </c>
      <c r="B279" s="294" t="s">
        <v>1</v>
      </c>
      <c r="C279" s="291" t="s">
        <v>25</v>
      </c>
      <c r="D279" s="295">
        <v>63885.104103386351</v>
      </c>
      <c r="E279" s="295">
        <v>63885.104103386351</v>
      </c>
      <c r="F279" s="295">
        <v>63885.104103386351</v>
      </c>
      <c r="G279" s="295"/>
      <c r="H279" s="295"/>
      <c r="I279" s="295"/>
      <c r="J279" s="295"/>
      <c r="K279" s="295"/>
      <c r="L279" s="295"/>
      <c r="M279" s="295"/>
      <c r="N279" s="291"/>
      <c r="O279" s="295">
        <v>9.6671534750060104</v>
      </c>
      <c r="P279" s="295">
        <v>9.6671534750060104</v>
      </c>
      <c r="Q279" s="295">
        <v>9.6671534750060104</v>
      </c>
      <c r="R279" s="295"/>
      <c r="S279" s="295"/>
      <c r="T279" s="295"/>
      <c r="U279" s="295"/>
      <c r="V279" s="295"/>
      <c r="W279" s="295"/>
      <c r="X279" s="295"/>
      <c r="Y279" s="787">
        <v>1</v>
      </c>
      <c r="Z279" s="415"/>
      <c r="AA279" s="415"/>
      <c r="AB279" s="415"/>
      <c r="AC279" s="415"/>
      <c r="AD279" s="410"/>
      <c r="AE279" s="410"/>
      <c r="AF279" s="410"/>
      <c r="AG279" s="410"/>
      <c r="AH279" s="410"/>
      <c r="AI279" s="410"/>
      <c r="AJ279" s="410"/>
      <c r="AK279" s="410"/>
      <c r="AL279" s="410"/>
      <c r="AM279" s="296">
        <f>SUM(Y279:AL279)</f>
        <v>1</v>
      </c>
    </row>
    <row r="280" spans="1:39" ht="15" hidden="1" outlineLevel="1">
      <c r="B280" s="294" t="s">
        <v>249</v>
      </c>
      <c r="C280" s="291" t="s">
        <v>163</v>
      </c>
      <c r="D280" s="295"/>
      <c r="E280" s="295"/>
      <c r="F280" s="295"/>
      <c r="G280" s="295"/>
      <c r="H280" s="295"/>
      <c r="I280" s="295"/>
      <c r="J280" s="295"/>
      <c r="K280" s="295"/>
      <c r="L280" s="295"/>
      <c r="M280" s="295"/>
      <c r="N280" s="467"/>
      <c r="O280" s="295"/>
      <c r="P280" s="295"/>
      <c r="Q280" s="295"/>
      <c r="R280" s="295"/>
      <c r="S280" s="295"/>
      <c r="T280" s="295"/>
      <c r="U280" s="295"/>
      <c r="V280" s="295"/>
      <c r="W280" s="295"/>
      <c r="X280" s="295"/>
      <c r="Y280" s="788">
        <f>Y279</f>
        <v>1</v>
      </c>
      <c r="Z280" s="788">
        <f>Z279</f>
        <v>0</v>
      </c>
      <c r="AA280" s="788">
        <f t="shared" ref="AA280:AC280" si="127">AA279</f>
        <v>0</v>
      </c>
      <c r="AB280" s="788">
        <f t="shared" si="127"/>
        <v>0</v>
      </c>
      <c r="AC280" s="788">
        <f t="shared" si="127"/>
        <v>0</v>
      </c>
      <c r="AD280" s="411">
        <f t="shared" ref="AD280:AL280" si="128">AD279</f>
        <v>0</v>
      </c>
      <c r="AE280" s="411">
        <f t="shared" si="128"/>
        <v>0</v>
      </c>
      <c r="AF280" s="411">
        <f t="shared" si="128"/>
        <v>0</v>
      </c>
      <c r="AG280" s="411">
        <f t="shared" si="128"/>
        <v>0</v>
      </c>
      <c r="AH280" s="411">
        <f t="shared" si="128"/>
        <v>0</v>
      </c>
      <c r="AI280" s="411">
        <f t="shared" si="128"/>
        <v>0</v>
      </c>
      <c r="AJ280" s="411">
        <f t="shared" si="128"/>
        <v>0</v>
      </c>
      <c r="AK280" s="411">
        <f t="shared" si="128"/>
        <v>0</v>
      </c>
      <c r="AL280" s="411">
        <f t="shared" si="128"/>
        <v>0</v>
      </c>
      <c r="AM280" s="297"/>
    </row>
    <row r="281" spans="1:39" ht="15.75" hidden="1" outlineLevel="1">
      <c r="A281" s="507"/>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6"/>
      <c r="Z281" s="789"/>
      <c r="AA281" s="789"/>
      <c r="AB281" s="789"/>
      <c r="AC281" s="789"/>
      <c r="AD281" s="413"/>
      <c r="AE281" s="413"/>
      <c r="AF281" s="413"/>
      <c r="AG281" s="413"/>
      <c r="AH281" s="413"/>
      <c r="AI281" s="413"/>
      <c r="AJ281" s="413"/>
      <c r="AK281" s="413"/>
      <c r="AL281" s="413"/>
      <c r="AM281" s="302"/>
    </row>
    <row r="282" spans="1:39" ht="15" hidden="1" outlineLevel="1">
      <c r="A282" s="505">
        <v>2</v>
      </c>
      <c r="B282" s="294" t="s">
        <v>2</v>
      </c>
      <c r="C282" s="291" t="s">
        <v>25</v>
      </c>
      <c r="D282" s="295">
        <v>23274.712309999999</v>
      </c>
      <c r="E282" s="295">
        <v>23274.712309999999</v>
      </c>
      <c r="F282" s="295">
        <v>23274.712309999999</v>
      </c>
      <c r="G282" s="295"/>
      <c r="H282" s="295"/>
      <c r="I282" s="295"/>
      <c r="J282" s="295"/>
      <c r="K282" s="295"/>
      <c r="L282" s="295"/>
      <c r="M282" s="295"/>
      <c r="N282" s="291"/>
      <c r="O282" s="295">
        <v>13.053228239999999</v>
      </c>
      <c r="P282" s="295">
        <v>13.053228239999999</v>
      </c>
      <c r="Q282" s="295">
        <v>13.053228239999999</v>
      </c>
      <c r="R282" s="295"/>
      <c r="S282" s="295"/>
      <c r="T282" s="295"/>
      <c r="U282" s="295"/>
      <c r="V282" s="295"/>
      <c r="W282" s="295"/>
      <c r="X282" s="295"/>
      <c r="Y282" s="787">
        <v>1</v>
      </c>
      <c r="Z282" s="415"/>
      <c r="AA282" s="415"/>
      <c r="AB282" s="415"/>
      <c r="AC282" s="415"/>
      <c r="AD282" s="410"/>
      <c r="AE282" s="410"/>
      <c r="AF282" s="410"/>
      <c r="AG282" s="410"/>
      <c r="AH282" s="410"/>
      <c r="AI282" s="410"/>
      <c r="AJ282" s="410"/>
      <c r="AK282" s="410"/>
      <c r="AL282" s="410"/>
      <c r="AM282" s="296">
        <f>SUM(Y282:AL282)</f>
        <v>1</v>
      </c>
    </row>
    <row r="283" spans="1:39" ht="15" hidden="1" outlineLevel="1">
      <c r="B283" s="294" t="s">
        <v>249</v>
      </c>
      <c r="C283" s="291" t="s">
        <v>163</v>
      </c>
      <c r="D283" s="295"/>
      <c r="E283" s="295"/>
      <c r="F283" s="295"/>
      <c r="G283" s="295"/>
      <c r="H283" s="295"/>
      <c r="I283" s="295"/>
      <c r="J283" s="295"/>
      <c r="K283" s="295"/>
      <c r="L283" s="295"/>
      <c r="M283" s="295"/>
      <c r="N283" s="467"/>
      <c r="O283" s="295"/>
      <c r="P283" s="295"/>
      <c r="Q283" s="295"/>
      <c r="R283" s="295"/>
      <c r="S283" s="295"/>
      <c r="T283" s="295"/>
      <c r="U283" s="295"/>
      <c r="V283" s="295"/>
      <c r="W283" s="295"/>
      <c r="X283" s="295"/>
      <c r="Y283" s="788">
        <f>Y282</f>
        <v>1</v>
      </c>
      <c r="Z283" s="788">
        <f>Z282</f>
        <v>0</v>
      </c>
      <c r="AA283" s="788">
        <f t="shared" ref="AA283:AC283" si="129">AA282</f>
        <v>0</v>
      </c>
      <c r="AB283" s="788">
        <f t="shared" si="129"/>
        <v>0</v>
      </c>
      <c r="AC283" s="788">
        <f t="shared" si="129"/>
        <v>0</v>
      </c>
      <c r="AD283" s="411">
        <f t="shared" ref="AD283:AL283" si="130">AD282</f>
        <v>0</v>
      </c>
      <c r="AE283" s="411">
        <f t="shared" si="130"/>
        <v>0</v>
      </c>
      <c r="AF283" s="411">
        <f t="shared" si="130"/>
        <v>0</v>
      </c>
      <c r="AG283" s="411">
        <f t="shared" si="130"/>
        <v>0</v>
      </c>
      <c r="AH283" s="411">
        <f t="shared" si="130"/>
        <v>0</v>
      </c>
      <c r="AI283" s="411">
        <f t="shared" si="130"/>
        <v>0</v>
      </c>
      <c r="AJ283" s="411">
        <f t="shared" si="130"/>
        <v>0</v>
      </c>
      <c r="AK283" s="411">
        <f t="shared" si="130"/>
        <v>0</v>
      </c>
      <c r="AL283" s="411">
        <f t="shared" si="130"/>
        <v>0</v>
      </c>
      <c r="AM283" s="297"/>
    </row>
    <row r="284" spans="1:39" ht="15.75" hidden="1" outlineLevel="1">
      <c r="A284" s="507"/>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6"/>
      <c r="Z284" s="789"/>
      <c r="AA284" s="789"/>
      <c r="AB284" s="789"/>
      <c r="AC284" s="789"/>
      <c r="AD284" s="413"/>
      <c r="AE284" s="413"/>
      <c r="AF284" s="413"/>
      <c r="AG284" s="413"/>
      <c r="AH284" s="413"/>
      <c r="AI284" s="413"/>
      <c r="AJ284" s="413"/>
      <c r="AK284" s="413"/>
      <c r="AL284" s="413"/>
      <c r="AM284" s="302"/>
    </row>
    <row r="285" spans="1:39" ht="15" hidden="1" outlineLevel="1">
      <c r="A285" s="505">
        <v>3</v>
      </c>
      <c r="B285" s="294" t="s">
        <v>3</v>
      </c>
      <c r="C285" s="291" t="s">
        <v>25</v>
      </c>
      <c r="D285" s="295">
        <v>409132.52770977101</v>
      </c>
      <c r="E285" s="295">
        <v>409132.52770977101</v>
      </c>
      <c r="F285" s="295">
        <v>409132.52770977101</v>
      </c>
      <c r="G285" s="295"/>
      <c r="H285" s="295"/>
      <c r="I285" s="295"/>
      <c r="J285" s="295"/>
      <c r="K285" s="295"/>
      <c r="L285" s="295"/>
      <c r="M285" s="295"/>
      <c r="N285" s="291"/>
      <c r="O285" s="295">
        <v>240.38079902699999</v>
      </c>
      <c r="P285" s="295">
        <v>240.38079902699999</v>
      </c>
      <c r="Q285" s="295">
        <v>240.38079902699999</v>
      </c>
      <c r="R285" s="295"/>
      <c r="S285" s="295"/>
      <c r="T285" s="295"/>
      <c r="U285" s="295"/>
      <c r="V285" s="295"/>
      <c r="W285" s="295"/>
      <c r="X285" s="295"/>
      <c r="Y285" s="787">
        <v>1</v>
      </c>
      <c r="Z285" s="415"/>
      <c r="AA285" s="415"/>
      <c r="AB285" s="415"/>
      <c r="AC285" s="415"/>
      <c r="AD285" s="410"/>
      <c r="AE285" s="410"/>
      <c r="AF285" s="410"/>
      <c r="AG285" s="410"/>
      <c r="AH285" s="410"/>
      <c r="AI285" s="410"/>
      <c r="AJ285" s="410"/>
      <c r="AK285" s="410"/>
      <c r="AL285" s="410"/>
      <c r="AM285" s="296">
        <f>SUM(Y285:AL285)</f>
        <v>1</v>
      </c>
    </row>
    <row r="286" spans="1:39" ht="15" hidden="1" outlineLevel="1">
      <c r="B286" s="294" t="s">
        <v>249</v>
      </c>
      <c r="C286" s="291" t="s">
        <v>163</v>
      </c>
      <c r="D286" s="295">
        <v>19164.97127989</v>
      </c>
      <c r="E286" s="295">
        <v>19164.97127989</v>
      </c>
      <c r="F286" s="295">
        <v>19164.97127989</v>
      </c>
      <c r="G286" s="295"/>
      <c r="H286" s="295"/>
      <c r="I286" s="295"/>
      <c r="J286" s="295"/>
      <c r="K286" s="295"/>
      <c r="L286" s="295"/>
      <c r="M286" s="295"/>
      <c r="N286" s="467"/>
      <c r="O286" s="295">
        <v>10.935617110999997</v>
      </c>
      <c r="P286" s="295">
        <v>10.935617110999997</v>
      </c>
      <c r="Q286" s="295">
        <v>10.935617110999997</v>
      </c>
      <c r="R286" s="295"/>
      <c r="S286" s="295"/>
      <c r="T286" s="295"/>
      <c r="U286" s="295"/>
      <c r="V286" s="295"/>
      <c r="W286" s="295"/>
      <c r="X286" s="295"/>
      <c r="Y286" s="788">
        <f>Y285</f>
        <v>1</v>
      </c>
      <c r="Z286" s="788">
        <f>Z285</f>
        <v>0</v>
      </c>
      <c r="AA286" s="788">
        <f t="shared" ref="AA286:AC286" si="131">AA285</f>
        <v>0</v>
      </c>
      <c r="AB286" s="788">
        <f t="shared" si="131"/>
        <v>0</v>
      </c>
      <c r="AC286" s="788">
        <f t="shared" si="131"/>
        <v>0</v>
      </c>
      <c r="AD286" s="411">
        <f t="shared" ref="AD286:AL286" si="132">AD285</f>
        <v>0</v>
      </c>
      <c r="AE286" s="411">
        <f t="shared" si="132"/>
        <v>0</v>
      </c>
      <c r="AF286" s="411">
        <f t="shared" si="132"/>
        <v>0</v>
      </c>
      <c r="AG286" s="411">
        <f t="shared" si="132"/>
        <v>0</v>
      </c>
      <c r="AH286" s="411">
        <f t="shared" si="132"/>
        <v>0</v>
      </c>
      <c r="AI286" s="411">
        <f t="shared" si="132"/>
        <v>0</v>
      </c>
      <c r="AJ286" s="411">
        <f t="shared" si="132"/>
        <v>0</v>
      </c>
      <c r="AK286" s="411">
        <f t="shared" si="132"/>
        <v>0</v>
      </c>
      <c r="AL286" s="411">
        <f t="shared" si="132"/>
        <v>0</v>
      </c>
      <c r="AM286" s="297"/>
    </row>
    <row r="287" spans="1:39" ht="15" hidden="1"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6"/>
      <c r="Z287" s="416"/>
      <c r="AA287" s="416"/>
      <c r="AB287" s="416"/>
      <c r="AC287" s="416"/>
      <c r="AD287" s="412"/>
      <c r="AE287" s="412"/>
      <c r="AF287" s="412"/>
      <c r="AG287" s="412"/>
      <c r="AH287" s="412"/>
      <c r="AI287" s="412"/>
      <c r="AJ287" s="412"/>
      <c r="AK287" s="412"/>
      <c r="AL287" s="412"/>
      <c r="AM287" s="306"/>
    </row>
    <row r="288" spans="1:39" ht="15" hidden="1" outlineLevel="1">
      <c r="A288" s="505">
        <v>4</v>
      </c>
      <c r="B288" s="294" t="s">
        <v>4</v>
      </c>
      <c r="C288" s="291" t="s">
        <v>25</v>
      </c>
      <c r="D288" s="295">
        <v>77220.712533255006</v>
      </c>
      <c r="E288" s="295">
        <v>77220.712533255006</v>
      </c>
      <c r="F288" s="295">
        <v>74244.944605048004</v>
      </c>
      <c r="G288" s="295"/>
      <c r="H288" s="295"/>
      <c r="I288" s="295"/>
      <c r="J288" s="295"/>
      <c r="K288" s="295"/>
      <c r="L288" s="295"/>
      <c r="M288" s="295"/>
      <c r="N288" s="291"/>
      <c r="O288" s="295">
        <v>5.1755755619999997</v>
      </c>
      <c r="P288" s="295">
        <v>5.1755755619999997</v>
      </c>
      <c r="Q288" s="295">
        <v>4.9887648889999996</v>
      </c>
      <c r="R288" s="295"/>
      <c r="S288" s="295"/>
      <c r="T288" s="295"/>
      <c r="U288" s="295"/>
      <c r="V288" s="295"/>
      <c r="W288" s="295"/>
      <c r="X288" s="295"/>
      <c r="Y288" s="787">
        <v>1</v>
      </c>
      <c r="Z288" s="415"/>
      <c r="AA288" s="415"/>
      <c r="AB288" s="415"/>
      <c r="AC288" s="415"/>
      <c r="AD288" s="410"/>
      <c r="AE288" s="410"/>
      <c r="AF288" s="410"/>
      <c r="AG288" s="410"/>
      <c r="AH288" s="410"/>
      <c r="AI288" s="410"/>
      <c r="AJ288" s="410"/>
      <c r="AK288" s="410"/>
      <c r="AL288" s="410"/>
      <c r="AM288" s="296">
        <f>SUM(Y288:AL288)</f>
        <v>1</v>
      </c>
    </row>
    <row r="289" spans="1:39" ht="15" hidden="1" outlineLevel="1">
      <c r="B289" s="294" t="s">
        <v>249</v>
      </c>
      <c r="C289" s="291" t="s">
        <v>163</v>
      </c>
      <c r="D289" s="295">
        <v>236</v>
      </c>
      <c r="E289" s="295">
        <v>236</v>
      </c>
      <c r="F289" s="295">
        <v>225</v>
      </c>
      <c r="G289" s="295"/>
      <c r="H289" s="295"/>
      <c r="I289" s="295"/>
      <c r="J289" s="295"/>
      <c r="K289" s="295"/>
      <c r="L289" s="295"/>
      <c r="M289" s="295"/>
      <c r="N289" s="467"/>
      <c r="O289" s="295">
        <v>1.7000000000000001E-2</v>
      </c>
      <c r="P289" s="295">
        <v>1.7000000000000001E-2</v>
      </c>
      <c r="Q289" s="295">
        <v>1.6E-2</v>
      </c>
      <c r="R289" s="295"/>
      <c r="S289" s="295"/>
      <c r="T289" s="295"/>
      <c r="U289" s="295"/>
      <c r="V289" s="295"/>
      <c r="W289" s="295"/>
      <c r="X289" s="295"/>
      <c r="Y289" s="788">
        <f>Y288</f>
        <v>1</v>
      </c>
      <c r="Z289" s="788">
        <f>Z288</f>
        <v>0</v>
      </c>
      <c r="AA289" s="788">
        <f t="shared" ref="AA289:AC289" si="133">AA288</f>
        <v>0</v>
      </c>
      <c r="AB289" s="788">
        <f t="shared" si="133"/>
        <v>0</v>
      </c>
      <c r="AC289" s="788">
        <f t="shared" si="133"/>
        <v>0</v>
      </c>
      <c r="AD289" s="411">
        <f t="shared" ref="AD289:AL289" si="134">AD288</f>
        <v>0</v>
      </c>
      <c r="AE289" s="411">
        <f t="shared" si="134"/>
        <v>0</v>
      </c>
      <c r="AF289" s="411">
        <f t="shared" si="134"/>
        <v>0</v>
      </c>
      <c r="AG289" s="411">
        <f t="shared" si="134"/>
        <v>0</v>
      </c>
      <c r="AH289" s="411">
        <f t="shared" si="134"/>
        <v>0</v>
      </c>
      <c r="AI289" s="411">
        <f t="shared" si="134"/>
        <v>0</v>
      </c>
      <c r="AJ289" s="411">
        <f t="shared" si="134"/>
        <v>0</v>
      </c>
      <c r="AK289" s="411">
        <f t="shared" si="134"/>
        <v>0</v>
      </c>
      <c r="AL289" s="411">
        <f t="shared" si="134"/>
        <v>0</v>
      </c>
      <c r="AM289" s="297"/>
    </row>
    <row r="290" spans="1:39" ht="15" hidden="1"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6"/>
      <c r="Z290" s="416"/>
      <c r="AA290" s="416"/>
      <c r="AB290" s="416"/>
      <c r="AC290" s="416"/>
      <c r="AD290" s="412"/>
      <c r="AE290" s="412"/>
      <c r="AF290" s="412"/>
      <c r="AG290" s="412"/>
      <c r="AH290" s="412"/>
      <c r="AI290" s="412"/>
      <c r="AJ290" s="412"/>
      <c r="AK290" s="412"/>
      <c r="AL290" s="412"/>
      <c r="AM290" s="306"/>
    </row>
    <row r="291" spans="1:39" ht="15" hidden="1" outlineLevel="1">
      <c r="A291" s="505">
        <v>5</v>
      </c>
      <c r="B291" s="294" t="s">
        <v>5</v>
      </c>
      <c r="C291" s="291" t="s">
        <v>25</v>
      </c>
      <c r="D291" s="295">
        <v>172121.57043596101</v>
      </c>
      <c r="E291" s="295">
        <v>172121.57043596101</v>
      </c>
      <c r="F291" s="295">
        <v>161750.83138305499</v>
      </c>
      <c r="G291" s="295"/>
      <c r="H291" s="295"/>
      <c r="I291" s="295"/>
      <c r="J291" s="295"/>
      <c r="K291" s="295"/>
      <c r="L291" s="295"/>
      <c r="M291" s="295"/>
      <c r="N291" s="291"/>
      <c r="O291" s="295">
        <v>11.858880884</v>
      </c>
      <c r="P291" s="295">
        <v>11.858880884</v>
      </c>
      <c r="Q291" s="295">
        <v>11.207833897</v>
      </c>
      <c r="R291" s="295"/>
      <c r="S291" s="295"/>
      <c r="T291" s="295"/>
      <c r="U291" s="295"/>
      <c r="V291" s="295"/>
      <c r="W291" s="295"/>
      <c r="X291" s="295"/>
      <c r="Y291" s="787">
        <v>1</v>
      </c>
      <c r="Z291" s="415"/>
      <c r="AA291" s="415"/>
      <c r="AB291" s="415"/>
      <c r="AC291" s="415"/>
      <c r="AD291" s="410"/>
      <c r="AE291" s="410"/>
      <c r="AF291" s="410"/>
      <c r="AG291" s="410"/>
      <c r="AH291" s="410"/>
      <c r="AI291" s="410"/>
      <c r="AJ291" s="410"/>
      <c r="AK291" s="410"/>
      <c r="AL291" s="410"/>
      <c r="AM291" s="296">
        <f>SUM(Y291:AL291)</f>
        <v>1</v>
      </c>
    </row>
    <row r="292" spans="1:39" ht="15" hidden="1" outlineLevel="1">
      <c r="B292" s="294" t="s">
        <v>249</v>
      </c>
      <c r="C292" s="291" t="s">
        <v>163</v>
      </c>
      <c r="D292" s="295"/>
      <c r="E292" s="295"/>
      <c r="F292" s="295"/>
      <c r="G292" s="295"/>
      <c r="H292" s="295"/>
      <c r="I292" s="295"/>
      <c r="J292" s="295"/>
      <c r="K292" s="295"/>
      <c r="L292" s="295"/>
      <c r="M292" s="295"/>
      <c r="N292" s="467"/>
      <c r="O292" s="295"/>
      <c r="P292" s="295"/>
      <c r="Q292" s="295"/>
      <c r="R292" s="295"/>
      <c r="S292" s="295"/>
      <c r="T292" s="295"/>
      <c r="U292" s="295"/>
      <c r="V292" s="295"/>
      <c r="W292" s="295"/>
      <c r="X292" s="295"/>
      <c r="Y292" s="788">
        <f>Y291</f>
        <v>1</v>
      </c>
      <c r="Z292" s="788">
        <f>Z291</f>
        <v>0</v>
      </c>
      <c r="AA292" s="788">
        <f t="shared" ref="AA292:AC292" si="135">AA291</f>
        <v>0</v>
      </c>
      <c r="AB292" s="788">
        <f t="shared" si="135"/>
        <v>0</v>
      </c>
      <c r="AC292" s="788">
        <f t="shared" si="135"/>
        <v>0</v>
      </c>
      <c r="AD292" s="411">
        <f t="shared" ref="AD292:AL292" si="136">AD291</f>
        <v>0</v>
      </c>
      <c r="AE292" s="411">
        <f t="shared" si="136"/>
        <v>0</v>
      </c>
      <c r="AF292" s="411">
        <f t="shared" si="136"/>
        <v>0</v>
      </c>
      <c r="AG292" s="411">
        <f t="shared" si="136"/>
        <v>0</v>
      </c>
      <c r="AH292" s="411">
        <f t="shared" si="136"/>
        <v>0</v>
      </c>
      <c r="AI292" s="411">
        <f t="shared" si="136"/>
        <v>0</v>
      </c>
      <c r="AJ292" s="411">
        <f t="shared" si="136"/>
        <v>0</v>
      </c>
      <c r="AK292" s="411">
        <f t="shared" si="136"/>
        <v>0</v>
      </c>
      <c r="AL292" s="411">
        <f t="shared" si="136"/>
        <v>0</v>
      </c>
      <c r="AM292" s="297"/>
    </row>
    <row r="293" spans="1:39" ht="15" hidden="1"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6"/>
      <c r="Z293" s="416"/>
      <c r="AA293" s="416"/>
      <c r="AB293" s="416"/>
      <c r="AC293" s="416"/>
      <c r="AD293" s="412"/>
      <c r="AE293" s="412"/>
      <c r="AF293" s="412"/>
      <c r="AG293" s="412"/>
      <c r="AH293" s="412"/>
      <c r="AI293" s="412"/>
      <c r="AJ293" s="412"/>
      <c r="AK293" s="412"/>
      <c r="AL293" s="412"/>
      <c r="AM293" s="306"/>
    </row>
    <row r="294" spans="1:39" ht="15" hidden="1" outlineLevel="1">
      <c r="A294" s="505">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5"/>
      <c r="Z294" s="415"/>
      <c r="AA294" s="415"/>
      <c r="AB294" s="415"/>
      <c r="AC294" s="415"/>
      <c r="AD294" s="410"/>
      <c r="AE294" s="410"/>
      <c r="AF294" s="410"/>
      <c r="AG294" s="410"/>
      <c r="AH294" s="410"/>
      <c r="AI294" s="410"/>
      <c r="AJ294" s="410"/>
      <c r="AK294" s="410"/>
      <c r="AL294" s="410"/>
      <c r="AM294" s="296">
        <f>SUM(Y294:AL294)</f>
        <v>0</v>
      </c>
    </row>
    <row r="295" spans="1:39" ht="15" hidden="1" outlineLevel="1">
      <c r="B295" s="294" t="s">
        <v>249</v>
      </c>
      <c r="C295" s="291" t="s">
        <v>163</v>
      </c>
      <c r="D295" s="295"/>
      <c r="E295" s="295"/>
      <c r="F295" s="295"/>
      <c r="G295" s="295"/>
      <c r="H295" s="295"/>
      <c r="I295" s="295"/>
      <c r="J295" s="295"/>
      <c r="K295" s="295"/>
      <c r="L295" s="295"/>
      <c r="M295" s="295"/>
      <c r="N295" s="467"/>
      <c r="O295" s="295"/>
      <c r="P295" s="295"/>
      <c r="Q295" s="295"/>
      <c r="R295" s="295"/>
      <c r="S295" s="295"/>
      <c r="T295" s="295"/>
      <c r="U295" s="295"/>
      <c r="V295" s="295"/>
      <c r="W295" s="295"/>
      <c r="X295" s="295"/>
      <c r="Y295" s="788">
        <f>Y294</f>
        <v>0</v>
      </c>
      <c r="Z295" s="788">
        <f>Z294</f>
        <v>0</v>
      </c>
      <c r="AA295" s="788">
        <f t="shared" ref="AA295:AC295" si="137">AA294</f>
        <v>0</v>
      </c>
      <c r="AB295" s="788">
        <f t="shared" si="137"/>
        <v>0</v>
      </c>
      <c r="AC295" s="788">
        <f t="shared" si="137"/>
        <v>0</v>
      </c>
      <c r="AD295" s="411">
        <f t="shared" ref="AD295:AL295" si="138">AD294</f>
        <v>0</v>
      </c>
      <c r="AE295" s="411">
        <f t="shared" si="138"/>
        <v>0</v>
      </c>
      <c r="AF295" s="411">
        <f t="shared" si="138"/>
        <v>0</v>
      </c>
      <c r="AG295" s="411">
        <f t="shared" si="138"/>
        <v>0</v>
      </c>
      <c r="AH295" s="411">
        <f t="shared" si="138"/>
        <v>0</v>
      </c>
      <c r="AI295" s="411">
        <f t="shared" si="138"/>
        <v>0</v>
      </c>
      <c r="AJ295" s="411">
        <f t="shared" si="138"/>
        <v>0</v>
      </c>
      <c r="AK295" s="411">
        <f t="shared" si="138"/>
        <v>0</v>
      </c>
      <c r="AL295" s="411">
        <f t="shared" si="138"/>
        <v>0</v>
      </c>
      <c r="AM295" s="297"/>
    </row>
    <row r="296" spans="1:39" ht="15" hidden="1"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6"/>
      <c r="Z296" s="416"/>
      <c r="AA296" s="416"/>
      <c r="AB296" s="416"/>
      <c r="AC296" s="416"/>
      <c r="AD296" s="412"/>
      <c r="AE296" s="412"/>
      <c r="AF296" s="412"/>
      <c r="AG296" s="412"/>
      <c r="AH296" s="412"/>
      <c r="AI296" s="412"/>
      <c r="AJ296" s="412"/>
      <c r="AK296" s="412"/>
      <c r="AL296" s="412"/>
      <c r="AM296" s="306"/>
    </row>
    <row r="297" spans="1:39" ht="15" hidden="1" outlineLevel="1">
      <c r="A297" s="505">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5"/>
      <c r="Z297" s="415"/>
      <c r="AA297" s="415"/>
      <c r="AB297" s="415"/>
      <c r="AC297" s="415"/>
      <c r="AD297" s="410"/>
      <c r="AE297" s="410"/>
      <c r="AF297" s="410"/>
      <c r="AG297" s="410"/>
      <c r="AH297" s="410"/>
      <c r="AI297" s="410"/>
      <c r="AJ297" s="410"/>
      <c r="AK297" s="410"/>
      <c r="AL297" s="410"/>
      <c r="AM297" s="296">
        <f>SUM(Y297:AL297)</f>
        <v>0</v>
      </c>
    </row>
    <row r="298" spans="1:39" ht="15" hidden="1"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788">
        <f>Y297</f>
        <v>0</v>
      </c>
      <c r="Z298" s="788">
        <f>Z297</f>
        <v>0</v>
      </c>
      <c r="AA298" s="788">
        <f t="shared" ref="AA298:AC298" si="139">AA297</f>
        <v>0</v>
      </c>
      <c r="AB298" s="788">
        <f t="shared" si="139"/>
        <v>0</v>
      </c>
      <c r="AC298" s="788">
        <f t="shared" si="139"/>
        <v>0</v>
      </c>
      <c r="AD298" s="411">
        <f t="shared" ref="AD298:AL298" si="140">AD297</f>
        <v>0</v>
      </c>
      <c r="AE298" s="411">
        <f t="shared" si="140"/>
        <v>0</v>
      </c>
      <c r="AF298" s="411">
        <f t="shared" si="140"/>
        <v>0</v>
      </c>
      <c r="AG298" s="411">
        <f t="shared" si="140"/>
        <v>0</v>
      </c>
      <c r="AH298" s="411">
        <f t="shared" si="140"/>
        <v>0</v>
      </c>
      <c r="AI298" s="411">
        <f t="shared" si="140"/>
        <v>0</v>
      </c>
      <c r="AJ298" s="411">
        <f t="shared" si="140"/>
        <v>0</v>
      </c>
      <c r="AK298" s="411">
        <f t="shared" si="140"/>
        <v>0</v>
      </c>
      <c r="AL298" s="411">
        <f t="shared" si="140"/>
        <v>0</v>
      </c>
      <c r="AM298" s="297"/>
    </row>
    <row r="299" spans="1:39" ht="15" hidden="1"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6"/>
      <c r="Z299" s="416"/>
      <c r="AA299" s="416"/>
      <c r="AB299" s="416"/>
      <c r="AC299" s="416"/>
      <c r="AD299" s="412"/>
      <c r="AE299" s="412"/>
      <c r="AF299" s="412"/>
      <c r="AG299" s="412"/>
      <c r="AH299" s="412"/>
      <c r="AI299" s="412"/>
      <c r="AJ299" s="412"/>
      <c r="AK299" s="412"/>
      <c r="AL299" s="412"/>
      <c r="AM299" s="306"/>
    </row>
    <row r="300" spans="1:39" s="283" customFormat="1" ht="15" hidden="1" outlineLevel="1">
      <c r="A300" s="505">
        <v>8</v>
      </c>
      <c r="B300" s="294" t="s">
        <v>484</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5"/>
      <c r="Z300" s="415"/>
      <c r="AA300" s="415"/>
      <c r="AB300" s="415"/>
      <c r="AC300" s="415"/>
      <c r="AD300" s="410"/>
      <c r="AE300" s="410"/>
      <c r="AF300" s="410"/>
      <c r="AG300" s="410"/>
      <c r="AH300" s="410"/>
      <c r="AI300" s="410"/>
      <c r="AJ300" s="410"/>
      <c r="AK300" s="410"/>
      <c r="AL300" s="410"/>
      <c r="AM300" s="296">
        <f>SUM(Y300:AL300)</f>
        <v>0</v>
      </c>
    </row>
    <row r="301" spans="1:39" s="283" customFormat="1" ht="15" hidden="1" outlineLevel="1">
      <c r="A301" s="505"/>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788">
        <f>Y300</f>
        <v>0</v>
      </c>
      <c r="Z301" s="788">
        <f>Z300</f>
        <v>0</v>
      </c>
      <c r="AA301" s="788">
        <f t="shared" ref="AA301:AC301" si="141">AA300</f>
        <v>0</v>
      </c>
      <c r="AB301" s="788">
        <f t="shared" si="141"/>
        <v>0</v>
      </c>
      <c r="AC301" s="788">
        <f t="shared" si="141"/>
        <v>0</v>
      </c>
      <c r="AD301" s="411">
        <f t="shared" ref="AD301:AL301" si="142">AD300</f>
        <v>0</v>
      </c>
      <c r="AE301" s="411">
        <f t="shared" si="142"/>
        <v>0</v>
      </c>
      <c r="AF301" s="411">
        <f t="shared" si="142"/>
        <v>0</v>
      </c>
      <c r="AG301" s="411">
        <f t="shared" si="142"/>
        <v>0</v>
      </c>
      <c r="AH301" s="411">
        <f t="shared" si="142"/>
        <v>0</v>
      </c>
      <c r="AI301" s="411">
        <f t="shared" si="142"/>
        <v>0</v>
      </c>
      <c r="AJ301" s="411">
        <f t="shared" si="142"/>
        <v>0</v>
      </c>
      <c r="AK301" s="411">
        <f t="shared" si="142"/>
        <v>0</v>
      </c>
      <c r="AL301" s="411">
        <f t="shared" si="142"/>
        <v>0</v>
      </c>
      <c r="AM301" s="297"/>
    </row>
    <row r="302" spans="1:39" s="283" customFormat="1" ht="15" hidden="1" outlineLevel="1">
      <c r="A302" s="505"/>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6"/>
      <c r="Z302" s="416"/>
      <c r="AA302" s="416"/>
      <c r="AB302" s="416"/>
      <c r="AC302" s="416"/>
      <c r="AD302" s="412"/>
      <c r="AE302" s="412"/>
      <c r="AF302" s="412"/>
      <c r="AG302" s="412"/>
      <c r="AH302" s="412"/>
      <c r="AI302" s="412"/>
      <c r="AJ302" s="412"/>
      <c r="AK302" s="412"/>
      <c r="AL302" s="412"/>
      <c r="AM302" s="306"/>
    </row>
    <row r="303" spans="1:39" ht="15" hidden="1" outlineLevel="1">
      <c r="A303" s="505">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5"/>
      <c r="Z303" s="415"/>
      <c r="AA303" s="415"/>
      <c r="AB303" s="415"/>
      <c r="AC303" s="415"/>
      <c r="AD303" s="410"/>
      <c r="AE303" s="410"/>
      <c r="AF303" s="410"/>
      <c r="AG303" s="410"/>
      <c r="AH303" s="410"/>
      <c r="AI303" s="410"/>
      <c r="AJ303" s="410"/>
      <c r="AK303" s="410"/>
      <c r="AL303" s="410"/>
      <c r="AM303" s="296">
        <f>SUM(Y303:AL303)</f>
        <v>0</v>
      </c>
    </row>
    <row r="304" spans="1:39" ht="15" hidden="1"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788">
        <f>Y303</f>
        <v>0</v>
      </c>
      <c r="Z304" s="788">
        <f>Z303</f>
        <v>0</v>
      </c>
      <c r="AA304" s="788">
        <f t="shared" ref="AA304:AC304" si="143">AA303</f>
        <v>0</v>
      </c>
      <c r="AB304" s="788">
        <f t="shared" si="143"/>
        <v>0</v>
      </c>
      <c r="AC304" s="788">
        <f t="shared" si="143"/>
        <v>0</v>
      </c>
      <c r="AD304" s="411">
        <f t="shared" ref="AD304:AL304" si="144">AD303</f>
        <v>0</v>
      </c>
      <c r="AE304" s="411">
        <f t="shared" si="144"/>
        <v>0</v>
      </c>
      <c r="AF304" s="411">
        <f t="shared" si="144"/>
        <v>0</v>
      </c>
      <c r="AG304" s="411">
        <f t="shared" si="144"/>
        <v>0</v>
      </c>
      <c r="AH304" s="411">
        <f t="shared" si="144"/>
        <v>0</v>
      </c>
      <c r="AI304" s="411">
        <f t="shared" si="144"/>
        <v>0</v>
      </c>
      <c r="AJ304" s="411">
        <f t="shared" si="144"/>
        <v>0</v>
      </c>
      <c r="AK304" s="411">
        <f t="shared" si="144"/>
        <v>0</v>
      </c>
      <c r="AL304" s="411">
        <f t="shared" si="144"/>
        <v>0</v>
      </c>
      <c r="AM304" s="297"/>
    </row>
    <row r="305" spans="1:39" ht="15" hidden="1"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6"/>
      <c r="Z305" s="416"/>
      <c r="AA305" s="416"/>
      <c r="AB305" s="416"/>
      <c r="AC305" s="416"/>
      <c r="AD305" s="412"/>
      <c r="AE305" s="412"/>
      <c r="AF305" s="412"/>
      <c r="AG305" s="412"/>
      <c r="AH305" s="412"/>
      <c r="AI305" s="412"/>
      <c r="AJ305" s="412"/>
      <c r="AK305" s="412"/>
      <c r="AL305" s="412"/>
      <c r="AM305" s="306"/>
    </row>
    <row r="306" spans="1:39" ht="15.75" hidden="1" outlineLevel="1">
      <c r="A306" s="506"/>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790"/>
      <c r="Z306" s="790"/>
      <c r="AA306" s="790"/>
      <c r="AB306" s="790"/>
      <c r="AC306" s="790"/>
      <c r="AD306" s="414"/>
      <c r="AE306" s="414"/>
      <c r="AF306" s="414"/>
      <c r="AG306" s="414"/>
      <c r="AH306" s="414"/>
      <c r="AI306" s="414"/>
      <c r="AJ306" s="414"/>
      <c r="AK306" s="414"/>
      <c r="AL306" s="414"/>
      <c r="AM306" s="292"/>
    </row>
    <row r="307" spans="1:39" ht="15" hidden="1" outlineLevel="1">
      <c r="A307" s="505">
        <v>10</v>
      </c>
      <c r="B307" s="310" t="s">
        <v>22</v>
      </c>
      <c r="C307" s="291" t="s">
        <v>25</v>
      </c>
      <c r="D307" s="295">
        <v>3060859.4518720801</v>
      </c>
      <c r="E307" s="295">
        <v>3057517.8526726598</v>
      </c>
      <c r="F307" s="295">
        <v>3057517.8526726598</v>
      </c>
      <c r="G307" s="295"/>
      <c r="H307" s="295"/>
      <c r="I307" s="295"/>
      <c r="J307" s="295"/>
      <c r="K307" s="295"/>
      <c r="L307" s="295"/>
      <c r="M307" s="295"/>
      <c r="N307" s="295">
        <v>12</v>
      </c>
      <c r="O307" s="295">
        <v>557.024416008</v>
      </c>
      <c r="P307" s="295">
        <v>555.95774844599998</v>
      </c>
      <c r="Q307" s="295">
        <v>555.95774844599998</v>
      </c>
      <c r="R307" s="295"/>
      <c r="S307" s="295"/>
      <c r="T307" s="295"/>
      <c r="U307" s="295"/>
      <c r="V307" s="295"/>
      <c r="W307" s="295"/>
      <c r="X307" s="295"/>
      <c r="Y307" s="787">
        <v>0</v>
      </c>
      <c r="Z307" s="797">
        <v>0.20449999999999999</v>
      </c>
      <c r="AA307" s="797">
        <v>0.78920000000000001</v>
      </c>
      <c r="AB307" s="797">
        <v>6.1999999999999998E-3</v>
      </c>
      <c r="AC307" s="415"/>
      <c r="AD307" s="415"/>
      <c r="AE307" s="415"/>
      <c r="AF307" s="415"/>
      <c r="AG307" s="415"/>
      <c r="AH307" s="415"/>
      <c r="AI307" s="415"/>
      <c r="AJ307" s="415"/>
      <c r="AK307" s="415"/>
      <c r="AL307" s="415"/>
      <c r="AM307" s="296">
        <f>SUM(Y307:AL307)</f>
        <v>0.99990000000000001</v>
      </c>
    </row>
    <row r="308" spans="1:39" ht="15" hidden="1" outlineLevel="1">
      <c r="B308" s="294" t="s">
        <v>249</v>
      </c>
      <c r="C308" s="291" t="s">
        <v>163</v>
      </c>
      <c r="D308" s="295">
        <v>1157359.0965</v>
      </c>
      <c r="E308" s="295">
        <v>1147414.648</v>
      </c>
      <c r="F308" s="295">
        <v>1117819.648</v>
      </c>
      <c r="G308" s="295"/>
      <c r="H308" s="295"/>
      <c r="I308" s="295"/>
      <c r="J308" s="295"/>
      <c r="K308" s="295"/>
      <c r="L308" s="295"/>
      <c r="M308" s="295"/>
      <c r="N308" s="295">
        <f>N307</f>
        <v>12</v>
      </c>
      <c r="O308" s="295">
        <v>271.31411930000002</v>
      </c>
      <c r="P308" s="295">
        <v>268.59435759999997</v>
      </c>
      <c r="Q308" s="295">
        <v>260.40435760000003</v>
      </c>
      <c r="R308" s="295"/>
      <c r="S308" s="295"/>
      <c r="T308" s="295"/>
      <c r="U308" s="295"/>
      <c r="V308" s="295"/>
      <c r="W308" s="295"/>
      <c r="X308" s="295"/>
      <c r="Y308" s="788">
        <f>Y307</f>
        <v>0</v>
      </c>
      <c r="Z308" s="788">
        <f>Z307</f>
        <v>0.20449999999999999</v>
      </c>
      <c r="AA308" s="788">
        <f t="shared" ref="AA308:AC308" si="145">AA307</f>
        <v>0.78920000000000001</v>
      </c>
      <c r="AB308" s="788">
        <f t="shared" si="145"/>
        <v>6.1999999999999998E-3</v>
      </c>
      <c r="AC308" s="788">
        <f t="shared" si="145"/>
        <v>0</v>
      </c>
      <c r="AD308" s="411">
        <f t="shared" ref="AD308:AL308" si="146">AD307</f>
        <v>0</v>
      </c>
      <c r="AE308" s="411">
        <f t="shared" si="146"/>
        <v>0</v>
      </c>
      <c r="AF308" s="411">
        <f t="shared" si="146"/>
        <v>0</v>
      </c>
      <c r="AG308" s="411">
        <f t="shared" si="146"/>
        <v>0</v>
      </c>
      <c r="AH308" s="411">
        <f t="shared" si="146"/>
        <v>0</v>
      </c>
      <c r="AI308" s="411">
        <f t="shared" si="146"/>
        <v>0</v>
      </c>
      <c r="AJ308" s="411">
        <f t="shared" si="146"/>
        <v>0</v>
      </c>
      <c r="AK308" s="411">
        <f t="shared" si="146"/>
        <v>0</v>
      </c>
      <c r="AL308" s="411">
        <f t="shared" si="146"/>
        <v>0</v>
      </c>
      <c r="AM308" s="311"/>
    </row>
    <row r="309" spans="1:39" ht="15" hidden="1"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hidden="1" outlineLevel="1">
      <c r="A310" s="505">
        <v>11</v>
      </c>
      <c r="B310" s="314" t="s">
        <v>21</v>
      </c>
      <c r="C310" s="291" t="s">
        <v>25</v>
      </c>
      <c r="D310" s="295">
        <v>408877.80543225998</v>
      </c>
      <c r="E310" s="295">
        <v>408877.80543225998</v>
      </c>
      <c r="F310" s="295">
        <v>381375.94535236002</v>
      </c>
      <c r="G310" s="295"/>
      <c r="H310" s="295"/>
      <c r="I310" s="295"/>
      <c r="J310" s="295"/>
      <c r="K310" s="295"/>
      <c r="L310" s="295"/>
      <c r="M310" s="295"/>
      <c r="N310" s="295">
        <v>12</v>
      </c>
      <c r="O310" s="295">
        <v>114.005376149</v>
      </c>
      <c r="P310" s="295">
        <v>114.005376149</v>
      </c>
      <c r="Q310" s="295">
        <v>106.95037318</v>
      </c>
      <c r="R310" s="295"/>
      <c r="S310" s="295"/>
      <c r="T310" s="295"/>
      <c r="U310" s="295"/>
      <c r="V310" s="295"/>
      <c r="W310" s="295"/>
      <c r="X310" s="295"/>
      <c r="Y310" s="787">
        <v>0</v>
      </c>
      <c r="Z310" s="797">
        <v>1</v>
      </c>
      <c r="AA310" s="415">
        <v>0</v>
      </c>
      <c r="AB310" s="415"/>
      <c r="AC310" s="415"/>
      <c r="AD310" s="415"/>
      <c r="AE310" s="415"/>
      <c r="AF310" s="415"/>
      <c r="AG310" s="415"/>
      <c r="AH310" s="415"/>
      <c r="AI310" s="415"/>
      <c r="AJ310" s="415"/>
      <c r="AK310" s="415"/>
      <c r="AL310" s="415"/>
      <c r="AM310" s="296">
        <f>SUM(Y310:AL310)</f>
        <v>1</v>
      </c>
    </row>
    <row r="311" spans="1:39" ht="15" hidden="1"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788">
        <f>Y310</f>
        <v>0</v>
      </c>
      <c r="Z311" s="788">
        <f>Z310</f>
        <v>1</v>
      </c>
      <c r="AA311" s="788">
        <f t="shared" ref="AA311:AC311" si="147">AA310</f>
        <v>0</v>
      </c>
      <c r="AB311" s="788">
        <f t="shared" si="147"/>
        <v>0</v>
      </c>
      <c r="AC311" s="788">
        <f t="shared" si="147"/>
        <v>0</v>
      </c>
      <c r="AD311" s="411">
        <f t="shared" ref="AD311:AL311" si="148">AD310</f>
        <v>0</v>
      </c>
      <c r="AE311" s="411">
        <f t="shared" si="148"/>
        <v>0</v>
      </c>
      <c r="AF311" s="411">
        <f t="shared" si="148"/>
        <v>0</v>
      </c>
      <c r="AG311" s="411">
        <f t="shared" si="148"/>
        <v>0</v>
      </c>
      <c r="AH311" s="411">
        <f t="shared" si="148"/>
        <v>0</v>
      </c>
      <c r="AI311" s="411">
        <f t="shared" si="148"/>
        <v>0</v>
      </c>
      <c r="AJ311" s="411">
        <f t="shared" si="148"/>
        <v>0</v>
      </c>
      <c r="AK311" s="411">
        <f t="shared" si="148"/>
        <v>0</v>
      </c>
      <c r="AL311" s="411">
        <f t="shared" si="148"/>
        <v>0</v>
      </c>
      <c r="AM311" s="311"/>
    </row>
    <row r="312" spans="1:39" ht="15" hidden="1"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hidden="1" outlineLevel="1">
      <c r="A313" s="505">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hidden="1"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788">
        <f>Y313</f>
        <v>0</v>
      </c>
      <c r="Z314" s="788">
        <f>Z313</f>
        <v>0</v>
      </c>
      <c r="AA314" s="788">
        <f t="shared" ref="AA314:AC314" si="149">AA313</f>
        <v>0</v>
      </c>
      <c r="AB314" s="788">
        <f t="shared" si="149"/>
        <v>0</v>
      </c>
      <c r="AC314" s="788">
        <f t="shared" si="149"/>
        <v>0</v>
      </c>
      <c r="AD314" s="411">
        <f t="shared" ref="AD314:AL314" si="150">AD313</f>
        <v>0</v>
      </c>
      <c r="AE314" s="411">
        <f t="shared" si="150"/>
        <v>0</v>
      </c>
      <c r="AF314" s="411">
        <f t="shared" si="150"/>
        <v>0</v>
      </c>
      <c r="AG314" s="411">
        <f t="shared" si="150"/>
        <v>0</v>
      </c>
      <c r="AH314" s="411">
        <f t="shared" si="150"/>
        <v>0</v>
      </c>
      <c r="AI314" s="411">
        <f t="shared" si="150"/>
        <v>0</v>
      </c>
      <c r="AJ314" s="411">
        <f t="shared" si="150"/>
        <v>0</v>
      </c>
      <c r="AK314" s="411">
        <f t="shared" si="150"/>
        <v>0</v>
      </c>
      <c r="AL314" s="411">
        <f t="shared" si="150"/>
        <v>0</v>
      </c>
      <c r="AM314" s="311"/>
    </row>
    <row r="315" spans="1:39" ht="15" hidden="1"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hidden="1" outlineLevel="1">
      <c r="A316" s="505">
        <v>13</v>
      </c>
      <c r="B316" s="314" t="s">
        <v>24</v>
      </c>
      <c r="C316" s="291" t="s">
        <v>25</v>
      </c>
      <c r="D316" s="295">
        <v>1047.238755697</v>
      </c>
      <c r="E316" s="295">
        <v>1047.238755697</v>
      </c>
      <c r="F316" s="295">
        <v>1047.238755697</v>
      </c>
      <c r="G316" s="295"/>
      <c r="H316" s="295"/>
      <c r="I316" s="295"/>
      <c r="J316" s="295"/>
      <c r="K316" s="295"/>
      <c r="L316" s="295"/>
      <c r="M316" s="295"/>
      <c r="N316" s="295">
        <v>12</v>
      </c>
      <c r="O316" s="295">
        <v>0.60378041400000004</v>
      </c>
      <c r="P316" s="295">
        <v>0.60378041400000004</v>
      </c>
      <c r="Q316" s="295">
        <v>0.60378041400000004</v>
      </c>
      <c r="R316" s="295"/>
      <c r="S316" s="295"/>
      <c r="T316" s="295"/>
      <c r="U316" s="295"/>
      <c r="V316" s="295"/>
      <c r="W316" s="295"/>
      <c r="X316" s="295"/>
      <c r="Y316" s="787">
        <v>0</v>
      </c>
      <c r="Z316" s="415">
        <v>0</v>
      </c>
      <c r="AA316" s="415">
        <v>1</v>
      </c>
      <c r="AB316" s="415"/>
      <c r="AC316" s="415"/>
      <c r="AD316" s="415"/>
      <c r="AE316" s="415"/>
      <c r="AF316" s="415"/>
      <c r="AG316" s="415"/>
      <c r="AH316" s="415"/>
      <c r="AI316" s="415"/>
      <c r="AJ316" s="415"/>
      <c r="AK316" s="415"/>
      <c r="AL316" s="415"/>
      <c r="AM316" s="296">
        <f>SUM(Y316:AL316)</f>
        <v>1</v>
      </c>
    </row>
    <row r="317" spans="1:39" ht="15" hidden="1" outlineLevel="1">
      <c r="B317" s="294" t="s">
        <v>249</v>
      </c>
      <c r="C317" s="291" t="s">
        <v>163</v>
      </c>
      <c r="D317" s="295">
        <v>9290.2626290000007</v>
      </c>
      <c r="E317" s="295">
        <v>9290.2626290000007</v>
      </c>
      <c r="F317" s="295">
        <v>9290.2626290000007</v>
      </c>
      <c r="G317" s="295"/>
      <c r="H317" s="295"/>
      <c r="I317" s="295"/>
      <c r="J317" s="295"/>
      <c r="K317" s="295"/>
      <c r="L317" s="295"/>
      <c r="M317" s="295"/>
      <c r="N317" s="295">
        <f>N316</f>
        <v>12</v>
      </c>
      <c r="O317" s="295">
        <v>20.934676247999999</v>
      </c>
      <c r="P317" s="295">
        <v>20.934676247999999</v>
      </c>
      <c r="Q317" s="295">
        <v>20.934676247999999</v>
      </c>
      <c r="R317" s="295"/>
      <c r="S317" s="295"/>
      <c r="T317" s="295"/>
      <c r="U317" s="295"/>
      <c r="V317" s="295"/>
      <c r="W317" s="295"/>
      <c r="X317" s="295"/>
      <c r="Y317" s="788">
        <f>Y316</f>
        <v>0</v>
      </c>
      <c r="Z317" s="788">
        <f>Z316</f>
        <v>0</v>
      </c>
      <c r="AA317" s="788">
        <f t="shared" ref="AA317:AC317" si="151">AA316</f>
        <v>1</v>
      </c>
      <c r="AB317" s="788">
        <f t="shared" si="151"/>
        <v>0</v>
      </c>
      <c r="AC317" s="788">
        <f t="shared" si="151"/>
        <v>0</v>
      </c>
      <c r="AD317" s="411">
        <f t="shared" ref="AD317:AL317" si="152">AD316</f>
        <v>0</v>
      </c>
      <c r="AE317" s="411">
        <f t="shared" si="152"/>
        <v>0</v>
      </c>
      <c r="AF317" s="411">
        <f t="shared" si="152"/>
        <v>0</v>
      </c>
      <c r="AG317" s="411">
        <f t="shared" si="152"/>
        <v>0</v>
      </c>
      <c r="AH317" s="411">
        <f t="shared" si="152"/>
        <v>0</v>
      </c>
      <c r="AI317" s="411">
        <f t="shared" si="152"/>
        <v>0</v>
      </c>
      <c r="AJ317" s="411">
        <f t="shared" si="152"/>
        <v>0</v>
      </c>
      <c r="AK317" s="411">
        <f t="shared" si="152"/>
        <v>0</v>
      </c>
      <c r="AL317" s="411">
        <f t="shared" si="152"/>
        <v>0</v>
      </c>
      <c r="AM317" s="311"/>
    </row>
    <row r="318" spans="1:39" ht="15" hidden="1"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hidden="1" outlineLevel="1">
      <c r="A319" s="505">
        <v>14</v>
      </c>
      <c r="B319" s="314" t="s">
        <v>20</v>
      </c>
      <c r="C319" s="291" t="s">
        <v>25</v>
      </c>
      <c r="D319" s="295">
        <v>1550424.56950318</v>
      </c>
      <c r="E319" s="295">
        <v>1550424.56950318</v>
      </c>
      <c r="F319" s="295">
        <v>1550424.56950318</v>
      </c>
      <c r="G319" s="295"/>
      <c r="H319" s="295"/>
      <c r="I319" s="295"/>
      <c r="J319" s="295"/>
      <c r="K319" s="295"/>
      <c r="L319" s="295"/>
      <c r="M319" s="295"/>
      <c r="N319" s="295">
        <v>0</v>
      </c>
      <c r="O319" s="295">
        <v>282.00565192900001</v>
      </c>
      <c r="P319" s="295">
        <v>282.00565192900001</v>
      </c>
      <c r="Q319" s="295">
        <v>282.00565192900001</v>
      </c>
      <c r="R319" s="295"/>
      <c r="S319" s="295"/>
      <c r="T319" s="295"/>
      <c r="U319" s="295"/>
      <c r="V319" s="295"/>
      <c r="W319" s="295"/>
      <c r="X319" s="295"/>
      <c r="Y319" s="787">
        <v>0</v>
      </c>
      <c r="Z319" s="415">
        <v>0</v>
      </c>
      <c r="AA319" s="797">
        <v>1</v>
      </c>
      <c r="AB319" s="415"/>
      <c r="AC319" s="415"/>
      <c r="AD319" s="415"/>
      <c r="AE319" s="415"/>
      <c r="AF319" s="415"/>
      <c r="AG319" s="415"/>
      <c r="AH319" s="415"/>
      <c r="AI319" s="415"/>
      <c r="AJ319" s="415"/>
      <c r="AK319" s="415"/>
      <c r="AL319" s="415"/>
      <c r="AM319" s="296">
        <f>SUM(Y319:AL319)</f>
        <v>1</v>
      </c>
    </row>
    <row r="320" spans="1:39" ht="15" hidden="1" outlineLevel="1">
      <c r="B320" s="294" t="s">
        <v>249</v>
      </c>
      <c r="C320" s="291" t="s">
        <v>163</v>
      </c>
      <c r="D320" s="295">
        <v>153309.50983869997</v>
      </c>
      <c r="E320" s="295">
        <v>153309.50983869997</v>
      </c>
      <c r="F320" s="295">
        <v>153309.50983869997</v>
      </c>
      <c r="G320" s="295"/>
      <c r="H320" s="295"/>
      <c r="I320" s="295"/>
      <c r="J320" s="295"/>
      <c r="K320" s="295"/>
      <c r="L320" s="295"/>
      <c r="M320" s="295"/>
      <c r="N320" s="295">
        <f>N319</f>
        <v>0</v>
      </c>
      <c r="O320" s="295">
        <v>28.022336107000001</v>
      </c>
      <c r="P320" s="295">
        <v>28.022336107000001</v>
      </c>
      <c r="Q320" s="295">
        <v>28.022336107000001</v>
      </c>
      <c r="R320" s="295"/>
      <c r="S320" s="295"/>
      <c r="T320" s="295"/>
      <c r="U320" s="295"/>
      <c r="V320" s="295"/>
      <c r="W320" s="295"/>
      <c r="X320" s="295"/>
      <c r="Y320" s="788">
        <f>Y319</f>
        <v>0</v>
      </c>
      <c r="Z320" s="788">
        <f>Z319</f>
        <v>0</v>
      </c>
      <c r="AA320" s="788">
        <f t="shared" ref="AA320:AC320" si="153">AA319</f>
        <v>1</v>
      </c>
      <c r="AB320" s="788">
        <f t="shared" si="153"/>
        <v>0</v>
      </c>
      <c r="AC320" s="788">
        <f t="shared" si="153"/>
        <v>0</v>
      </c>
      <c r="AD320" s="411">
        <f t="shared" ref="AD320:AL320" si="154">AD319</f>
        <v>0</v>
      </c>
      <c r="AE320" s="411">
        <f t="shared" si="154"/>
        <v>0</v>
      </c>
      <c r="AF320" s="411">
        <f t="shared" si="154"/>
        <v>0</v>
      </c>
      <c r="AG320" s="411">
        <f t="shared" si="154"/>
        <v>0</v>
      </c>
      <c r="AH320" s="411">
        <f t="shared" si="154"/>
        <v>0</v>
      </c>
      <c r="AI320" s="411">
        <f t="shared" si="154"/>
        <v>0</v>
      </c>
      <c r="AJ320" s="411">
        <f t="shared" si="154"/>
        <v>0</v>
      </c>
      <c r="AK320" s="411">
        <f t="shared" si="154"/>
        <v>0</v>
      </c>
      <c r="AL320" s="411">
        <f t="shared" si="154"/>
        <v>0</v>
      </c>
      <c r="AM320" s="311"/>
    </row>
    <row r="321" spans="1:39" ht="15" hidden="1"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hidden="1" outlineLevel="1">
      <c r="A322" s="505">
        <v>15</v>
      </c>
      <c r="B322" s="314" t="s">
        <v>485</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hidden="1" outlineLevel="1">
      <c r="A323" s="505"/>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788">
        <f>Y322</f>
        <v>0</v>
      </c>
      <c r="Z323" s="788">
        <f>Z322</f>
        <v>0</v>
      </c>
      <c r="AA323" s="788">
        <f t="shared" ref="AA323:AC323" si="155">AA322</f>
        <v>0</v>
      </c>
      <c r="AB323" s="788">
        <f t="shared" si="155"/>
        <v>0</v>
      </c>
      <c r="AC323" s="788">
        <f t="shared" si="155"/>
        <v>0</v>
      </c>
      <c r="AD323" s="411">
        <f t="shared" ref="AD323:AL323" si="156">AD322</f>
        <v>0</v>
      </c>
      <c r="AE323" s="411">
        <f t="shared" si="156"/>
        <v>0</v>
      </c>
      <c r="AF323" s="411">
        <f t="shared" si="156"/>
        <v>0</v>
      </c>
      <c r="AG323" s="411">
        <f t="shared" si="156"/>
        <v>0</v>
      </c>
      <c r="AH323" s="411">
        <f t="shared" si="156"/>
        <v>0</v>
      </c>
      <c r="AI323" s="411">
        <f t="shared" si="156"/>
        <v>0</v>
      </c>
      <c r="AJ323" s="411">
        <f t="shared" si="156"/>
        <v>0</v>
      </c>
      <c r="AK323" s="411">
        <f t="shared" si="156"/>
        <v>0</v>
      </c>
      <c r="AL323" s="411">
        <f t="shared" si="156"/>
        <v>0</v>
      </c>
      <c r="AM323" s="311"/>
    </row>
    <row r="324" spans="1:39" s="283" customFormat="1" ht="15" hidden="1" outlineLevel="1">
      <c r="A324" s="505"/>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hidden="1" outlineLevel="1">
      <c r="A325" s="505">
        <v>16</v>
      </c>
      <c r="B325" s="314" t="s">
        <v>486</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hidden="1" outlineLevel="1">
      <c r="A326" s="505"/>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788">
        <f>Y325</f>
        <v>0</v>
      </c>
      <c r="Z326" s="788">
        <f>Z325</f>
        <v>0</v>
      </c>
      <c r="AA326" s="788">
        <f t="shared" ref="AA326:AC326" si="157">AA325</f>
        <v>0</v>
      </c>
      <c r="AB326" s="788">
        <f t="shared" si="157"/>
        <v>0</v>
      </c>
      <c r="AC326" s="788">
        <f t="shared" si="157"/>
        <v>0</v>
      </c>
      <c r="AD326" s="411">
        <f t="shared" ref="AD326:AL326" si="158">AD325</f>
        <v>0</v>
      </c>
      <c r="AE326" s="411">
        <f t="shared" si="158"/>
        <v>0</v>
      </c>
      <c r="AF326" s="411">
        <f t="shared" si="158"/>
        <v>0</v>
      </c>
      <c r="AG326" s="411">
        <f t="shared" si="158"/>
        <v>0</v>
      </c>
      <c r="AH326" s="411">
        <f t="shared" si="158"/>
        <v>0</v>
      </c>
      <c r="AI326" s="411">
        <f t="shared" si="158"/>
        <v>0</v>
      </c>
      <c r="AJ326" s="411">
        <f t="shared" si="158"/>
        <v>0</v>
      </c>
      <c r="AK326" s="411">
        <f t="shared" si="158"/>
        <v>0</v>
      </c>
      <c r="AL326" s="411">
        <f t="shared" si="158"/>
        <v>0</v>
      </c>
      <c r="AM326" s="311"/>
    </row>
    <row r="327" spans="1:39" s="283" customFormat="1" ht="15" hidden="1" outlineLevel="1">
      <c r="A327" s="505"/>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hidden="1" outlineLevel="1">
      <c r="A328" s="505">
        <v>17</v>
      </c>
      <c r="B328" s="314" t="s">
        <v>9</v>
      </c>
      <c r="C328" s="291" t="s">
        <v>25</v>
      </c>
      <c r="D328" s="295">
        <v>1504.0160000000001</v>
      </c>
      <c r="E328" s="295">
        <v>0</v>
      </c>
      <c r="F328" s="295">
        <v>0</v>
      </c>
      <c r="G328" s="295"/>
      <c r="H328" s="295"/>
      <c r="I328" s="295"/>
      <c r="J328" s="295"/>
      <c r="K328" s="295"/>
      <c r="L328" s="295"/>
      <c r="M328" s="295"/>
      <c r="N328" s="291"/>
      <c r="O328" s="295">
        <v>112.6367</v>
      </c>
      <c r="P328" s="295">
        <v>0</v>
      </c>
      <c r="Q328" s="295">
        <v>0</v>
      </c>
      <c r="R328" s="295"/>
      <c r="S328" s="295"/>
      <c r="T328" s="295"/>
      <c r="U328" s="295"/>
      <c r="V328" s="295"/>
      <c r="W328" s="295"/>
      <c r="X328" s="295"/>
      <c r="Y328" s="787">
        <v>0</v>
      </c>
      <c r="Z328" s="415">
        <v>0</v>
      </c>
      <c r="AA328" s="415">
        <v>1</v>
      </c>
      <c r="AB328" s="415"/>
      <c r="AC328" s="415"/>
      <c r="AD328" s="415"/>
      <c r="AE328" s="415"/>
      <c r="AF328" s="415"/>
      <c r="AG328" s="415"/>
      <c r="AH328" s="415"/>
      <c r="AI328" s="415"/>
      <c r="AJ328" s="415"/>
      <c r="AK328" s="415"/>
      <c r="AL328" s="415"/>
      <c r="AM328" s="296">
        <f>SUM(Y328:AL328)</f>
        <v>1</v>
      </c>
    </row>
    <row r="329" spans="1:39" ht="15" hidden="1"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788">
        <f>Y328</f>
        <v>0</v>
      </c>
      <c r="Z329" s="788">
        <f>Z328</f>
        <v>0</v>
      </c>
      <c r="AA329" s="788">
        <f t="shared" ref="AA329:AC329" si="159">AA328</f>
        <v>1</v>
      </c>
      <c r="AB329" s="788">
        <f t="shared" si="159"/>
        <v>0</v>
      </c>
      <c r="AC329" s="788">
        <f t="shared" si="159"/>
        <v>0</v>
      </c>
      <c r="AD329" s="411">
        <f t="shared" ref="AD329:AL329" si="160">AD328</f>
        <v>0</v>
      </c>
      <c r="AE329" s="411">
        <f t="shared" si="160"/>
        <v>0</v>
      </c>
      <c r="AF329" s="411">
        <f t="shared" si="160"/>
        <v>0</v>
      </c>
      <c r="AG329" s="411">
        <f t="shared" si="160"/>
        <v>0</v>
      </c>
      <c r="AH329" s="411">
        <f t="shared" si="160"/>
        <v>0</v>
      </c>
      <c r="AI329" s="411">
        <f t="shared" si="160"/>
        <v>0</v>
      </c>
      <c r="AJ329" s="411">
        <f t="shared" si="160"/>
        <v>0</v>
      </c>
      <c r="AK329" s="411">
        <f t="shared" si="160"/>
        <v>0</v>
      </c>
      <c r="AL329" s="411">
        <f t="shared" si="160"/>
        <v>0</v>
      </c>
      <c r="AM329" s="311"/>
    </row>
    <row r="330" spans="1:39" ht="15" hidden="1"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792"/>
      <c r="Z330" s="793"/>
      <c r="AA330" s="793"/>
      <c r="AB330" s="793"/>
      <c r="AC330" s="793"/>
      <c r="AD330" s="420"/>
      <c r="AE330" s="420"/>
      <c r="AF330" s="420"/>
      <c r="AG330" s="420"/>
      <c r="AH330" s="420"/>
      <c r="AI330" s="420"/>
      <c r="AJ330" s="420"/>
      <c r="AK330" s="420"/>
      <c r="AL330" s="420"/>
      <c r="AM330" s="317"/>
    </row>
    <row r="331" spans="1:39" ht="15.75" hidden="1" outlineLevel="1">
      <c r="A331" s="506"/>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790"/>
      <c r="Z331" s="790"/>
      <c r="AA331" s="790"/>
      <c r="AB331" s="790"/>
      <c r="AC331" s="790"/>
      <c r="AD331" s="414"/>
      <c r="AE331" s="414"/>
      <c r="AF331" s="414"/>
      <c r="AG331" s="414"/>
      <c r="AH331" s="414"/>
      <c r="AI331" s="414"/>
      <c r="AJ331" s="414"/>
      <c r="AK331" s="414"/>
      <c r="AL331" s="414"/>
      <c r="AM331" s="292"/>
    </row>
    <row r="332" spans="1:39" ht="15" hidden="1" outlineLevel="1">
      <c r="A332" s="505">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794"/>
      <c r="Z332" s="415"/>
      <c r="AA332" s="415"/>
      <c r="AB332" s="415"/>
      <c r="AC332" s="415"/>
      <c r="AD332" s="415"/>
      <c r="AE332" s="415"/>
      <c r="AF332" s="415"/>
      <c r="AG332" s="415"/>
      <c r="AH332" s="415"/>
      <c r="AI332" s="415"/>
      <c r="AJ332" s="415"/>
      <c r="AK332" s="415"/>
      <c r="AL332" s="415"/>
      <c r="AM332" s="296">
        <f>SUM(Y332:AL332)</f>
        <v>0</v>
      </c>
    </row>
    <row r="333" spans="1:39" ht="15" hidden="1"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788">
        <f>Y332</f>
        <v>0</v>
      </c>
      <c r="Z333" s="788">
        <f>Z332</f>
        <v>0</v>
      </c>
      <c r="AA333" s="788">
        <f t="shared" ref="AA333:AC333" si="161">AA332</f>
        <v>0</v>
      </c>
      <c r="AB333" s="788">
        <f t="shared" si="161"/>
        <v>0</v>
      </c>
      <c r="AC333" s="788">
        <f t="shared" si="161"/>
        <v>0</v>
      </c>
      <c r="AD333" s="411">
        <f t="shared" ref="AD333:AL333" si="162">AD332</f>
        <v>0</v>
      </c>
      <c r="AE333" s="411">
        <f t="shared" si="162"/>
        <v>0</v>
      </c>
      <c r="AF333" s="411">
        <f t="shared" si="162"/>
        <v>0</v>
      </c>
      <c r="AG333" s="411">
        <f t="shared" si="162"/>
        <v>0</v>
      </c>
      <c r="AH333" s="411">
        <f t="shared" si="162"/>
        <v>0</v>
      </c>
      <c r="AI333" s="411">
        <f t="shared" si="162"/>
        <v>0</v>
      </c>
      <c r="AJ333" s="411">
        <f t="shared" si="162"/>
        <v>0</v>
      </c>
      <c r="AK333" s="411">
        <f t="shared" si="162"/>
        <v>0</v>
      </c>
      <c r="AL333" s="411">
        <f t="shared" si="162"/>
        <v>0</v>
      </c>
      <c r="AM333" s="297"/>
    </row>
    <row r="334" spans="1:39" ht="15" hidden="1" outlineLevel="1">
      <c r="A334" s="508"/>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6"/>
      <c r="Z334" s="795"/>
      <c r="AA334" s="795"/>
      <c r="AB334" s="795"/>
      <c r="AC334" s="795"/>
      <c r="AD334" s="421"/>
      <c r="AE334" s="421"/>
      <c r="AF334" s="421"/>
      <c r="AG334" s="421"/>
      <c r="AH334" s="421"/>
      <c r="AI334" s="421"/>
      <c r="AJ334" s="421"/>
      <c r="AK334" s="421"/>
      <c r="AL334" s="421"/>
      <c r="AM334" s="306"/>
    </row>
    <row r="335" spans="1:39" ht="15" hidden="1" outlineLevel="1">
      <c r="A335" s="505">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5"/>
      <c r="Z335" s="415"/>
      <c r="AA335" s="415"/>
      <c r="AB335" s="415"/>
      <c r="AC335" s="415"/>
      <c r="AD335" s="415"/>
      <c r="AE335" s="415"/>
      <c r="AF335" s="415"/>
      <c r="AG335" s="415"/>
      <c r="AH335" s="415"/>
      <c r="AI335" s="415"/>
      <c r="AJ335" s="415"/>
      <c r="AK335" s="415"/>
      <c r="AL335" s="415"/>
      <c r="AM335" s="296">
        <f>SUM(Y335:AL335)</f>
        <v>0</v>
      </c>
    </row>
    <row r="336" spans="1:39" ht="15" hidden="1"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788">
        <f>Y335</f>
        <v>0</v>
      </c>
      <c r="Z336" s="788">
        <f>Z335</f>
        <v>0</v>
      </c>
      <c r="AA336" s="788">
        <f t="shared" ref="AA336:AC336" si="163">AA335</f>
        <v>0</v>
      </c>
      <c r="AB336" s="788">
        <f t="shared" si="163"/>
        <v>0</v>
      </c>
      <c r="AC336" s="788">
        <f t="shared" si="163"/>
        <v>0</v>
      </c>
      <c r="AD336" s="411">
        <f t="shared" ref="AD336:AL336" si="164">AD335</f>
        <v>0</v>
      </c>
      <c r="AE336" s="411">
        <f t="shared" si="164"/>
        <v>0</v>
      </c>
      <c r="AF336" s="411">
        <f t="shared" si="164"/>
        <v>0</v>
      </c>
      <c r="AG336" s="411">
        <f t="shared" si="164"/>
        <v>0</v>
      </c>
      <c r="AH336" s="411">
        <f t="shared" si="164"/>
        <v>0</v>
      </c>
      <c r="AI336" s="411">
        <f t="shared" si="164"/>
        <v>0</v>
      </c>
      <c r="AJ336" s="411">
        <f t="shared" si="164"/>
        <v>0</v>
      </c>
      <c r="AK336" s="411">
        <f t="shared" si="164"/>
        <v>0</v>
      </c>
      <c r="AL336" s="411">
        <f t="shared" si="164"/>
        <v>0</v>
      </c>
      <c r="AM336" s="297"/>
    </row>
    <row r="337" spans="1:39" ht="15" hidden="1"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18"/>
      <c r="Z337" s="418"/>
      <c r="AA337" s="416"/>
      <c r="AB337" s="416"/>
      <c r="AC337" s="416"/>
      <c r="AD337" s="412"/>
      <c r="AE337" s="412"/>
      <c r="AF337" s="412"/>
      <c r="AG337" s="412"/>
      <c r="AH337" s="412"/>
      <c r="AI337" s="412"/>
      <c r="AJ337" s="412"/>
      <c r="AK337" s="412"/>
      <c r="AL337" s="412"/>
      <c r="AM337" s="306"/>
    </row>
    <row r="338" spans="1:39" ht="15" hidden="1" outlineLevel="1">
      <c r="A338" s="505">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787">
        <v>0</v>
      </c>
      <c r="Z338" s="415">
        <v>0</v>
      </c>
      <c r="AA338" s="415">
        <v>1</v>
      </c>
      <c r="AB338" s="415"/>
      <c r="AC338" s="791"/>
      <c r="AD338" s="415"/>
      <c r="AE338" s="415"/>
      <c r="AF338" s="415"/>
      <c r="AG338" s="415"/>
      <c r="AH338" s="415"/>
      <c r="AI338" s="415"/>
      <c r="AJ338" s="415"/>
      <c r="AK338" s="415"/>
      <c r="AL338" s="415"/>
      <c r="AM338" s="296">
        <f>SUM(Y338:AL338)</f>
        <v>1</v>
      </c>
    </row>
    <row r="339" spans="1:39" ht="15" hidden="1" outlineLevel="1">
      <c r="B339" s="294" t="s">
        <v>249</v>
      </c>
      <c r="C339" s="291" t="s">
        <v>163</v>
      </c>
      <c r="D339" s="295">
        <v>69300</v>
      </c>
      <c r="E339" s="295">
        <v>69300</v>
      </c>
      <c r="F339" s="295">
        <v>69300</v>
      </c>
      <c r="G339" s="295"/>
      <c r="H339" s="295"/>
      <c r="I339" s="295"/>
      <c r="J339" s="295"/>
      <c r="K339" s="295"/>
      <c r="L339" s="295"/>
      <c r="M339" s="295"/>
      <c r="N339" s="295">
        <f>N338</f>
        <v>12</v>
      </c>
      <c r="O339" s="295">
        <v>33.088500000000003</v>
      </c>
      <c r="P339" s="295">
        <v>33.088500000000003</v>
      </c>
      <c r="Q339" s="295">
        <v>33.088500000000003</v>
      </c>
      <c r="R339" s="295"/>
      <c r="S339" s="295"/>
      <c r="T339" s="295"/>
      <c r="U339" s="295"/>
      <c r="V339" s="295"/>
      <c r="W339" s="295"/>
      <c r="X339" s="295"/>
      <c r="Y339" s="788">
        <f>Y338</f>
        <v>0</v>
      </c>
      <c r="Z339" s="788">
        <f>Z338</f>
        <v>0</v>
      </c>
      <c r="AA339" s="788">
        <f t="shared" ref="AA339:AC339" si="165">AA338</f>
        <v>1</v>
      </c>
      <c r="AB339" s="788">
        <f t="shared" si="165"/>
        <v>0</v>
      </c>
      <c r="AC339" s="788">
        <f t="shared" si="165"/>
        <v>0</v>
      </c>
      <c r="AD339" s="411">
        <f t="shared" ref="AD339:AL339" si="166">AD338</f>
        <v>0</v>
      </c>
      <c r="AE339" s="411">
        <f t="shared" si="166"/>
        <v>0</v>
      </c>
      <c r="AF339" s="411">
        <f t="shared" si="166"/>
        <v>0</v>
      </c>
      <c r="AG339" s="411">
        <f t="shared" si="166"/>
        <v>0</v>
      </c>
      <c r="AH339" s="411">
        <f t="shared" si="166"/>
        <v>0</v>
      </c>
      <c r="AI339" s="411">
        <f t="shared" si="166"/>
        <v>0</v>
      </c>
      <c r="AJ339" s="411">
        <f t="shared" si="166"/>
        <v>0</v>
      </c>
      <c r="AK339" s="411">
        <f t="shared" si="166"/>
        <v>0</v>
      </c>
      <c r="AL339" s="411">
        <f t="shared" si="166"/>
        <v>0</v>
      </c>
      <c r="AM339" s="306"/>
    </row>
    <row r="340" spans="1:39" ht="15" hidden="1"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6"/>
      <c r="Z340" s="416"/>
      <c r="AA340" s="416"/>
      <c r="AB340" s="416"/>
      <c r="AC340" s="416"/>
      <c r="AD340" s="412"/>
      <c r="AE340" s="412"/>
      <c r="AF340" s="412"/>
      <c r="AG340" s="412"/>
      <c r="AH340" s="412"/>
      <c r="AI340" s="412"/>
      <c r="AJ340" s="412"/>
      <c r="AK340" s="412"/>
      <c r="AL340" s="412"/>
      <c r="AM340" s="306"/>
    </row>
    <row r="341" spans="1:39" ht="15" hidden="1" outlineLevel="1">
      <c r="A341" s="505">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5"/>
      <c r="Z341" s="415"/>
      <c r="AA341" s="415"/>
      <c r="AB341" s="415"/>
      <c r="AC341" s="415"/>
      <c r="AD341" s="415"/>
      <c r="AE341" s="415"/>
      <c r="AF341" s="415"/>
      <c r="AG341" s="415"/>
      <c r="AH341" s="415"/>
      <c r="AI341" s="415"/>
      <c r="AJ341" s="415"/>
      <c r="AK341" s="415"/>
      <c r="AL341" s="415"/>
      <c r="AM341" s="296">
        <f>SUM(Y341:AL341)</f>
        <v>0</v>
      </c>
    </row>
    <row r="342" spans="1:39" ht="15" hidden="1"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788">
        <f>Y341</f>
        <v>0</v>
      </c>
      <c r="Z342" s="788">
        <f>Z341</f>
        <v>0</v>
      </c>
      <c r="AA342" s="788">
        <f t="shared" ref="AA342:AC342" si="167">AA341</f>
        <v>0</v>
      </c>
      <c r="AB342" s="788">
        <f t="shared" si="167"/>
        <v>0</v>
      </c>
      <c r="AC342" s="788">
        <f t="shared" si="167"/>
        <v>0</v>
      </c>
      <c r="AD342" s="411">
        <f t="shared" ref="AD342:AL342" si="168">AD341</f>
        <v>0</v>
      </c>
      <c r="AE342" s="411">
        <f t="shared" si="168"/>
        <v>0</v>
      </c>
      <c r="AF342" s="411">
        <f t="shared" si="168"/>
        <v>0</v>
      </c>
      <c r="AG342" s="411">
        <f t="shared" si="168"/>
        <v>0</v>
      </c>
      <c r="AH342" s="411">
        <f t="shared" si="168"/>
        <v>0</v>
      </c>
      <c r="AI342" s="411">
        <f t="shared" si="168"/>
        <v>0</v>
      </c>
      <c r="AJ342" s="411">
        <f t="shared" si="168"/>
        <v>0</v>
      </c>
      <c r="AK342" s="411">
        <f t="shared" si="168"/>
        <v>0</v>
      </c>
      <c r="AL342" s="411">
        <f t="shared" si="168"/>
        <v>0</v>
      </c>
      <c r="AM342" s="297"/>
    </row>
    <row r="343" spans="1:39" ht="15" hidden="1"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18"/>
      <c r="Z343" s="416"/>
      <c r="AA343" s="416"/>
      <c r="AB343" s="416"/>
      <c r="AC343" s="416"/>
      <c r="AD343" s="412"/>
      <c r="AE343" s="412"/>
      <c r="AF343" s="412"/>
      <c r="AG343" s="412"/>
      <c r="AH343" s="412"/>
      <c r="AI343" s="412"/>
      <c r="AJ343" s="412"/>
      <c r="AK343" s="412"/>
      <c r="AL343" s="412"/>
      <c r="AM343" s="306"/>
    </row>
    <row r="344" spans="1:39" ht="15" hidden="1" outlineLevel="1">
      <c r="A344" s="505">
        <v>22</v>
      </c>
      <c r="B344" s="315" t="s">
        <v>9</v>
      </c>
      <c r="C344" s="291" t="s">
        <v>25</v>
      </c>
      <c r="D344" s="295">
        <v>30916.77</v>
      </c>
      <c r="E344" s="295">
        <v>0</v>
      </c>
      <c r="F344" s="295">
        <v>0</v>
      </c>
      <c r="G344" s="295"/>
      <c r="H344" s="295"/>
      <c r="I344" s="295"/>
      <c r="J344" s="295"/>
      <c r="K344" s="295"/>
      <c r="L344" s="295"/>
      <c r="M344" s="295"/>
      <c r="N344" s="291"/>
      <c r="O344" s="295">
        <v>1150.8050000000001</v>
      </c>
      <c r="P344" s="295">
        <v>0</v>
      </c>
      <c r="Q344" s="295">
        <v>0</v>
      </c>
      <c r="R344" s="295"/>
      <c r="S344" s="295"/>
      <c r="T344" s="295"/>
      <c r="U344" s="295"/>
      <c r="V344" s="295"/>
      <c r="W344" s="295"/>
      <c r="X344" s="295"/>
      <c r="Y344" s="787">
        <v>0</v>
      </c>
      <c r="Z344" s="415">
        <v>0</v>
      </c>
      <c r="AA344" s="415">
        <v>1</v>
      </c>
      <c r="AB344" s="415"/>
      <c r="AC344" s="415"/>
      <c r="AD344" s="415"/>
      <c r="AE344" s="415"/>
      <c r="AF344" s="415"/>
      <c r="AG344" s="415"/>
      <c r="AH344" s="415"/>
      <c r="AI344" s="415"/>
      <c r="AJ344" s="415"/>
      <c r="AK344" s="415"/>
      <c r="AL344" s="415"/>
      <c r="AM344" s="296">
        <f>SUM(Y344:AL344)</f>
        <v>1</v>
      </c>
    </row>
    <row r="345" spans="1:39" ht="15" hidden="1"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788">
        <f>Y344</f>
        <v>0</v>
      </c>
      <c r="Z345" s="788">
        <f>Z344</f>
        <v>0</v>
      </c>
      <c r="AA345" s="788">
        <f t="shared" ref="AA345:AC345" si="169">AA344</f>
        <v>1</v>
      </c>
      <c r="AB345" s="788">
        <f t="shared" si="169"/>
        <v>0</v>
      </c>
      <c r="AC345" s="788">
        <f t="shared" si="169"/>
        <v>0</v>
      </c>
      <c r="AD345" s="411">
        <f t="shared" ref="AD345:AL345" si="170">AD344</f>
        <v>0</v>
      </c>
      <c r="AE345" s="411">
        <f t="shared" si="170"/>
        <v>0</v>
      </c>
      <c r="AF345" s="411">
        <f t="shared" si="170"/>
        <v>0</v>
      </c>
      <c r="AG345" s="411">
        <f t="shared" si="170"/>
        <v>0</v>
      </c>
      <c r="AH345" s="411">
        <f t="shared" si="170"/>
        <v>0</v>
      </c>
      <c r="AI345" s="411">
        <f t="shared" si="170"/>
        <v>0</v>
      </c>
      <c r="AJ345" s="411">
        <f t="shared" si="170"/>
        <v>0</v>
      </c>
      <c r="AK345" s="411">
        <f t="shared" si="170"/>
        <v>0</v>
      </c>
      <c r="AL345" s="411">
        <f t="shared" si="170"/>
        <v>0</v>
      </c>
      <c r="AM345" s="306"/>
    </row>
    <row r="346" spans="1:39" ht="15" hidden="1"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6"/>
      <c r="Z346" s="416"/>
      <c r="AA346" s="416"/>
      <c r="AB346" s="416"/>
      <c r="AC346" s="416"/>
      <c r="AD346" s="412"/>
      <c r="AE346" s="412"/>
      <c r="AF346" s="412"/>
      <c r="AG346" s="412"/>
      <c r="AH346" s="412"/>
      <c r="AI346" s="412"/>
      <c r="AJ346" s="412"/>
      <c r="AK346" s="412"/>
      <c r="AL346" s="412"/>
      <c r="AM346" s="306"/>
    </row>
    <row r="347" spans="1:39" ht="15.75" hidden="1" outlineLevel="1">
      <c r="A347" s="506"/>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790"/>
      <c r="Z347" s="790"/>
      <c r="AA347" s="790"/>
      <c r="AB347" s="790"/>
      <c r="AC347" s="790"/>
      <c r="AD347" s="414"/>
      <c r="AE347" s="414"/>
      <c r="AF347" s="414"/>
      <c r="AG347" s="414"/>
      <c r="AH347" s="414"/>
      <c r="AI347" s="414"/>
      <c r="AJ347" s="414"/>
      <c r="AK347" s="414"/>
      <c r="AL347" s="414"/>
      <c r="AM347" s="292"/>
    </row>
    <row r="348" spans="1:39" ht="15" hidden="1" outlineLevel="1">
      <c r="A348" s="505">
        <v>23</v>
      </c>
      <c r="B348" s="315" t="s">
        <v>14</v>
      </c>
      <c r="C348" s="291" t="s">
        <v>25</v>
      </c>
      <c r="D348" s="295">
        <v>170106.18892669701</v>
      </c>
      <c r="E348" s="295">
        <v>168916.37812042201</v>
      </c>
      <c r="F348" s="295">
        <v>168808.21359252901</v>
      </c>
      <c r="G348" s="295"/>
      <c r="H348" s="295"/>
      <c r="I348" s="295"/>
      <c r="J348" s="295"/>
      <c r="K348" s="295"/>
      <c r="L348" s="295"/>
      <c r="M348" s="295"/>
      <c r="N348" s="291"/>
      <c r="O348" s="295">
        <v>12.039932138999999</v>
      </c>
      <c r="P348" s="295">
        <v>11.978125888999999</v>
      </c>
      <c r="Q348" s="295">
        <v>11.972507132</v>
      </c>
      <c r="R348" s="295"/>
      <c r="S348" s="295"/>
      <c r="T348" s="295"/>
      <c r="U348" s="295"/>
      <c r="V348" s="295"/>
      <c r="W348" s="295"/>
      <c r="X348" s="295"/>
      <c r="Y348" s="787">
        <v>1</v>
      </c>
      <c r="Z348" s="415"/>
      <c r="AA348" s="415"/>
      <c r="AB348" s="415"/>
      <c r="AC348" s="415"/>
      <c r="AD348" s="410"/>
      <c r="AE348" s="410"/>
      <c r="AF348" s="410"/>
      <c r="AG348" s="410"/>
      <c r="AH348" s="410"/>
      <c r="AI348" s="410"/>
      <c r="AJ348" s="410"/>
      <c r="AK348" s="410"/>
      <c r="AL348" s="410"/>
      <c r="AM348" s="296">
        <f>SUM(Y348:AL348)</f>
        <v>1</v>
      </c>
    </row>
    <row r="349" spans="1:39" ht="15" hidden="1" outlineLevel="1">
      <c r="B349" s="294" t="s">
        <v>249</v>
      </c>
      <c r="C349" s="291" t="s">
        <v>163</v>
      </c>
      <c r="D349" s="295">
        <v>21837.23631</v>
      </c>
      <c r="E349" s="295">
        <v>21767.743417000002</v>
      </c>
      <c r="F349" s="295">
        <v>21761.425891999999</v>
      </c>
      <c r="G349" s="295"/>
      <c r="H349" s="295"/>
      <c r="I349" s="295"/>
      <c r="J349" s="295"/>
      <c r="K349" s="295"/>
      <c r="L349" s="295"/>
      <c r="M349" s="295"/>
      <c r="N349" s="467"/>
      <c r="O349" s="295">
        <v>2.4098071390000002</v>
      </c>
      <c r="P349" s="295">
        <v>2.4062385859999997</v>
      </c>
      <c r="Q349" s="295">
        <v>2.4059141720000001</v>
      </c>
      <c r="R349" s="295"/>
      <c r="S349" s="295"/>
      <c r="T349" s="295"/>
      <c r="U349" s="295"/>
      <c r="V349" s="295"/>
      <c r="W349" s="295"/>
      <c r="X349" s="295"/>
      <c r="Y349" s="788">
        <f>Y348</f>
        <v>1</v>
      </c>
      <c r="Z349" s="788">
        <f>Z348</f>
        <v>0</v>
      </c>
      <c r="AA349" s="788">
        <f t="shared" ref="AA349:AC349" si="171">AA348</f>
        <v>0</v>
      </c>
      <c r="AB349" s="788">
        <f t="shared" si="171"/>
        <v>0</v>
      </c>
      <c r="AC349" s="788">
        <f t="shared" si="171"/>
        <v>0</v>
      </c>
      <c r="AD349" s="411">
        <f t="shared" ref="AD349:AL349" si="172">AD348</f>
        <v>0</v>
      </c>
      <c r="AE349" s="411">
        <f t="shared" si="172"/>
        <v>0</v>
      </c>
      <c r="AF349" s="411">
        <f t="shared" si="172"/>
        <v>0</v>
      </c>
      <c r="AG349" s="411">
        <f t="shared" si="172"/>
        <v>0</v>
      </c>
      <c r="AH349" s="411">
        <f t="shared" si="172"/>
        <v>0</v>
      </c>
      <c r="AI349" s="411">
        <f t="shared" si="172"/>
        <v>0</v>
      </c>
      <c r="AJ349" s="411">
        <f t="shared" si="172"/>
        <v>0</v>
      </c>
      <c r="AK349" s="411">
        <f t="shared" si="172"/>
        <v>0</v>
      </c>
      <c r="AL349" s="411">
        <f t="shared" si="172"/>
        <v>0</v>
      </c>
      <c r="AM349" s="297"/>
    </row>
    <row r="350" spans="1:39" ht="15" hidden="1"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6"/>
      <c r="Z350" s="416"/>
      <c r="AA350" s="416"/>
      <c r="AB350" s="416"/>
      <c r="AC350" s="416"/>
      <c r="AD350" s="412"/>
      <c r="AE350" s="412"/>
      <c r="AF350" s="412"/>
      <c r="AG350" s="412"/>
      <c r="AH350" s="412"/>
      <c r="AI350" s="412"/>
      <c r="AJ350" s="412"/>
      <c r="AK350" s="412"/>
      <c r="AL350" s="412"/>
      <c r="AM350" s="306"/>
    </row>
    <row r="351" spans="1:39" s="293" customFormat="1" ht="15.75" hidden="1" outlineLevel="1">
      <c r="A351" s="506"/>
      <c r="B351" s="288" t="s">
        <v>487</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790"/>
      <c r="Z351" s="790"/>
      <c r="AA351" s="790"/>
      <c r="AB351" s="790"/>
      <c r="AC351" s="790"/>
      <c r="AD351" s="414"/>
      <c r="AE351" s="414"/>
      <c r="AF351" s="414"/>
      <c r="AG351" s="414"/>
      <c r="AH351" s="414"/>
      <c r="AI351" s="414"/>
      <c r="AJ351" s="414"/>
      <c r="AK351" s="414"/>
      <c r="AL351" s="414"/>
      <c r="AM351" s="292"/>
    </row>
    <row r="352" spans="1:39" s="283" customFormat="1" ht="15" hidden="1" outlineLevel="1">
      <c r="A352" s="505">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5"/>
      <c r="Z352" s="415"/>
      <c r="AA352" s="415"/>
      <c r="AB352" s="415"/>
      <c r="AC352" s="415"/>
      <c r="AD352" s="410"/>
      <c r="AE352" s="410"/>
      <c r="AF352" s="410"/>
      <c r="AG352" s="410"/>
      <c r="AH352" s="410"/>
      <c r="AI352" s="410"/>
      <c r="AJ352" s="410"/>
      <c r="AK352" s="410"/>
      <c r="AL352" s="410"/>
      <c r="AM352" s="296">
        <f>SUM(Y352:AL352)</f>
        <v>0</v>
      </c>
    </row>
    <row r="353" spans="1:39" s="283" customFormat="1" ht="15" hidden="1" outlineLevel="1">
      <c r="A353" s="505"/>
      <c r="B353" s="315" t="s">
        <v>249</v>
      </c>
      <c r="C353" s="291" t="s">
        <v>163</v>
      </c>
      <c r="D353" s="295"/>
      <c r="E353" s="295"/>
      <c r="F353" s="295"/>
      <c r="G353" s="295"/>
      <c r="H353" s="295"/>
      <c r="I353" s="295"/>
      <c r="J353" s="295"/>
      <c r="K353" s="295"/>
      <c r="L353" s="295"/>
      <c r="M353" s="295"/>
      <c r="N353" s="467"/>
      <c r="O353" s="295"/>
      <c r="P353" s="295"/>
      <c r="Q353" s="295"/>
      <c r="R353" s="295"/>
      <c r="S353" s="295"/>
      <c r="T353" s="295"/>
      <c r="U353" s="295"/>
      <c r="V353" s="295"/>
      <c r="W353" s="295"/>
      <c r="X353" s="295"/>
      <c r="Y353" s="788">
        <f>Y352</f>
        <v>0</v>
      </c>
      <c r="Z353" s="788">
        <f>Z352</f>
        <v>0</v>
      </c>
      <c r="AA353" s="788">
        <f t="shared" ref="AA353:AC353" si="173">AA352</f>
        <v>0</v>
      </c>
      <c r="AB353" s="788">
        <f t="shared" si="173"/>
        <v>0</v>
      </c>
      <c r="AC353" s="788">
        <f t="shared" si="173"/>
        <v>0</v>
      </c>
      <c r="AD353" s="411">
        <f t="shared" ref="AD353:AL353" si="174">AD352</f>
        <v>0</v>
      </c>
      <c r="AE353" s="411">
        <f t="shared" si="174"/>
        <v>0</v>
      </c>
      <c r="AF353" s="411">
        <f t="shared" si="174"/>
        <v>0</v>
      </c>
      <c r="AG353" s="411">
        <f t="shared" si="174"/>
        <v>0</v>
      </c>
      <c r="AH353" s="411">
        <f t="shared" si="174"/>
        <v>0</v>
      </c>
      <c r="AI353" s="411">
        <f t="shared" si="174"/>
        <v>0</v>
      </c>
      <c r="AJ353" s="411">
        <f t="shared" si="174"/>
        <v>0</v>
      </c>
      <c r="AK353" s="411">
        <f t="shared" si="174"/>
        <v>0</v>
      </c>
      <c r="AL353" s="411">
        <f t="shared" si="174"/>
        <v>0</v>
      </c>
      <c r="AM353" s="297"/>
    </row>
    <row r="354" spans="1:39" s="283" customFormat="1" ht="15" hidden="1" outlineLevel="1">
      <c r="A354" s="505"/>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6"/>
      <c r="Z354" s="416"/>
      <c r="AA354" s="416"/>
      <c r="AB354" s="416"/>
      <c r="AC354" s="416"/>
      <c r="AD354" s="412"/>
      <c r="AE354" s="412"/>
      <c r="AF354" s="412"/>
      <c r="AG354" s="412"/>
      <c r="AH354" s="412"/>
      <c r="AI354" s="412"/>
      <c r="AJ354" s="412"/>
      <c r="AK354" s="412"/>
      <c r="AL354" s="412"/>
      <c r="AM354" s="306"/>
    </row>
    <row r="355" spans="1:39" s="283" customFormat="1" ht="15" hidden="1" outlineLevel="1">
      <c r="A355" s="505">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hidden="1" outlineLevel="1">
      <c r="A356" s="505"/>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788">
        <f>Y355</f>
        <v>0</v>
      </c>
      <c r="Z356" s="788">
        <f>Z355</f>
        <v>0</v>
      </c>
      <c r="AA356" s="788">
        <f t="shared" ref="AA356:AC356" si="175">AA355</f>
        <v>0</v>
      </c>
      <c r="AB356" s="788">
        <f t="shared" si="175"/>
        <v>0</v>
      </c>
      <c r="AC356" s="788">
        <f t="shared" si="175"/>
        <v>0</v>
      </c>
      <c r="AD356" s="411">
        <f t="shared" ref="AD356:AL356" si="176">AD355</f>
        <v>0</v>
      </c>
      <c r="AE356" s="411">
        <f t="shared" si="176"/>
        <v>0</v>
      </c>
      <c r="AF356" s="411">
        <f t="shared" si="176"/>
        <v>0</v>
      </c>
      <c r="AG356" s="411">
        <f t="shared" si="176"/>
        <v>0</v>
      </c>
      <c r="AH356" s="411">
        <f t="shared" si="176"/>
        <v>0</v>
      </c>
      <c r="AI356" s="411">
        <f t="shared" si="176"/>
        <v>0</v>
      </c>
      <c r="AJ356" s="411">
        <f t="shared" si="176"/>
        <v>0</v>
      </c>
      <c r="AK356" s="411">
        <f t="shared" si="176"/>
        <v>0</v>
      </c>
      <c r="AL356" s="411">
        <f t="shared" si="176"/>
        <v>0</v>
      </c>
      <c r="AM356" s="311"/>
    </row>
    <row r="357" spans="1:39" s="283" customFormat="1" ht="15" hidden="1" outlineLevel="1">
      <c r="A357" s="505"/>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hidden="1" outlineLevel="1">
      <c r="A358" s="506"/>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790"/>
      <c r="Z358" s="790"/>
      <c r="AA358" s="790"/>
      <c r="AB358" s="790"/>
      <c r="AC358" s="790"/>
      <c r="AD358" s="414"/>
      <c r="AE358" s="414"/>
      <c r="AF358" s="414"/>
      <c r="AG358" s="414"/>
      <c r="AH358" s="414"/>
      <c r="AI358" s="414"/>
      <c r="AJ358" s="414"/>
      <c r="AK358" s="414"/>
      <c r="AL358" s="414"/>
      <c r="AM358" s="292"/>
    </row>
    <row r="359" spans="1:39" ht="15" hidden="1" outlineLevel="1">
      <c r="A359" s="505">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794"/>
      <c r="Z359" s="415"/>
      <c r="AA359" s="415"/>
      <c r="AB359" s="415"/>
      <c r="AC359" s="415"/>
      <c r="AD359" s="415"/>
      <c r="AE359" s="415"/>
      <c r="AF359" s="415"/>
      <c r="AG359" s="415"/>
      <c r="AH359" s="415"/>
      <c r="AI359" s="415"/>
      <c r="AJ359" s="415"/>
      <c r="AK359" s="415"/>
      <c r="AL359" s="415"/>
      <c r="AM359" s="296">
        <f>SUM(Y359:AL359)</f>
        <v>0</v>
      </c>
    </row>
    <row r="360" spans="1:39" ht="15" hidden="1"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788">
        <f>Y359</f>
        <v>0</v>
      </c>
      <c r="Z360" s="788">
        <f>Z359</f>
        <v>0</v>
      </c>
      <c r="AA360" s="788">
        <f t="shared" ref="AA360:AC360" si="177">AA359</f>
        <v>0</v>
      </c>
      <c r="AB360" s="788">
        <f t="shared" si="177"/>
        <v>0</v>
      </c>
      <c r="AC360" s="788">
        <f t="shared" si="177"/>
        <v>0</v>
      </c>
      <c r="AD360" s="411">
        <f t="shared" ref="AD360:AL360" si="178">AD359</f>
        <v>0</v>
      </c>
      <c r="AE360" s="411">
        <f t="shared" si="178"/>
        <v>0</v>
      </c>
      <c r="AF360" s="411">
        <f t="shared" si="178"/>
        <v>0</v>
      </c>
      <c r="AG360" s="411">
        <f t="shared" si="178"/>
        <v>0</v>
      </c>
      <c r="AH360" s="411">
        <f t="shared" si="178"/>
        <v>0</v>
      </c>
      <c r="AI360" s="411">
        <f t="shared" si="178"/>
        <v>0</v>
      </c>
      <c r="AJ360" s="411">
        <f t="shared" si="178"/>
        <v>0</v>
      </c>
      <c r="AK360" s="411">
        <f t="shared" si="178"/>
        <v>0</v>
      </c>
      <c r="AL360" s="411">
        <f t="shared" si="178"/>
        <v>0</v>
      </c>
      <c r="AM360" s="306"/>
    </row>
    <row r="361" spans="1:39" ht="15" hidden="1" outlineLevel="1">
      <c r="A361" s="508"/>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17"/>
      <c r="Z361" s="796"/>
      <c r="AA361" s="796"/>
      <c r="AB361" s="796"/>
      <c r="AC361" s="796"/>
      <c r="AD361" s="424"/>
      <c r="AE361" s="424"/>
      <c r="AF361" s="424"/>
      <c r="AG361" s="424"/>
      <c r="AH361" s="424"/>
      <c r="AI361" s="424"/>
      <c r="AJ361" s="424"/>
      <c r="AK361" s="424"/>
      <c r="AL361" s="424"/>
      <c r="AM361" s="297"/>
    </row>
    <row r="362" spans="1:39" ht="15" hidden="1" outlineLevel="1">
      <c r="A362" s="505">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794"/>
      <c r="Z362" s="415"/>
      <c r="AA362" s="415"/>
      <c r="AB362" s="415"/>
      <c r="AC362" s="415"/>
      <c r="AD362" s="415"/>
      <c r="AE362" s="415"/>
      <c r="AF362" s="415"/>
      <c r="AG362" s="415"/>
      <c r="AH362" s="415"/>
      <c r="AI362" s="415"/>
      <c r="AJ362" s="415"/>
      <c r="AK362" s="415"/>
      <c r="AL362" s="415"/>
      <c r="AM362" s="296">
        <f>SUM(Y362:AL362)</f>
        <v>0</v>
      </c>
    </row>
    <row r="363" spans="1:39" ht="15" hidden="1"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788">
        <f>Y362</f>
        <v>0</v>
      </c>
      <c r="Z363" s="788">
        <f>Z362</f>
        <v>0</v>
      </c>
      <c r="AA363" s="788">
        <f t="shared" ref="AA363:AC363" si="179">AA362</f>
        <v>0</v>
      </c>
      <c r="AB363" s="788">
        <f t="shared" si="179"/>
        <v>0</v>
      </c>
      <c r="AC363" s="788">
        <f t="shared" si="179"/>
        <v>0</v>
      </c>
      <c r="AD363" s="411">
        <f t="shared" ref="AD363:AL363" si="180">AD362</f>
        <v>0</v>
      </c>
      <c r="AE363" s="411">
        <f t="shared" si="180"/>
        <v>0</v>
      </c>
      <c r="AF363" s="411">
        <f t="shared" si="180"/>
        <v>0</v>
      </c>
      <c r="AG363" s="411">
        <f t="shared" si="180"/>
        <v>0</v>
      </c>
      <c r="AH363" s="411">
        <f t="shared" si="180"/>
        <v>0</v>
      </c>
      <c r="AI363" s="411">
        <f t="shared" si="180"/>
        <v>0</v>
      </c>
      <c r="AJ363" s="411">
        <f t="shared" si="180"/>
        <v>0</v>
      </c>
      <c r="AK363" s="411">
        <f t="shared" si="180"/>
        <v>0</v>
      </c>
      <c r="AL363" s="411">
        <f t="shared" si="180"/>
        <v>0</v>
      </c>
      <c r="AM363" s="306"/>
    </row>
    <row r="364" spans="1:39" ht="15.75" hidden="1" outlineLevel="1">
      <c r="A364" s="508"/>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6"/>
      <c r="Z364" s="416"/>
      <c r="AA364" s="416"/>
      <c r="AB364" s="416"/>
      <c r="AC364" s="416"/>
      <c r="AD364" s="412"/>
      <c r="AE364" s="412"/>
      <c r="AF364" s="412"/>
      <c r="AG364" s="412"/>
      <c r="AH364" s="412"/>
      <c r="AI364" s="412"/>
      <c r="AJ364" s="412"/>
      <c r="AK364" s="412"/>
      <c r="AL364" s="412"/>
      <c r="AM364" s="306"/>
    </row>
    <row r="365" spans="1:39" ht="15" hidden="1" outlineLevel="1">
      <c r="A365" s="505">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794"/>
      <c r="Z365" s="415"/>
      <c r="AA365" s="415"/>
      <c r="AB365" s="415"/>
      <c r="AC365" s="415"/>
      <c r="AD365" s="415"/>
      <c r="AE365" s="415"/>
      <c r="AF365" s="415"/>
      <c r="AG365" s="415"/>
      <c r="AH365" s="415"/>
      <c r="AI365" s="415"/>
      <c r="AJ365" s="415"/>
      <c r="AK365" s="415"/>
      <c r="AL365" s="415"/>
      <c r="AM365" s="296">
        <f>SUM(Y365:AL365)</f>
        <v>0</v>
      </c>
    </row>
    <row r="366" spans="1:39" ht="15" hidden="1"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788">
        <f>Y365</f>
        <v>0</v>
      </c>
      <c r="Z366" s="788">
        <f>Z365</f>
        <v>0</v>
      </c>
      <c r="AA366" s="788">
        <f t="shared" ref="AA366:AC366" si="181">AA365</f>
        <v>0</v>
      </c>
      <c r="AB366" s="788">
        <f t="shared" si="181"/>
        <v>0</v>
      </c>
      <c r="AC366" s="788">
        <f t="shared" si="181"/>
        <v>0</v>
      </c>
      <c r="AD366" s="411">
        <f t="shared" ref="AD366:AL366" si="182">AD365</f>
        <v>0</v>
      </c>
      <c r="AE366" s="411">
        <f t="shared" si="182"/>
        <v>0</v>
      </c>
      <c r="AF366" s="411">
        <f t="shared" si="182"/>
        <v>0</v>
      </c>
      <c r="AG366" s="411">
        <f t="shared" si="182"/>
        <v>0</v>
      </c>
      <c r="AH366" s="411">
        <f t="shared" si="182"/>
        <v>0</v>
      </c>
      <c r="AI366" s="411">
        <f t="shared" si="182"/>
        <v>0</v>
      </c>
      <c r="AJ366" s="411">
        <f t="shared" si="182"/>
        <v>0</v>
      </c>
      <c r="AK366" s="411">
        <f t="shared" si="182"/>
        <v>0</v>
      </c>
      <c r="AL366" s="411">
        <f t="shared" si="182"/>
        <v>0</v>
      </c>
      <c r="AM366" s="297"/>
    </row>
    <row r="367" spans="1:39" ht="15" hidden="1" outlineLevel="1">
      <c r="A367" s="508"/>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6"/>
      <c r="Z367" s="416"/>
      <c r="AA367" s="416"/>
      <c r="AB367" s="416"/>
      <c r="AC367" s="416"/>
      <c r="AD367" s="412"/>
      <c r="AE367" s="412"/>
      <c r="AF367" s="412"/>
      <c r="AG367" s="412"/>
      <c r="AH367" s="412"/>
      <c r="AI367" s="412"/>
      <c r="AJ367" s="412"/>
      <c r="AK367" s="412"/>
      <c r="AL367" s="412"/>
      <c r="AM367" s="306"/>
    </row>
    <row r="368" spans="1:39" ht="15" hidden="1" outlineLevel="1">
      <c r="A368" s="505">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794"/>
      <c r="Z368" s="415"/>
      <c r="AA368" s="415"/>
      <c r="AB368" s="415"/>
      <c r="AC368" s="415"/>
      <c r="AD368" s="415"/>
      <c r="AE368" s="415"/>
      <c r="AF368" s="415"/>
      <c r="AG368" s="415"/>
      <c r="AH368" s="415"/>
      <c r="AI368" s="415"/>
      <c r="AJ368" s="415"/>
      <c r="AK368" s="415"/>
      <c r="AL368" s="415"/>
      <c r="AM368" s="296">
        <f>SUM(Y368:AL368)</f>
        <v>0</v>
      </c>
    </row>
    <row r="369" spans="1:39" ht="15" hidden="1"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788">
        <f>Y368</f>
        <v>0</v>
      </c>
      <c r="Z369" s="788">
        <f t="shared" ref="Z369:AC369" si="183">Z368</f>
        <v>0</v>
      </c>
      <c r="AA369" s="788">
        <f t="shared" si="183"/>
        <v>0</v>
      </c>
      <c r="AB369" s="788">
        <f t="shared" si="183"/>
        <v>0</v>
      </c>
      <c r="AC369" s="788">
        <f t="shared" si="183"/>
        <v>0</v>
      </c>
      <c r="AD369" s="411">
        <f t="shared" ref="AD369:AL369" si="184">AD368</f>
        <v>0</v>
      </c>
      <c r="AE369" s="411">
        <f t="shared" si="184"/>
        <v>0</v>
      </c>
      <c r="AF369" s="411">
        <f t="shared" si="184"/>
        <v>0</v>
      </c>
      <c r="AG369" s="411">
        <f t="shared" si="184"/>
        <v>0</v>
      </c>
      <c r="AH369" s="411">
        <f t="shared" si="184"/>
        <v>0</v>
      </c>
      <c r="AI369" s="411">
        <f t="shared" si="184"/>
        <v>0</v>
      </c>
      <c r="AJ369" s="411">
        <f t="shared" si="184"/>
        <v>0</v>
      </c>
      <c r="AK369" s="411">
        <f t="shared" si="184"/>
        <v>0</v>
      </c>
      <c r="AL369" s="411">
        <f t="shared" si="184"/>
        <v>0</v>
      </c>
      <c r="AM369" s="297"/>
    </row>
    <row r="370" spans="1:39" ht="15" hidden="1"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17"/>
      <c r="Z370" s="417"/>
      <c r="AA370" s="417"/>
      <c r="AB370" s="417"/>
      <c r="AC370" s="417"/>
      <c r="AD370" s="423"/>
      <c r="AE370" s="423"/>
      <c r="AF370" s="423"/>
      <c r="AG370" s="423"/>
      <c r="AH370" s="423"/>
      <c r="AI370" s="423"/>
      <c r="AJ370" s="423"/>
      <c r="AK370" s="423"/>
      <c r="AL370" s="423"/>
      <c r="AM370" s="313"/>
    </row>
    <row r="371" spans="1:39" s="283" customFormat="1" ht="15" hidden="1" outlineLevel="1">
      <c r="A371" s="505">
        <v>30</v>
      </c>
      <c r="B371" s="324"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5"/>
      <c r="Z371" s="415"/>
      <c r="AA371" s="415"/>
      <c r="AB371" s="415"/>
      <c r="AC371" s="415"/>
      <c r="AD371" s="410"/>
      <c r="AE371" s="410"/>
      <c r="AF371" s="410"/>
      <c r="AG371" s="410"/>
      <c r="AH371" s="410"/>
      <c r="AI371" s="410"/>
      <c r="AJ371" s="410"/>
      <c r="AK371" s="410"/>
      <c r="AL371" s="410"/>
      <c r="AM371" s="296">
        <f>SUM(Y371:AL371)</f>
        <v>0</v>
      </c>
    </row>
    <row r="372" spans="1:39" s="283" customFormat="1" ht="15" hidden="1" outlineLevel="1">
      <c r="A372" s="505"/>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788">
        <f>Y371</f>
        <v>0</v>
      </c>
      <c r="Z372" s="788">
        <f t="shared" ref="Z372:AC372" si="185">Z371</f>
        <v>0</v>
      </c>
      <c r="AA372" s="788">
        <f t="shared" si="185"/>
        <v>0</v>
      </c>
      <c r="AB372" s="788">
        <f t="shared" si="185"/>
        <v>0</v>
      </c>
      <c r="AC372" s="788">
        <f t="shared" si="185"/>
        <v>0</v>
      </c>
      <c r="AD372" s="411">
        <f t="shared" ref="AD372:AL372" si="186">AD371</f>
        <v>0</v>
      </c>
      <c r="AE372" s="411">
        <f t="shared" si="186"/>
        <v>0</v>
      </c>
      <c r="AF372" s="411">
        <f t="shared" si="186"/>
        <v>0</v>
      </c>
      <c r="AG372" s="411">
        <f t="shared" si="186"/>
        <v>0</v>
      </c>
      <c r="AH372" s="411">
        <f t="shared" si="186"/>
        <v>0</v>
      </c>
      <c r="AI372" s="411">
        <f t="shared" si="186"/>
        <v>0</v>
      </c>
      <c r="AJ372" s="411">
        <f t="shared" si="186"/>
        <v>0</v>
      </c>
      <c r="AK372" s="411">
        <f t="shared" si="186"/>
        <v>0</v>
      </c>
      <c r="AL372" s="411">
        <f t="shared" si="186"/>
        <v>0</v>
      </c>
      <c r="AM372" s="297"/>
    </row>
    <row r="373" spans="1:39" s="283" customFormat="1" ht="15" hidden="1" outlineLevel="1">
      <c r="A373" s="505"/>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6"/>
      <c r="Z373" s="416"/>
      <c r="AA373" s="416"/>
      <c r="AB373" s="416"/>
      <c r="AC373" s="416"/>
      <c r="AD373" s="412"/>
      <c r="AE373" s="412"/>
      <c r="AF373" s="412"/>
      <c r="AG373" s="412"/>
      <c r="AH373" s="412"/>
      <c r="AI373" s="412"/>
      <c r="AJ373" s="412"/>
      <c r="AK373" s="412"/>
      <c r="AL373" s="412"/>
      <c r="AM373" s="313"/>
    </row>
    <row r="374" spans="1:39" s="283" customFormat="1" ht="15.75" hidden="1" outlineLevel="1">
      <c r="A374" s="505"/>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6"/>
      <c r="Z374" s="416"/>
      <c r="AA374" s="416"/>
      <c r="AB374" s="416"/>
      <c r="AC374" s="416"/>
      <c r="AD374" s="412"/>
      <c r="AE374" s="412"/>
      <c r="AF374" s="412"/>
      <c r="AG374" s="412"/>
      <c r="AH374" s="412"/>
      <c r="AI374" s="412"/>
      <c r="AJ374" s="412"/>
      <c r="AK374" s="412"/>
      <c r="AL374" s="412"/>
      <c r="AM374" s="313"/>
    </row>
    <row r="375" spans="1:39" s="283" customFormat="1" ht="15" hidden="1" outlineLevel="1">
      <c r="A375" s="505">
        <v>31</v>
      </c>
      <c r="B375" s="324"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5"/>
      <c r="Z375" s="415"/>
      <c r="AA375" s="415"/>
      <c r="AB375" s="415"/>
      <c r="AC375" s="415"/>
      <c r="AD375" s="410"/>
      <c r="AE375" s="410"/>
      <c r="AF375" s="410"/>
      <c r="AG375" s="410"/>
      <c r="AH375" s="410"/>
      <c r="AI375" s="410"/>
      <c r="AJ375" s="410"/>
      <c r="AK375" s="410"/>
      <c r="AL375" s="410"/>
      <c r="AM375" s="296">
        <f>SUM(Y375:AL375)</f>
        <v>0</v>
      </c>
    </row>
    <row r="376" spans="1:39" s="283" customFormat="1" ht="15" hidden="1" outlineLevel="1">
      <c r="A376" s="505"/>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788">
        <f>Y375</f>
        <v>0</v>
      </c>
      <c r="Z376" s="788">
        <f t="shared" ref="Z376:AC376" si="187">Z375</f>
        <v>0</v>
      </c>
      <c r="AA376" s="788">
        <f t="shared" si="187"/>
        <v>0</v>
      </c>
      <c r="AB376" s="788">
        <f t="shared" si="187"/>
        <v>0</v>
      </c>
      <c r="AC376" s="788">
        <f t="shared" si="187"/>
        <v>0</v>
      </c>
      <c r="AD376" s="411">
        <f t="shared" ref="AD376:AL376" si="188">AD375</f>
        <v>0</v>
      </c>
      <c r="AE376" s="411">
        <f t="shared" si="188"/>
        <v>0</v>
      </c>
      <c r="AF376" s="411">
        <f t="shared" si="188"/>
        <v>0</v>
      </c>
      <c r="AG376" s="411">
        <f t="shared" si="188"/>
        <v>0</v>
      </c>
      <c r="AH376" s="411">
        <f t="shared" si="188"/>
        <v>0</v>
      </c>
      <c r="AI376" s="411">
        <f t="shared" si="188"/>
        <v>0</v>
      </c>
      <c r="AJ376" s="411">
        <f t="shared" si="188"/>
        <v>0</v>
      </c>
      <c r="AK376" s="411">
        <f t="shared" si="188"/>
        <v>0</v>
      </c>
      <c r="AL376" s="411">
        <f t="shared" si="188"/>
        <v>0</v>
      </c>
      <c r="AM376" s="297"/>
    </row>
    <row r="377" spans="1:39" s="283" customFormat="1" ht="15" hidden="1" outlineLevel="1">
      <c r="A377" s="505"/>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6"/>
      <c r="Z377" s="416"/>
      <c r="AA377" s="416"/>
      <c r="AB377" s="416"/>
      <c r="AC377" s="416"/>
      <c r="AD377" s="412"/>
      <c r="AE377" s="412"/>
      <c r="AF377" s="412"/>
      <c r="AG377" s="412"/>
      <c r="AH377" s="412"/>
      <c r="AI377" s="412"/>
      <c r="AJ377" s="412"/>
      <c r="AK377" s="412"/>
      <c r="AL377" s="412"/>
      <c r="AM377" s="313"/>
    </row>
    <row r="378" spans="1:39" s="283" customFormat="1" ht="15" hidden="1" outlineLevel="1">
      <c r="A378" s="505">
        <v>32</v>
      </c>
      <c r="B378" s="324"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5"/>
      <c r="Z378" s="415"/>
      <c r="AA378" s="415"/>
      <c r="AB378" s="415"/>
      <c r="AC378" s="415"/>
      <c r="AD378" s="410"/>
      <c r="AE378" s="410"/>
      <c r="AF378" s="410"/>
      <c r="AG378" s="410"/>
      <c r="AH378" s="410"/>
      <c r="AI378" s="410"/>
      <c r="AJ378" s="410"/>
      <c r="AK378" s="410"/>
      <c r="AL378" s="410"/>
      <c r="AM378" s="296">
        <f>SUM(Y378:AL378)</f>
        <v>0</v>
      </c>
    </row>
    <row r="379" spans="1:39" s="283" customFormat="1" ht="15" hidden="1" outlineLevel="1">
      <c r="A379" s="505"/>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788">
        <f>Y378</f>
        <v>0</v>
      </c>
      <c r="Z379" s="788">
        <f t="shared" ref="Z379:AC379" si="189">Z378</f>
        <v>0</v>
      </c>
      <c r="AA379" s="788">
        <f t="shared" si="189"/>
        <v>0</v>
      </c>
      <c r="AB379" s="788">
        <f t="shared" si="189"/>
        <v>0</v>
      </c>
      <c r="AC379" s="788">
        <f t="shared" si="189"/>
        <v>0</v>
      </c>
      <c r="AD379" s="411">
        <f t="shared" ref="AD379:AL379" si="190">AD378</f>
        <v>0</v>
      </c>
      <c r="AE379" s="411">
        <f t="shared" si="190"/>
        <v>0</v>
      </c>
      <c r="AF379" s="411">
        <f t="shared" si="190"/>
        <v>0</v>
      </c>
      <c r="AG379" s="411">
        <f t="shared" si="190"/>
        <v>0</v>
      </c>
      <c r="AH379" s="411">
        <f t="shared" si="190"/>
        <v>0</v>
      </c>
      <c r="AI379" s="411">
        <f t="shared" si="190"/>
        <v>0</v>
      </c>
      <c r="AJ379" s="411">
        <f t="shared" si="190"/>
        <v>0</v>
      </c>
      <c r="AK379" s="411">
        <f t="shared" si="190"/>
        <v>0</v>
      </c>
      <c r="AL379" s="411">
        <f t="shared" si="190"/>
        <v>0</v>
      </c>
      <c r="AM379" s="297"/>
    </row>
    <row r="380" spans="1:39" s="283" customFormat="1" ht="15" hidden="1" outlineLevel="1">
      <c r="A380" s="505"/>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6"/>
      <c r="Z380" s="416"/>
      <c r="AA380" s="416"/>
      <c r="AB380" s="416"/>
      <c r="AC380" s="416"/>
      <c r="AD380" s="412"/>
      <c r="AE380" s="412"/>
      <c r="AF380" s="412"/>
      <c r="AG380" s="412"/>
      <c r="AH380" s="412"/>
      <c r="AI380" s="412"/>
      <c r="AJ380" s="412"/>
      <c r="AK380" s="412"/>
      <c r="AL380" s="412"/>
      <c r="AM380" s="313"/>
    </row>
    <row r="381" spans="1:39" s="283" customFormat="1" ht="15" hidden="1" outlineLevel="1">
      <c r="A381" s="505">
        <v>33</v>
      </c>
      <c r="B381" s="324" t="s">
        <v>492</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5"/>
      <c r="Z381" s="415"/>
      <c r="AA381" s="415"/>
      <c r="AB381" s="415"/>
      <c r="AC381" s="415"/>
      <c r="AD381" s="410"/>
      <c r="AE381" s="410"/>
      <c r="AF381" s="410"/>
      <c r="AG381" s="410"/>
      <c r="AH381" s="410"/>
      <c r="AI381" s="410"/>
      <c r="AJ381" s="410"/>
      <c r="AK381" s="410"/>
      <c r="AL381" s="410"/>
      <c r="AM381" s="296">
        <f>SUM(Y381:AL381)</f>
        <v>0</v>
      </c>
    </row>
    <row r="382" spans="1:39" s="283" customFormat="1" ht="15" hidden="1" outlineLevel="1">
      <c r="A382" s="505"/>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788">
        <f>Y381</f>
        <v>0</v>
      </c>
      <c r="Z382" s="788">
        <f t="shared" ref="Z382:AC382" si="191">Z381</f>
        <v>0</v>
      </c>
      <c r="AA382" s="788">
        <f t="shared" si="191"/>
        <v>0</v>
      </c>
      <c r="AB382" s="788">
        <f t="shared" si="191"/>
        <v>0</v>
      </c>
      <c r="AC382" s="788">
        <f t="shared" si="191"/>
        <v>0</v>
      </c>
      <c r="AD382" s="411">
        <f t="shared" ref="AD382:AK382" si="192">AD381</f>
        <v>0</v>
      </c>
      <c r="AE382" s="411">
        <f t="shared" si="192"/>
        <v>0</v>
      </c>
      <c r="AF382" s="411">
        <f t="shared" si="192"/>
        <v>0</v>
      </c>
      <c r="AG382" s="411">
        <f t="shared" si="192"/>
        <v>0</v>
      </c>
      <c r="AH382" s="411">
        <f t="shared" si="192"/>
        <v>0</v>
      </c>
      <c r="AI382" s="411">
        <f t="shared" si="192"/>
        <v>0</v>
      </c>
      <c r="AJ382" s="411">
        <f t="shared" si="192"/>
        <v>0</v>
      </c>
      <c r="AK382" s="411">
        <f t="shared" si="192"/>
        <v>0</v>
      </c>
      <c r="AL382" s="411">
        <f>AL381</f>
        <v>0</v>
      </c>
      <c r="AM382" s="297"/>
    </row>
    <row r="383" spans="1:39" ht="15" hidden="1"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ollapsed="1">
      <c r="B384" s="327" t="s">
        <v>250</v>
      </c>
      <c r="C384" s="329"/>
      <c r="D384" s="329">
        <f>SUM(D279:D382)</f>
        <v>7399867.7441398762</v>
      </c>
      <c r="E384" s="329"/>
      <c r="F384" s="329"/>
      <c r="G384" s="329"/>
      <c r="H384" s="329"/>
      <c r="I384" s="329"/>
      <c r="J384" s="329"/>
      <c r="K384" s="329"/>
      <c r="L384" s="329"/>
      <c r="M384" s="329"/>
      <c r="N384" s="329"/>
      <c r="O384" s="329">
        <f>SUM(O279:O382)</f>
        <v>2875.9785497320058</v>
      </c>
      <c r="P384" s="329"/>
      <c r="Q384" s="329"/>
      <c r="R384" s="329"/>
      <c r="S384" s="329"/>
      <c r="T384" s="329"/>
      <c r="U384" s="329"/>
      <c r="V384" s="329"/>
      <c r="W384" s="329"/>
      <c r="X384" s="329"/>
      <c r="Y384" s="329">
        <f>IF(Y278="kWh",SUMPRODUCT(D279:D382,Y279:Y382))</f>
        <v>956979.02360896033</v>
      </c>
      <c r="Z384" s="329">
        <f>IF(Z278="kWh",SUMPRODUCT(D279:D382,Z279:Z382))</f>
        <v>1271503.4985743503</v>
      </c>
      <c r="AA384" s="329">
        <f>IF(AA278="kW",SUMPRODUCT(N279:N382,O279:O382,AA279:AA382),SUMPRODUCT(D279:D382,AA279:AA382))</f>
        <v>8500.2207447248838</v>
      </c>
      <c r="AB384" s="329">
        <f>IF(AB278="kW",SUMPRODUCT(N279:N382,O279:O382,AB279:AB382),SUMPRODUCT(D279:D382,AB279:AB382))</f>
        <v>61.628387026915199</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93">Y136*Y387</f>
        <v>0</v>
      </c>
      <c r="Z388" s="378">
        <f t="shared" si="193"/>
        <v>0</v>
      </c>
      <c r="AA388" s="378">
        <f t="shared" si="193"/>
        <v>0</v>
      </c>
      <c r="AB388" s="378">
        <f t="shared" si="193"/>
        <v>0</v>
      </c>
      <c r="AC388" s="378">
        <f t="shared" si="193"/>
        <v>0</v>
      </c>
      <c r="AD388" s="378">
        <f t="shared" si="193"/>
        <v>0</v>
      </c>
      <c r="AE388" s="378">
        <f t="shared" si="193"/>
        <v>0</v>
      </c>
      <c r="AF388" s="378">
        <f t="shared" si="193"/>
        <v>0</v>
      </c>
      <c r="AG388" s="378">
        <f t="shared" si="193"/>
        <v>0</v>
      </c>
      <c r="AH388" s="378">
        <f t="shared" si="193"/>
        <v>0</v>
      </c>
      <c r="AI388" s="378">
        <f t="shared" si="193"/>
        <v>0</v>
      </c>
      <c r="AJ388" s="378">
        <f t="shared" si="193"/>
        <v>0</v>
      </c>
      <c r="AK388" s="378">
        <f t="shared" si="193"/>
        <v>0</v>
      </c>
      <c r="AL388" s="378">
        <f t="shared" si="193"/>
        <v>0</v>
      </c>
      <c r="AM388" s="624">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94">Y265*Y387</f>
        <v>0</v>
      </c>
      <c r="Z389" s="378">
        <f t="shared" si="194"/>
        <v>0</v>
      </c>
      <c r="AA389" s="378">
        <f t="shared" si="194"/>
        <v>0</v>
      </c>
      <c r="AB389" s="378">
        <f t="shared" si="194"/>
        <v>0</v>
      </c>
      <c r="AC389" s="378">
        <f t="shared" si="194"/>
        <v>0</v>
      </c>
      <c r="AD389" s="378">
        <f t="shared" si="194"/>
        <v>0</v>
      </c>
      <c r="AE389" s="378">
        <f t="shared" si="194"/>
        <v>0</v>
      </c>
      <c r="AF389" s="378">
        <f t="shared" si="194"/>
        <v>0</v>
      </c>
      <c r="AG389" s="378">
        <f t="shared" si="194"/>
        <v>0</v>
      </c>
      <c r="AH389" s="378">
        <f t="shared" si="194"/>
        <v>0</v>
      </c>
      <c r="AI389" s="378">
        <f t="shared" si="194"/>
        <v>0</v>
      </c>
      <c r="AJ389" s="378">
        <f t="shared" si="194"/>
        <v>0</v>
      </c>
      <c r="AK389" s="378">
        <f t="shared" si="194"/>
        <v>0</v>
      </c>
      <c r="AL389" s="378">
        <f t="shared" si="194"/>
        <v>0</v>
      </c>
      <c r="AM389" s="624">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95">Z384*Z387</f>
        <v>0</v>
      </c>
      <c r="AA390" s="378">
        <f t="shared" si="195"/>
        <v>0</v>
      </c>
      <c r="AB390" s="378">
        <f t="shared" si="195"/>
        <v>0</v>
      </c>
      <c r="AC390" s="378">
        <f t="shared" si="195"/>
        <v>0</v>
      </c>
      <c r="AD390" s="378">
        <f t="shared" si="195"/>
        <v>0</v>
      </c>
      <c r="AE390" s="378">
        <f t="shared" si="195"/>
        <v>0</v>
      </c>
      <c r="AF390" s="378">
        <f t="shared" ref="AF390:AL390" si="196">AF384*AF387</f>
        <v>0</v>
      </c>
      <c r="AG390" s="378">
        <f t="shared" si="196"/>
        <v>0</v>
      </c>
      <c r="AH390" s="378">
        <f t="shared" si="196"/>
        <v>0</v>
      </c>
      <c r="AI390" s="378">
        <f t="shared" si="196"/>
        <v>0</v>
      </c>
      <c r="AJ390" s="378">
        <f t="shared" si="196"/>
        <v>0</v>
      </c>
      <c r="AK390" s="378">
        <f t="shared" si="196"/>
        <v>0</v>
      </c>
      <c r="AL390" s="378">
        <f t="shared" si="196"/>
        <v>0</v>
      </c>
      <c r="AM390" s="624">
        <f>SUM(Y390:AL390)</f>
        <v>0</v>
      </c>
    </row>
    <row r="391" spans="1:41" s="380" customFormat="1" ht="15.75">
      <c r="A391" s="507"/>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97">SUM(AA388:AA390)</f>
        <v>0</v>
      </c>
      <c r="AB391" s="346">
        <f t="shared" si="197"/>
        <v>0</v>
      </c>
      <c r="AC391" s="346">
        <f t="shared" si="197"/>
        <v>0</v>
      </c>
      <c r="AD391" s="346">
        <f t="shared" si="197"/>
        <v>0</v>
      </c>
      <c r="AE391" s="346">
        <f t="shared" si="197"/>
        <v>0</v>
      </c>
      <c r="AF391" s="346">
        <f t="shared" ref="AF391:AL391" si="198">SUM(AF388:AF390)</f>
        <v>0</v>
      </c>
      <c r="AG391" s="346">
        <f t="shared" si="198"/>
        <v>0</v>
      </c>
      <c r="AH391" s="346">
        <f t="shared" si="198"/>
        <v>0</v>
      </c>
      <c r="AI391" s="346">
        <f t="shared" si="198"/>
        <v>0</v>
      </c>
      <c r="AJ391" s="346">
        <f t="shared" si="198"/>
        <v>0</v>
      </c>
      <c r="AK391" s="346">
        <f t="shared" si="198"/>
        <v>0</v>
      </c>
      <c r="AL391" s="346">
        <f t="shared" si="198"/>
        <v>0</v>
      </c>
      <c r="AM391" s="407">
        <f>SUM(AM388:AM390)</f>
        <v>0</v>
      </c>
    </row>
    <row r="392" spans="1:41" s="380" customFormat="1" ht="15.75">
      <c r="A392" s="507"/>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99">Y385*Y387</f>
        <v>0</v>
      </c>
      <c r="Z392" s="347">
        <f t="shared" si="199"/>
        <v>0</v>
      </c>
      <c r="AA392" s="347">
        <f t="shared" si="199"/>
        <v>0</v>
      </c>
      <c r="AB392" s="347">
        <f t="shared" si="199"/>
        <v>0</v>
      </c>
      <c r="AC392" s="347">
        <f t="shared" si="199"/>
        <v>0</v>
      </c>
      <c r="AD392" s="347">
        <f t="shared" si="199"/>
        <v>0</v>
      </c>
      <c r="AE392" s="347">
        <f t="shared" si="199"/>
        <v>0</v>
      </c>
      <c r="AF392" s="347">
        <f t="shared" ref="AF392:AL392" si="200">AF385*AF387</f>
        <v>0</v>
      </c>
      <c r="AG392" s="347">
        <f t="shared" si="200"/>
        <v>0</v>
      </c>
      <c r="AH392" s="347">
        <f t="shared" si="200"/>
        <v>0</v>
      </c>
      <c r="AI392" s="347">
        <f t="shared" si="200"/>
        <v>0</v>
      </c>
      <c r="AJ392" s="347">
        <f t="shared" si="200"/>
        <v>0</v>
      </c>
      <c r="AK392" s="347">
        <f t="shared" si="200"/>
        <v>0</v>
      </c>
      <c r="AL392" s="347">
        <f t="shared" si="200"/>
        <v>0</v>
      </c>
      <c r="AM392" s="407">
        <f>SUM(Y392:AL392)</f>
        <v>0</v>
      </c>
    </row>
    <row r="393" spans="1:41" ht="15.75" customHeight="1">
      <c r="A393" s="507"/>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955719.71990968543</v>
      </c>
      <c r="Z395" s="291">
        <f>SUMPRODUCT(E279:E382,Z279:Z382)</f>
        <v>1268786.501819819</v>
      </c>
      <c r="AA395" s="291">
        <f>IF(AA278="kW",SUMPRODUCT(N279:N382,P279:P382,AA279:AA382),SUMPRODUCT(E279:E382,AA279:AA382))</f>
        <v>8464.3617450420388</v>
      </c>
      <c r="AB395" s="291">
        <f>IF(AB278="kW",SUMPRODUCT(N279:N382,P279:P382,AB279:AB382),SUMPRODUCT(E279:E382,AB279:AB382))</f>
        <v>61.346676689822395</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942247.73087567918</v>
      </c>
      <c r="Z396" s="291">
        <f>SUMPRODUCT(F279:F382,Z279:Z382)</f>
        <v>1235232.4642399191</v>
      </c>
      <c r="AA396" s="291">
        <f>IF(AA278="kW",SUMPRODUCT(N279:N382,Q279:Q382,AA279:AA382),SUMPRODUCT(F279:F382,AA279:AA382))</f>
        <v>8386.7991690420386</v>
      </c>
      <c r="AB396" s="291">
        <f>IF(AB278="kW",SUMPRODUCT(N279:N382,Q279:Q382,AB279:AB382),SUMPRODUCT(F279:F382,AB279:AB382))</f>
        <v>60.737340689822403</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589</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85" t="s">
        <v>520</v>
      </c>
      <c r="F404" s="585"/>
      <c r="O404" s="281"/>
      <c r="Y404" s="270"/>
      <c r="Z404" s="267"/>
      <c r="AA404" s="267"/>
      <c r="AB404" s="267"/>
      <c r="AC404" s="267"/>
      <c r="AD404" s="267"/>
      <c r="AE404" s="267"/>
      <c r="AF404" s="267"/>
      <c r="AG404" s="267"/>
      <c r="AH404" s="267"/>
      <c r="AI404" s="267"/>
      <c r="AJ404" s="267"/>
      <c r="AK404" s="267"/>
      <c r="AL404" s="267"/>
      <c r="AM404" s="282"/>
    </row>
    <row r="405" spans="1:40" ht="36" customHeight="1">
      <c r="B405" s="886" t="s">
        <v>211</v>
      </c>
      <c r="C405" s="888" t="s">
        <v>33</v>
      </c>
      <c r="D405" s="284" t="s">
        <v>421</v>
      </c>
      <c r="E405" s="890" t="s">
        <v>209</v>
      </c>
      <c r="F405" s="891"/>
      <c r="G405" s="891"/>
      <c r="H405" s="891"/>
      <c r="I405" s="891"/>
      <c r="J405" s="891"/>
      <c r="K405" s="891"/>
      <c r="L405" s="891"/>
      <c r="M405" s="892"/>
      <c r="N405" s="896" t="s">
        <v>213</v>
      </c>
      <c r="O405" s="284" t="s">
        <v>422</v>
      </c>
      <c r="P405" s="890" t="s">
        <v>212</v>
      </c>
      <c r="Q405" s="891"/>
      <c r="R405" s="891"/>
      <c r="S405" s="891"/>
      <c r="T405" s="891"/>
      <c r="U405" s="891"/>
      <c r="V405" s="891"/>
      <c r="W405" s="891"/>
      <c r="X405" s="892"/>
      <c r="Y405" s="893" t="s">
        <v>243</v>
      </c>
      <c r="Z405" s="894"/>
      <c r="AA405" s="894"/>
      <c r="AB405" s="894"/>
      <c r="AC405" s="894"/>
      <c r="AD405" s="894"/>
      <c r="AE405" s="894"/>
      <c r="AF405" s="894"/>
      <c r="AG405" s="894"/>
      <c r="AH405" s="894"/>
      <c r="AI405" s="894"/>
      <c r="AJ405" s="894"/>
      <c r="AK405" s="894"/>
      <c r="AL405" s="894"/>
      <c r="AM405" s="895"/>
    </row>
    <row r="406" spans="1:40" ht="45.75" customHeight="1">
      <c r="B406" s="887"/>
      <c r="C406" s="889"/>
      <c r="D406" s="285">
        <v>2014</v>
      </c>
      <c r="E406" s="285">
        <v>2015</v>
      </c>
      <c r="F406" s="285">
        <v>2016</v>
      </c>
      <c r="G406" s="285">
        <v>2017</v>
      </c>
      <c r="H406" s="285">
        <v>2018</v>
      </c>
      <c r="I406" s="285">
        <v>2019</v>
      </c>
      <c r="J406" s="285">
        <v>2020</v>
      </c>
      <c r="K406" s="285">
        <v>2021</v>
      </c>
      <c r="L406" s="285">
        <v>2022</v>
      </c>
      <c r="M406" s="285">
        <v>2023</v>
      </c>
      <c r="N406" s="897"/>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 &lt;50 kW</v>
      </c>
      <c r="AA406" s="285" t="str">
        <f>'1.  LRAMVA Summary'!F52</f>
        <v>GS &gt;50 kW</v>
      </c>
      <c r="AB406" s="285" t="str">
        <f>'1.  LRAMVA Summary'!G52</f>
        <v>Large User</v>
      </c>
      <c r="AC406" s="285" t="str">
        <f>'1.  LRAMVA Summary'!H52</f>
        <v>Street Lighting</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6"/>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hidden="1" outlineLevel="1">
      <c r="A408" s="505">
        <v>1</v>
      </c>
      <c r="B408" s="294" t="s">
        <v>1</v>
      </c>
      <c r="C408" s="291" t="s">
        <v>25</v>
      </c>
      <c r="D408" s="295">
        <v>80000.995222679194</v>
      </c>
      <c r="E408" s="295">
        <v>80000.995222679194</v>
      </c>
      <c r="F408" s="295"/>
      <c r="G408" s="295"/>
      <c r="H408" s="295"/>
      <c r="I408" s="295"/>
      <c r="J408" s="295"/>
      <c r="K408" s="295"/>
      <c r="L408" s="295"/>
      <c r="M408" s="295"/>
      <c r="N408" s="291"/>
      <c r="O408" s="295">
        <v>12.174342547307379</v>
      </c>
      <c r="P408" s="295">
        <v>12.174342547307379</v>
      </c>
      <c r="Q408" s="295"/>
      <c r="R408" s="295"/>
      <c r="S408" s="295"/>
      <c r="T408" s="295"/>
      <c r="U408" s="295"/>
      <c r="V408" s="295"/>
      <c r="W408" s="295"/>
      <c r="X408" s="295"/>
      <c r="Y408" s="787">
        <v>1</v>
      </c>
      <c r="Z408" s="415"/>
      <c r="AA408" s="415"/>
      <c r="AB408" s="415"/>
      <c r="AC408" s="415"/>
      <c r="AD408" s="410"/>
      <c r="AE408" s="410"/>
      <c r="AF408" s="410"/>
      <c r="AG408" s="410"/>
      <c r="AH408" s="410"/>
      <c r="AI408" s="410"/>
      <c r="AJ408" s="410"/>
      <c r="AK408" s="410"/>
      <c r="AL408" s="410"/>
      <c r="AM408" s="296">
        <f>SUM(Y408:AL408)</f>
        <v>1</v>
      </c>
    </row>
    <row r="409" spans="1:40" ht="15" hidden="1" outlineLevel="1">
      <c r="B409" s="294" t="s">
        <v>259</v>
      </c>
      <c r="C409" s="291" t="s">
        <v>163</v>
      </c>
      <c r="D409" s="295"/>
      <c r="E409" s="295"/>
      <c r="F409" s="295"/>
      <c r="G409" s="295"/>
      <c r="H409" s="295"/>
      <c r="I409" s="295"/>
      <c r="J409" s="295"/>
      <c r="K409" s="295"/>
      <c r="L409" s="295"/>
      <c r="M409" s="295"/>
      <c r="N409" s="467"/>
      <c r="O409" s="295"/>
      <c r="P409" s="295"/>
      <c r="Q409" s="295"/>
      <c r="R409" s="295"/>
      <c r="S409" s="295"/>
      <c r="T409" s="295"/>
      <c r="U409" s="295"/>
      <c r="V409" s="295"/>
      <c r="W409" s="295"/>
      <c r="X409" s="295"/>
      <c r="Y409" s="788">
        <f>Y408</f>
        <v>1</v>
      </c>
      <c r="Z409" s="788">
        <f>Z408</f>
        <v>0</v>
      </c>
      <c r="AA409" s="788">
        <f t="shared" ref="AA409:AC409" si="201">AA408</f>
        <v>0</v>
      </c>
      <c r="AB409" s="788">
        <f t="shared" si="201"/>
        <v>0</v>
      </c>
      <c r="AC409" s="788">
        <f t="shared" si="201"/>
        <v>0</v>
      </c>
      <c r="AD409" s="411">
        <f t="shared" ref="AD409:AL409" si="202">AD408</f>
        <v>0</v>
      </c>
      <c r="AE409" s="411">
        <f t="shared" si="202"/>
        <v>0</v>
      </c>
      <c r="AF409" s="411">
        <f t="shared" si="202"/>
        <v>0</v>
      </c>
      <c r="AG409" s="411">
        <f t="shared" si="202"/>
        <v>0</v>
      </c>
      <c r="AH409" s="411">
        <f t="shared" si="202"/>
        <v>0</v>
      </c>
      <c r="AI409" s="411">
        <f t="shared" si="202"/>
        <v>0</v>
      </c>
      <c r="AJ409" s="411">
        <f t="shared" si="202"/>
        <v>0</v>
      </c>
      <c r="AK409" s="411">
        <f t="shared" si="202"/>
        <v>0</v>
      </c>
      <c r="AL409" s="411">
        <f t="shared" si="202"/>
        <v>0</v>
      </c>
      <c r="AM409" s="297"/>
    </row>
    <row r="410" spans="1:40" ht="15.75" hidden="1" outlineLevel="1">
      <c r="A410" s="507"/>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6"/>
      <c r="Z410" s="789"/>
      <c r="AA410" s="789"/>
      <c r="AB410" s="789"/>
      <c r="AC410" s="789"/>
      <c r="AD410" s="413"/>
      <c r="AE410" s="413"/>
      <c r="AF410" s="413"/>
      <c r="AG410" s="413"/>
      <c r="AH410" s="413"/>
      <c r="AI410" s="413"/>
      <c r="AJ410" s="413"/>
      <c r="AK410" s="413"/>
      <c r="AL410" s="413"/>
      <c r="AM410" s="302"/>
    </row>
    <row r="411" spans="1:40" ht="15" hidden="1" outlineLevel="1">
      <c r="A411" s="505">
        <v>2</v>
      </c>
      <c r="B411" s="294" t="s">
        <v>2</v>
      </c>
      <c r="C411" s="291" t="s">
        <v>25</v>
      </c>
      <c r="D411" s="295">
        <v>52460.462670000001</v>
      </c>
      <c r="E411" s="295">
        <v>52460.462670000001</v>
      </c>
      <c r="F411" s="295"/>
      <c r="G411" s="295"/>
      <c r="H411" s="295"/>
      <c r="I411" s="295"/>
      <c r="J411" s="295"/>
      <c r="K411" s="295"/>
      <c r="L411" s="295"/>
      <c r="M411" s="295"/>
      <c r="N411" s="291"/>
      <c r="O411" s="295">
        <v>29.421562059999999</v>
      </c>
      <c r="P411" s="295">
        <v>29.421562059999999</v>
      </c>
      <c r="Q411" s="295"/>
      <c r="R411" s="295"/>
      <c r="S411" s="295"/>
      <c r="T411" s="295"/>
      <c r="U411" s="295"/>
      <c r="V411" s="295"/>
      <c r="W411" s="295"/>
      <c r="X411" s="295"/>
      <c r="Y411" s="787">
        <v>1</v>
      </c>
      <c r="Z411" s="415"/>
      <c r="AA411" s="415"/>
      <c r="AB411" s="415"/>
      <c r="AC411" s="415"/>
      <c r="AD411" s="410"/>
      <c r="AE411" s="410"/>
      <c r="AF411" s="410"/>
      <c r="AG411" s="410"/>
      <c r="AH411" s="410"/>
      <c r="AI411" s="410"/>
      <c r="AJ411" s="410"/>
      <c r="AK411" s="410"/>
      <c r="AL411" s="410"/>
      <c r="AM411" s="296">
        <f>SUM(Y411:AL411)</f>
        <v>1</v>
      </c>
    </row>
    <row r="412" spans="1:40" ht="15" hidden="1" outlineLevel="1">
      <c r="B412" s="294" t="s">
        <v>259</v>
      </c>
      <c r="C412" s="291" t="s">
        <v>163</v>
      </c>
      <c r="D412" s="295"/>
      <c r="E412" s="295"/>
      <c r="F412" s="295"/>
      <c r="G412" s="295"/>
      <c r="H412" s="295"/>
      <c r="I412" s="295"/>
      <c r="J412" s="295"/>
      <c r="K412" s="295"/>
      <c r="L412" s="295"/>
      <c r="M412" s="295"/>
      <c r="N412" s="467"/>
      <c r="O412" s="295"/>
      <c r="P412" s="295"/>
      <c r="Q412" s="295"/>
      <c r="R412" s="295"/>
      <c r="S412" s="295"/>
      <c r="T412" s="295"/>
      <c r="U412" s="295"/>
      <c r="V412" s="295"/>
      <c r="W412" s="295"/>
      <c r="X412" s="295"/>
      <c r="Y412" s="788">
        <f>Y411</f>
        <v>1</v>
      </c>
      <c r="Z412" s="788">
        <f>Z411</f>
        <v>0</v>
      </c>
      <c r="AA412" s="788">
        <f t="shared" ref="AA412:AC412" si="203">AA411</f>
        <v>0</v>
      </c>
      <c r="AB412" s="788">
        <f t="shared" si="203"/>
        <v>0</v>
      </c>
      <c r="AC412" s="788">
        <f t="shared" si="203"/>
        <v>0</v>
      </c>
      <c r="AD412" s="411">
        <f t="shared" ref="AD412:AL412" si="204">AD411</f>
        <v>0</v>
      </c>
      <c r="AE412" s="411">
        <f t="shared" si="204"/>
        <v>0</v>
      </c>
      <c r="AF412" s="411">
        <f t="shared" si="204"/>
        <v>0</v>
      </c>
      <c r="AG412" s="411">
        <f t="shared" si="204"/>
        <v>0</v>
      </c>
      <c r="AH412" s="411">
        <f t="shared" si="204"/>
        <v>0</v>
      </c>
      <c r="AI412" s="411">
        <f t="shared" si="204"/>
        <v>0</v>
      </c>
      <c r="AJ412" s="411">
        <f t="shared" si="204"/>
        <v>0</v>
      </c>
      <c r="AK412" s="411">
        <f t="shared" si="204"/>
        <v>0</v>
      </c>
      <c r="AL412" s="411">
        <f t="shared" si="204"/>
        <v>0</v>
      </c>
      <c r="AM412" s="297"/>
    </row>
    <row r="413" spans="1:40" ht="15.75" hidden="1" outlineLevel="1">
      <c r="A413" s="507"/>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6"/>
      <c r="Z413" s="789"/>
      <c r="AA413" s="789"/>
      <c r="AB413" s="789"/>
      <c r="AC413" s="789"/>
      <c r="AD413" s="413"/>
      <c r="AE413" s="413"/>
      <c r="AF413" s="413"/>
      <c r="AG413" s="413"/>
      <c r="AH413" s="413"/>
      <c r="AI413" s="413"/>
      <c r="AJ413" s="413"/>
      <c r="AK413" s="413"/>
      <c r="AL413" s="413"/>
      <c r="AM413" s="302"/>
    </row>
    <row r="414" spans="1:40" ht="15" hidden="1" outlineLevel="1">
      <c r="A414" s="505">
        <v>3</v>
      </c>
      <c r="B414" s="294" t="s">
        <v>3</v>
      </c>
      <c r="C414" s="291" t="s">
        <v>25</v>
      </c>
      <c r="D414" s="295">
        <v>544462.27060299995</v>
      </c>
      <c r="E414" s="295">
        <v>544462.27060299995</v>
      </c>
      <c r="F414" s="295"/>
      <c r="G414" s="295"/>
      <c r="H414" s="295"/>
      <c r="I414" s="295"/>
      <c r="J414" s="295"/>
      <c r="K414" s="295"/>
      <c r="L414" s="295"/>
      <c r="M414" s="295"/>
      <c r="N414" s="291"/>
      <c r="O414" s="295">
        <v>296.24590519399993</v>
      </c>
      <c r="P414" s="295">
        <v>296.24590519399993</v>
      </c>
      <c r="Q414" s="295"/>
      <c r="R414" s="295"/>
      <c r="S414" s="295"/>
      <c r="T414" s="295"/>
      <c r="U414" s="295"/>
      <c r="V414" s="295"/>
      <c r="W414" s="295"/>
      <c r="X414" s="295"/>
      <c r="Y414" s="787">
        <v>1</v>
      </c>
      <c r="Z414" s="415"/>
      <c r="AA414" s="415"/>
      <c r="AB414" s="415"/>
      <c r="AC414" s="415"/>
      <c r="AD414" s="410"/>
      <c r="AE414" s="410"/>
      <c r="AF414" s="410"/>
      <c r="AG414" s="410"/>
      <c r="AH414" s="410"/>
      <c r="AI414" s="410"/>
      <c r="AJ414" s="410"/>
      <c r="AK414" s="410"/>
      <c r="AL414" s="410"/>
      <c r="AM414" s="296">
        <f>SUM(Y414:AL414)</f>
        <v>1</v>
      </c>
    </row>
    <row r="415" spans="1:40" ht="15" hidden="1" outlineLevel="1">
      <c r="B415" s="294" t="s">
        <v>259</v>
      </c>
      <c r="C415" s="291" t="s">
        <v>163</v>
      </c>
      <c r="D415" s="295"/>
      <c r="E415" s="295"/>
      <c r="F415" s="295"/>
      <c r="G415" s="295"/>
      <c r="H415" s="295"/>
      <c r="I415" s="295"/>
      <c r="J415" s="295"/>
      <c r="K415" s="295"/>
      <c r="L415" s="295"/>
      <c r="M415" s="295"/>
      <c r="N415" s="467"/>
      <c r="O415" s="295"/>
      <c r="P415" s="295"/>
      <c r="Q415" s="295"/>
      <c r="R415" s="295"/>
      <c r="S415" s="295"/>
      <c r="T415" s="295"/>
      <c r="U415" s="295"/>
      <c r="V415" s="295"/>
      <c r="W415" s="295"/>
      <c r="X415" s="295"/>
      <c r="Y415" s="788">
        <f>Y414</f>
        <v>1</v>
      </c>
      <c r="Z415" s="788">
        <f>Z414</f>
        <v>0</v>
      </c>
      <c r="AA415" s="788">
        <f t="shared" ref="AA415:AC415" si="205">AA414</f>
        <v>0</v>
      </c>
      <c r="AB415" s="788">
        <f t="shared" si="205"/>
        <v>0</v>
      </c>
      <c r="AC415" s="788">
        <f t="shared" si="205"/>
        <v>0</v>
      </c>
      <c r="AD415" s="411">
        <f t="shared" ref="AD415:AL415" si="206">AD414</f>
        <v>0</v>
      </c>
      <c r="AE415" s="411">
        <f t="shared" si="206"/>
        <v>0</v>
      </c>
      <c r="AF415" s="411">
        <f t="shared" si="206"/>
        <v>0</v>
      </c>
      <c r="AG415" s="411">
        <f t="shared" si="206"/>
        <v>0</v>
      </c>
      <c r="AH415" s="411">
        <f t="shared" si="206"/>
        <v>0</v>
      </c>
      <c r="AI415" s="411">
        <f t="shared" si="206"/>
        <v>0</v>
      </c>
      <c r="AJ415" s="411">
        <f t="shared" si="206"/>
        <v>0</v>
      </c>
      <c r="AK415" s="411">
        <f t="shared" si="206"/>
        <v>0</v>
      </c>
      <c r="AL415" s="411">
        <f t="shared" si="206"/>
        <v>0</v>
      </c>
      <c r="AM415" s="297"/>
    </row>
    <row r="416" spans="1:40" ht="15" hidden="1"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6"/>
      <c r="Z416" s="416"/>
      <c r="AA416" s="416"/>
      <c r="AB416" s="416"/>
      <c r="AC416" s="416"/>
      <c r="AD416" s="412"/>
      <c r="AE416" s="412"/>
      <c r="AF416" s="412"/>
      <c r="AG416" s="412"/>
      <c r="AH416" s="412"/>
      <c r="AI416" s="412"/>
      <c r="AJ416" s="412"/>
      <c r="AK416" s="412"/>
      <c r="AL416" s="412"/>
      <c r="AM416" s="306"/>
    </row>
    <row r="417" spans="1:39" ht="15" hidden="1" outlineLevel="1">
      <c r="A417" s="505">
        <v>4</v>
      </c>
      <c r="B417" s="294" t="s">
        <v>4</v>
      </c>
      <c r="C417" s="291" t="s">
        <v>25</v>
      </c>
      <c r="D417" s="295">
        <v>515368.76570000005</v>
      </c>
      <c r="E417" s="295">
        <v>465214.56040000002</v>
      </c>
      <c r="F417" s="295"/>
      <c r="G417" s="295"/>
      <c r="H417" s="295"/>
      <c r="I417" s="295"/>
      <c r="J417" s="295"/>
      <c r="K417" s="295"/>
      <c r="L417" s="295"/>
      <c r="M417" s="295"/>
      <c r="N417" s="291"/>
      <c r="O417" s="295">
        <v>42.317033360000003</v>
      </c>
      <c r="P417" s="295">
        <v>39.178990929999998</v>
      </c>
      <c r="Q417" s="295"/>
      <c r="R417" s="295"/>
      <c r="S417" s="295"/>
      <c r="T417" s="295"/>
      <c r="U417" s="295"/>
      <c r="V417" s="295"/>
      <c r="W417" s="295"/>
      <c r="X417" s="295"/>
      <c r="Y417" s="787">
        <v>1</v>
      </c>
      <c r="Z417" s="415"/>
      <c r="AA417" s="415"/>
      <c r="AB417" s="415"/>
      <c r="AC417" s="415"/>
      <c r="AD417" s="410"/>
      <c r="AE417" s="410"/>
      <c r="AF417" s="410"/>
      <c r="AG417" s="410"/>
      <c r="AH417" s="410"/>
      <c r="AI417" s="410"/>
      <c r="AJ417" s="410"/>
      <c r="AK417" s="410"/>
      <c r="AL417" s="410"/>
      <c r="AM417" s="296">
        <f>SUM(Y417:AL417)</f>
        <v>1</v>
      </c>
    </row>
    <row r="418" spans="1:39" ht="15" hidden="1" outlineLevel="1">
      <c r="B418" s="294" t="s">
        <v>259</v>
      </c>
      <c r="C418" s="291" t="s">
        <v>163</v>
      </c>
      <c r="D418" s="295"/>
      <c r="E418" s="295"/>
      <c r="F418" s="295"/>
      <c r="G418" s="295"/>
      <c r="H418" s="295"/>
      <c r="I418" s="295"/>
      <c r="J418" s="295"/>
      <c r="K418" s="295"/>
      <c r="L418" s="295"/>
      <c r="M418" s="295"/>
      <c r="N418" s="467"/>
      <c r="O418" s="295"/>
      <c r="P418" s="295"/>
      <c r="Q418" s="295"/>
      <c r="R418" s="295"/>
      <c r="S418" s="295"/>
      <c r="T418" s="295"/>
      <c r="U418" s="295"/>
      <c r="V418" s="295"/>
      <c r="W418" s="295"/>
      <c r="X418" s="295"/>
      <c r="Y418" s="788">
        <f>Y417</f>
        <v>1</v>
      </c>
      <c r="Z418" s="788">
        <f>Z417</f>
        <v>0</v>
      </c>
      <c r="AA418" s="788">
        <f t="shared" ref="AA418:AC418" si="207">AA417</f>
        <v>0</v>
      </c>
      <c r="AB418" s="788">
        <f t="shared" si="207"/>
        <v>0</v>
      </c>
      <c r="AC418" s="788">
        <f t="shared" si="207"/>
        <v>0</v>
      </c>
      <c r="AD418" s="411">
        <f t="shared" ref="AD418:AL418" si="208">AD417</f>
        <v>0</v>
      </c>
      <c r="AE418" s="411">
        <f t="shared" si="208"/>
        <v>0</v>
      </c>
      <c r="AF418" s="411">
        <f t="shared" si="208"/>
        <v>0</v>
      </c>
      <c r="AG418" s="411">
        <f t="shared" si="208"/>
        <v>0</v>
      </c>
      <c r="AH418" s="411">
        <f t="shared" si="208"/>
        <v>0</v>
      </c>
      <c r="AI418" s="411">
        <f t="shared" si="208"/>
        <v>0</v>
      </c>
      <c r="AJ418" s="411">
        <f t="shared" si="208"/>
        <v>0</v>
      </c>
      <c r="AK418" s="411">
        <f t="shared" si="208"/>
        <v>0</v>
      </c>
      <c r="AL418" s="411">
        <f t="shared" si="208"/>
        <v>0</v>
      </c>
      <c r="AM418" s="297"/>
    </row>
    <row r="419" spans="1:39" ht="15" hidden="1"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6"/>
      <c r="Z419" s="416"/>
      <c r="AA419" s="416"/>
      <c r="AB419" s="416"/>
      <c r="AC419" s="416"/>
      <c r="AD419" s="412"/>
      <c r="AE419" s="412"/>
      <c r="AF419" s="412"/>
      <c r="AG419" s="412"/>
      <c r="AH419" s="412"/>
      <c r="AI419" s="412"/>
      <c r="AJ419" s="412"/>
      <c r="AK419" s="412"/>
      <c r="AL419" s="412"/>
      <c r="AM419" s="306"/>
    </row>
    <row r="420" spans="1:39" ht="15" hidden="1" outlineLevel="1">
      <c r="A420" s="505">
        <v>5</v>
      </c>
      <c r="B420" s="294" t="s">
        <v>5</v>
      </c>
      <c r="C420" s="291" t="s">
        <v>25</v>
      </c>
      <c r="D420" s="295">
        <v>1231339.55</v>
      </c>
      <c r="E420" s="295">
        <v>1068174.0519999999</v>
      </c>
      <c r="F420" s="295"/>
      <c r="G420" s="295"/>
      <c r="H420" s="295"/>
      <c r="I420" s="295"/>
      <c r="J420" s="295"/>
      <c r="K420" s="295"/>
      <c r="L420" s="295"/>
      <c r="M420" s="295"/>
      <c r="N420" s="291"/>
      <c r="O420" s="295">
        <v>80.585379849999995</v>
      </c>
      <c r="P420" s="295">
        <v>70.342290629999994</v>
      </c>
      <c r="Q420" s="295"/>
      <c r="R420" s="295"/>
      <c r="S420" s="295"/>
      <c r="T420" s="295"/>
      <c r="U420" s="295"/>
      <c r="V420" s="295"/>
      <c r="W420" s="295"/>
      <c r="X420" s="295"/>
      <c r="Y420" s="787">
        <v>1</v>
      </c>
      <c r="Z420" s="415"/>
      <c r="AA420" s="415"/>
      <c r="AB420" s="415"/>
      <c r="AC420" s="415"/>
      <c r="AD420" s="410"/>
      <c r="AE420" s="410"/>
      <c r="AF420" s="410"/>
      <c r="AG420" s="410"/>
      <c r="AH420" s="410"/>
      <c r="AI420" s="410"/>
      <c r="AJ420" s="410"/>
      <c r="AK420" s="410"/>
      <c r="AL420" s="410"/>
      <c r="AM420" s="296">
        <f>SUM(Y420:AL420)</f>
        <v>1</v>
      </c>
    </row>
    <row r="421" spans="1:39" ht="15" hidden="1" outlineLevel="1">
      <c r="B421" s="294" t="s">
        <v>259</v>
      </c>
      <c r="C421" s="291" t="s">
        <v>163</v>
      </c>
      <c r="D421" s="295"/>
      <c r="E421" s="295"/>
      <c r="F421" s="295"/>
      <c r="G421" s="295"/>
      <c r="H421" s="295"/>
      <c r="I421" s="295"/>
      <c r="J421" s="295"/>
      <c r="K421" s="295"/>
      <c r="L421" s="295"/>
      <c r="M421" s="295"/>
      <c r="N421" s="467"/>
      <c r="O421" s="295"/>
      <c r="P421" s="295"/>
      <c r="Q421" s="295"/>
      <c r="R421" s="295"/>
      <c r="S421" s="295"/>
      <c r="T421" s="295"/>
      <c r="U421" s="295"/>
      <c r="V421" s="295"/>
      <c r="W421" s="295"/>
      <c r="X421" s="295"/>
      <c r="Y421" s="788">
        <f>Y420</f>
        <v>1</v>
      </c>
      <c r="Z421" s="788">
        <f>Z420</f>
        <v>0</v>
      </c>
      <c r="AA421" s="788">
        <f t="shared" ref="AA421:AC421" si="209">AA420</f>
        <v>0</v>
      </c>
      <c r="AB421" s="788">
        <f t="shared" si="209"/>
        <v>0</v>
      </c>
      <c r="AC421" s="788">
        <f t="shared" si="209"/>
        <v>0</v>
      </c>
      <c r="AD421" s="411">
        <f t="shared" ref="AD421:AL421" si="210">AD420</f>
        <v>0</v>
      </c>
      <c r="AE421" s="411">
        <f t="shared" si="210"/>
        <v>0</v>
      </c>
      <c r="AF421" s="411">
        <f t="shared" si="210"/>
        <v>0</v>
      </c>
      <c r="AG421" s="411">
        <f t="shared" si="210"/>
        <v>0</v>
      </c>
      <c r="AH421" s="411">
        <f t="shared" si="210"/>
        <v>0</v>
      </c>
      <c r="AI421" s="411">
        <f t="shared" si="210"/>
        <v>0</v>
      </c>
      <c r="AJ421" s="411">
        <f t="shared" si="210"/>
        <v>0</v>
      </c>
      <c r="AK421" s="411">
        <f t="shared" si="210"/>
        <v>0</v>
      </c>
      <c r="AL421" s="411">
        <f t="shared" si="210"/>
        <v>0</v>
      </c>
      <c r="AM421" s="297"/>
    </row>
    <row r="422" spans="1:39" ht="15" hidden="1"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6"/>
      <c r="Z422" s="416"/>
      <c r="AA422" s="416"/>
      <c r="AB422" s="416"/>
      <c r="AC422" s="416"/>
      <c r="AD422" s="412"/>
      <c r="AE422" s="412"/>
      <c r="AF422" s="412"/>
      <c r="AG422" s="412"/>
      <c r="AH422" s="412"/>
      <c r="AI422" s="412"/>
      <c r="AJ422" s="412"/>
      <c r="AK422" s="412"/>
      <c r="AL422" s="412"/>
      <c r="AM422" s="306"/>
    </row>
    <row r="423" spans="1:39" ht="15" hidden="1" outlineLevel="1">
      <c r="A423" s="505">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5"/>
      <c r="Z423" s="415"/>
      <c r="AA423" s="415"/>
      <c r="AB423" s="415"/>
      <c r="AC423" s="415"/>
      <c r="AD423" s="410"/>
      <c r="AE423" s="410"/>
      <c r="AF423" s="410"/>
      <c r="AG423" s="410"/>
      <c r="AH423" s="410"/>
      <c r="AI423" s="410"/>
      <c r="AJ423" s="410"/>
      <c r="AK423" s="410"/>
      <c r="AL423" s="410"/>
      <c r="AM423" s="296">
        <f>SUM(Y423:AL423)</f>
        <v>0</v>
      </c>
    </row>
    <row r="424" spans="1:39" ht="15" hidden="1" outlineLevel="1">
      <c r="B424" s="294" t="s">
        <v>259</v>
      </c>
      <c r="C424" s="291" t="s">
        <v>163</v>
      </c>
      <c r="D424" s="295"/>
      <c r="E424" s="295"/>
      <c r="F424" s="295"/>
      <c r="G424" s="295"/>
      <c r="H424" s="295"/>
      <c r="I424" s="295"/>
      <c r="J424" s="295"/>
      <c r="K424" s="295"/>
      <c r="L424" s="295"/>
      <c r="M424" s="295"/>
      <c r="N424" s="467"/>
      <c r="O424" s="295"/>
      <c r="P424" s="295"/>
      <c r="Q424" s="295"/>
      <c r="R424" s="295"/>
      <c r="S424" s="295"/>
      <c r="T424" s="295"/>
      <c r="U424" s="295"/>
      <c r="V424" s="295"/>
      <c r="W424" s="295"/>
      <c r="X424" s="295"/>
      <c r="Y424" s="788">
        <f>Y423</f>
        <v>0</v>
      </c>
      <c r="Z424" s="788">
        <f>Z423</f>
        <v>0</v>
      </c>
      <c r="AA424" s="788">
        <f t="shared" ref="AA424:AC424" si="211">AA423</f>
        <v>0</v>
      </c>
      <c r="AB424" s="788">
        <f t="shared" si="211"/>
        <v>0</v>
      </c>
      <c r="AC424" s="788">
        <f t="shared" si="211"/>
        <v>0</v>
      </c>
      <c r="AD424" s="411">
        <f t="shared" ref="AD424:AL424" si="212">AD423</f>
        <v>0</v>
      </c>
      <c r="AE424" s="411">
        <f t="shared" si="212"/>
        <v>0</v>
      </c>
      <c r="AF424" s="411">
        <f t="shared" si="212"/>
        <v>0</v>
      </c>
      <c r="AG424" s="411">
        <f t="shared" si="212"/>
        <v>0</v>
      </c>
      <c r="AH424" s="411">
        <f t="shared" si="212"/>
        <v>0</v>
      </c>
      <c r="AI424" s="411">
        <f t="shared" si="212"/>
        <v>0</v>
      </c>
      <c r="AJ424" s="411">
        <f t="shared" si="212"/>
        <v>0</v>
      </c>
      <c r="AK424" s="411">
        <f t="shared" si="212"/>
        <v>0</v>
      </c>
      <c r="AL424" s="411">
        <f t="shared" si="212"/>
        <v>0</v>
      </c>
      <c r="AM424" s="297"/>
    </row>
    <row r="425" spans="1:39" ht="15" hidden="1"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6"/>
      <c r="Z425" s="416"/>
      <c r="AA425" s="416"/>
      <c r="AB425" s="416"/>
      <c r="AC425" s="416"/>
      <c r="AD425" s="412"/>
      <c r="AE425" s="412"/>
      <c r="AF425" s="412"/>
      <c r="AG425" s="412"/>
      <c r="AH425" s="412"/>
      <c r="AI425" s="412"/>
      <c r="AJ425" s="412"/>
      <c r="AK425" s="412"/>
      <c r="AL425" s="412"/>
      <c r="AM425" s="306"/>
    </row>
    <row r="426" spans="1:39" ht="15" hidden="1" outlineLevel="1">
      <c r="A426" s="505">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5"/>
      <c r="Z426" s="415"/>
      <c r="AA426" s="415"/>
      <c r="AB426" s="415"/>
      <c r="AC426" s="415"/>
      <c r="AD426" s="410"/>
      <c r="AE426" s="410"/>
      <c r="AF426" s="410"/>
      <c r="AG426" s="410"/>
      <c r="AH426" s="410"/>
      <c r="AI426" s="410"/>
      <c r="AJ426" s="410"/>
      <c r="AK426" s="410"/>
      <c r="AL426" s="410"/>
      <c r="AM426" s="296">
        <f>SUM(Y426:AL426)</f>
        <v>0</v>
      </c>
    </row>
    <row r="427" spans="1:39" ht="15" hidden="1"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788">
        <f>Y426</f>
        <v>0</v>
      </c>
      <c r="Z427" s="788">
        <f>Z426</f>
        <v>0</v>
      </c>
      <c r="AA427" s="788">
        <f t="shared" ref="AA427:AC427" si="213">AA426</f>
        <v>0</v>
      </c>
      <c r="AB427" s="788">
        <f t="shared" si="213"/>
        <v>0</v>
      </c>
      <c r="AC427" s="788">
        <f t="shared" si="213"/>
        <v>0</v>
      </c>
      <c r="AD427" s="411">
        <f t="shared" ref="AD427:AL427" si="214">AD426</f>
        <v>0</v>
      </c>
      <c r="AE427" s="411">
        <f t="shared" si="214"/>
        <v>0</v>
      </c>
      <c r="AF427" s="411">
        <f t="shared" si="214"/>
        <v>0</v>
      </c>
      <c r="AG427" s="411">
        <f t="shared" si="214"/>
        <v>0</v>
      </c>
      <c r="AH427" s="411">
        <f t="shared" si="214"/>
        <v>0</v>
      </c>
      <c r="AI427" s="411">
        <f t="shared" si="214"/>
        <v>0</v>
      </c>
      <c r="AJ427" s="411">
        <f t="shared" si="214"/>
        <v>0</v>
      </c>
      <c r="AK427" s="411">
        <f t="shared" si="214"/>
        <v>0</v>
      </c>
      <c r="AL427" s="411">
        <f t="shared" si="214"/>
        <v>0</v>
      </c>
      <c r="AM427" s="297"/>
    </row>
    <row r="428" spans="1:39" ht="15" hidden="1"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6"/>
      <c r="Z428" s="416"/>
      <c r="AA428" s="416"/>
      <c r="AB428" s="416"/>
      <c r="AC428" s="416"/>
      <c r="AD428" s="412"/>
      <c r="AE428" s="412"/>
      <c r="AF428" s="412"/>
      <c r="AG428" s="412"/>
      <c r="AH428" s="412"/>
      <c r="AI428" s="412"/>
      <c r="AJ428" s="412"/>
      <c r="AK428" s="412"/>
      <c r="AL428" s="412"/>
      <c r="AM428" s="306"/>
    </row>
    <row r="429" spans="1:39" s="283" customFormat="1" ht="15" hidden="1" outlineLevel="1">
      <c r="A429" s="505">
        <v>8</v>
      </c>
      <c r="B429" s="294" t="s">
        <v>484</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5"/>
      <c r="Z429" s="415"/>
      <c r="AA429" s="415"/>
      <c r="AB429" s="415"/>
      <c r="AC429" s="415"/>
      <c r="AD429" s="410"/>
      <c r="AE429" s="410"/>
      <c r="AF429" s="410"/>
      <c r="AG429" s="410"/>
      <c r="AH429" s="410"/>
      <c r="AI429" s="410"/>
      <c r="AJ429" s="410"/>
      <c r="AK429" s="410"/>
      <c r="AL429" s="410"/>
      <c r="AM429" s="296">
        <f>SUM(Y429:AL429)</f>
        <v>0</v>
      </c>
    </row>
    <row r="430" spans="1:39" s="283" customFormat="1" ht="15" hidden="1" outlineLevel="1">
      <c r="A430" s="505"/>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788">
        <f>Y429</f>
        <v>0</v>
      </c>
      <c r="Z430" s="788">
        <f>Z429</f>
        <v>0</v>
      </c>
      <c r="AA430" s="788">
        <f t="shared" ref="AA430:AC430" si="215">AA429</f>
        <v>0</v>
      </c>
      <c r="AB430" s="788">
        <f t="shared" si="215"/>
        <v>0</v>
      </c>
      <c r="AC430" s="788">
        <f t="shared" si="215"/>
        <v>0</v>
      </c>
      <c r="AD430" s="411">
        <f t="shared" ref="AD430:AL430" si="216">AD429</f>
        <v>0</v>
      </c>
      <c r="AE430" s="411">
        <f t="shared" si="216"/>
        <v>0</v>
      </c>
      <c r="AF430" s="411">
        <f t="shared" si="216"/>
        <v>0</v>
      </c>
      <c r="AG430" s="411">
        <f t="shared" si="216"/>
        <v>0</v>
      </c>
      <c r="AH430" s="411">
        <f t="shared" si="216"/>
        <v>0</v>
      </c>
      <c r="AI430" s="411">
        <f t="shared" si="216"/>
        <v>0</v>
      </c>
      <c r="AJ430" s="411">
        <f t="shared" si="216"/>
        <v>0</v>
      </c>
      <c r="AK430" s="411">
        <f t="shared" si="216"/>
        <v>0</v>
      </c>
      <c r="AL430" s="411">
        <f t="shared" si="216"/>
        <v>0</v>
      </c>
      <c r="AM430" s="297"/>
    </row>
    <row r="431" spans="1:39" s="283" customFormat="1" ht="15" hidden="1" outlineLevel="1">
      <c r="A431" s="505"/>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6"/>
      <c r="Z431" s="416"/>
      <c r="AA431" s="416"/>
      <c r="AB431" s="416"/>
      <c r="AC431" s="416"/>
      <c r="AD431" s="412"/>
      <c r="AE431" s="412"/>
      <c r="AF431" s="412"/>
      <c r="AG431" s="412"/>
      <c r="AH431" s="412"/>
      <c r="AI431" s="412"/>
      <c r="AJ431" s="412"/>
      <c r="AK431" s="412"/>
      <c r="AL431" s="412"/>
      <c r="AM431" s="306"/>
    </row>
    <row r="432" spans="1:39" ht="15" hidden="1" outlineLevel="1">
      <c r="A432" s="505">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5"/>
      <c r="Z432" s="415"/>
      <c r="AA432" s="415"/>
      <c r="AB432" s="415"/>
      <c r="AC432" s="415"/>
      <c r="AD432" s="410"/>
      <c r="AE432" s="410"/>
      <c r="AF432" s="410"/>
      <c r="AG432" s="410"/>
      <c r="AH432" s="410"/>
      <c r="AI432" s="410"/>
      <c r="AJ432" s="410"/>
      <c r="AK432" s="410"/>
      <c r="AL432" s="410"/>
      <c r="AM432" s="296">
        <f>SUM(Y432:AL432)</f>
        <v>0</v>
      </c>
    </row>
    <row r="433" spans="1:39" ht="15" hidden="1"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788">
        <f>Y432</f>
        <v>0</v>
      </c>
      <c r="Z433" s="788">
        <f>Z432</f>
        <v>0</v>
      </c>
      <c r="AA433" s="788">
        <f t="shared" ref="AA433:AC433" si="217">AA432</f>
        <v>0</v>
      </c>
      <c r="AB433" s="788">
        <f t="shared" si="217"/>
        <v>0</v>
      </c>
      <c r="AC433" s="788">
        <f t="shared" si="217"/>
        <v>0</v>
      </c>
      <c r="AD433" s="411">
        <f t="shared" ref="AD433:AL433" si="218">AD432</f>
        <v>0</v>
      </c>
      <c r="AE433" s="411">
        <f t="shared" si="218"/>
        <v>0</v>
      </c>
      <c r="AF433" s="411">
        <f t="shared" si="218"/>
        <v>0</v>
      </c>
      <c r="AG433" s="411">
        <f t="shared" si="218"/>
        <v>0</v>
      </c>
      <c r="AH433" s="411">
        <f t="shared" si="218"/>
        <v>0</v>
      </c>
      <c r="AI433" s="411">
        <f t="shared" si="218"/>
        <v>0</v>
      </c>
      <c r="AJ433" s="411">
        <f t="shared" si="218"/>
        <v>0</v>
      </c>
      <c r="AK433" s="411">
        <f t="shared" si="218"/>
        <v>0</v>
      </c>
      <c r="AL433" s="411">
        <f t="shared" si="218"/>
        <v>0</v>
      </c>
      <c r="AM433" s="297"/>
    </row>
    <row r="434" spans="1:39" ht="15" hidden="1"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6"/>
      <c r="Z434" s="416"/>
      <c r="AA434" s="416"/>
      <c r="AB434" s="416"/>
      <c r="AC434" s="416"/>
      <c r="AD434" s="412"/>
      <c r="AE434" s="412"/>
      <c r="AF434" s="412"/>
      <c r="AG434" s="412"/>
      <c r="AH434" s="412"/>
      <c r="AI434" s="412"/>
      <c r="AJ434" s="412"/>
      <c r="AK434" s="412"/>
      <c r="AL434" s="412"/>
      <c r="AM434" s="306"/>
    </row>
    <row r="435" spans="1:39" ht="15.75" hidden="1" outlineLevel="1">
      <c r="A435" s="506"/>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790"/>
      <c r="Z435" s="790"/>
      <c r="AA435" s="790"/>
      <c r="AB435" s="790"/>
      <c r="AC435" s="790"/>
      <c r="AD435" s="414"/>
      <c r="AE435" s="414"/>
      <c r="AF435" s="414"/>
      <c r="AG435" s="414"/>
      <c r="AH435" s="414"/>
      <c r="AI435" s="414"/>
      <c r="AJ435" s="414"/>
      <c r="AK435" s="414"/>
      <c r="AL435" s="414"/>
      <c r="AM435" s="292"/>
    </row>
    <row r="436" spans="1:39" ht="15" hidden="1" outlineLevel="1">
      <c r="A436" s="505">
        <v>10</v>
      </c>
      <c r="B436" s="310" t="s">
        <v>22</v>
      </c>
      <c r="C436" s="291" t="s">
        <v>25</v>
      </c>
      <c r="D436" s="295">
        <v>4881352.5070000002</v>
      </c>
      <c r="E436" s="295">
        <v>4881352.5070000002</v>
      </c>
      <c r="F436" s="295"/>
      <c r="G436" s="295"/>
      <c r="H436" s="295"/>
      <c r="I436" s="295"/>
      <c r="J436" s="295"/>
      <c r="K436" s="295"/>
      <c r="L436" s="295"/>
      <c r="M436" s="295"/>
      <c r="N436" s="295">
        <v>12</v>
      </c>
      <c r="O436" s="295">
        <v>805.3690881</v>
      </c>
      <c r="P436" s="295">
        <v>805.3690881</v>
      </c>
      <c r="Q436" s="295"/>
      <c r="R436" s="295"/>
      <c r="S436" s="295"/>
      <c r="T436" s="295"/>
      <c r="U436" s="295"/>
      <c r="V436" s="295"/>
      <c r="W436" s="295"/>
      <c r="X436" s="295"/>
      <c r="Y436" s="787">
        <v>0</v>
      </c>
      <c r="Z436" s="791">
        <v>0.12509999999999999</v>
      </c>
      <c r="AA436" s="791">
        <v>0.87150000000000005</v>
      </c>
      <c r="AB436" s="791">
        <v>3.3999999999999998E-3</v>
      </c>
      <c r="AC436" s="415"/>
      <c r="AD436" s="415"/>
      <c r="AE436" s="415"/>
      <c r="AF436" s="415"/>
      <c r="AG436" s="415"/>
      <c r="AH436" s="415"/>
      <c r="AI436" s="415"/>
      <c r="AJ436" s="415"/>
      <c r="AK436" s="415"/>
      <c r="AL436" s="415"/>
      <c r="AM436" s="296">
        <f>SUM(Y436:AL436)</f>
        <v>1</v>
      </c>
    </row>
    <row r="437" spans="1:39" ht="15" hidden="1"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788">
        <f>Y436</f>
        <v>0</v>
      </c>
      <c r="Z437" s="788">
        <f>Z436</f>
        <v>0.12509999999999999</v>
      </c>
      <c r="AA437" s="788">
        <f t="shared" ref="AA437:AC437" si="219">AA436</f>
        <v>0.87150000000000005</v>
      </c>
      <c r="AB437" s="788">
        <f t="shared" si="219"/>
        <v>3.3999999999999998E-3</v>
      </c>
      <c r="AC437" s="788">
        <f t="shared" si="219"/>
        <v>0</v>
      </c>
      <c r="AD437" s="411">
        <f t="shared" ref="AD437:AL437" si="220">AD436</f>
        <v>0</v>
      </c>
      <c r="AE437" s="411">
        <f t="shared" si="220"/>
        <v>0</v>
      </c>
      <c r="AF437" s="411">
        <f t="shared" si="220"/>
        <v>0</v>
      </c>
      <c r="AG437" s="411">
        <f t="shared" si="220"/>
        <v>0</v>
      </c>
      <c r="AH437" s="411">
        <f t="shared" si="220"/>
        <v>0</v>
      </c>
      <c r="AI437" s="411">
        <f t="shared" si="220"/>
        <v>0</v>
      </c>
      <c r="AJ437" s="411">
        <f t="shared" si="220"/>
        <v>0</v>
      </c>
      <c r="AK437" s="411">
        <f t="shared" si="220"/>
        <v>0</v>
      </c>
      <c r="AL437" s="411">
        <f t="shared" si="220"/>
        <v>0</v>
      </c>
      <c r="AM437" s="311"/>
    </row>
    <row r="438" spans="1:39" ht="15" hidden="1"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hidden="1" outlineLevel="1">
      <c r="A439" s="505">
        <v>11</v>
      </c>
      <c r="B439" s="314" t="s">
        <v>21</v>
      </c>
      <c r="C439" s="291" t="s">
        <v>25</v>
      </c>
      <c r="D439" s="295">
        <v>349433.45899999997</v>
      </c>
      <c r="E439" s="295">
        <v>328464.4142</v>
      </c>
      <c r="F439" s="295"/>
      <c r="G439" s="295"/>
      <c r="H439" s="295"/>
      <c r="I439" s="295"/>
      <c r="J439" s="295"/>
      <c r="K439" s="295"/>
      <c r="L439" s="295"/>
      <c r="M439" s="295"/>
      <c r="N439" s="295">
        <v>12</v>
      </c>
      <c r="O439" s="295">
        <v>94.30801864</v>
      </c>
      <c r="P439" s="295">
        <v>88.354942070000007</v>
      </c>
      <c r="Q439" s="295"/>
      <c r="R439" s="295"/>
      <c r="S439" s="295"/>
      <c r="T439" s="295"/>
      <c r="U439" s="295"/>
      <c r="V439" s="295"/>
      <c r="W439" s="295"/>
      <c r="X439" s="295"/>
      <c r="Y439" s="787">
        <v>0</v>
      </c>
      <c r="Z439" s="791">
        <v>1</v>
      </c>
      <c r="AA439" s="415">
        <v>0</v>
      </c>
      <c r="AB439" s="415"/>
      <c r="AC439" s="415"/>
      <c r="AD439" s="415"/>
      <c r="AE439" s="415"/>
      <c r="AF439" s="415"/>
      <c r="AG439" s="415"/>
      <c r="AH439" s="415"/>
      <c r="AI439" s="415"/>
      <c r="AJ439" s="415"/>
      <c r="AK439" s="415"/>
      <c r="AL439" s="415"/>
      <c r="AM439" s="296">
        <f>SUM(Y439:AL439)</f>
        <v>1</v>
      </c>
    </row>
    <row r="440" spans="1:39" ht="15" hidden="1"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788">
        <f>Y439</f>
        <v>0</v>
      </c>
      <c r="Z440" s="788">
        <f>Z439</f>
        <v>1</v>
      </c>
      <c r="AA440" s="788">
        <f t="shared" ref="AA440:AC440" si="221">AA439</f>
        <v>0</v>
      </c>
      <c r="AB440" s="788">
        <f t="shared" si="221"/>
        <v>0</v>
      </c>
      <c r="AC440" s="788">
        <f t="shared" si="221"/>
        <v>0</v>
      </c>
      <c r="AD440" s="411">
        <f t="shared" ref="AD440:AL440" si="222">AD439</f>
        <v>0</v>
      </c>
      <c r="AE440" s="411">
        <f t="shared" si="222"/>
        <v>0</v>
      </c>
      <c r="AF440" s="411">
        <f t="shared" si="222"/>
        <v>0</v>
      </c>
      <c r="AG440" s="411">
        <f t="shared" si="222"/>
        <v>0</v>
      </c>
      <c r="AH440" s="411">
        <f t="shared" si="222"/>
        <v>0</v>
      </c>
      <c r="AI440" s="411">
        <f t="shared" si="222"/>
        <v>0</v>
      </c>
      <c r="AJ440" s="411">
        <f t="shared" si="222"/>
        <v>0</v>
      </c>
      <c r="AK440" s="411">
        <f t="shared" si="222"/>
        <v>0</v>
      </c>
      <c r="AL440" s="411">
        <f t="shared" si="222"/>
        <v>0</v>
      </c>
      <c r="AM440" s="311"/>
    </row>
    <row r="441" spans="1:39" ht="15" hidden="1"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hidden="1" outlineLevel="1">
      <c r="A442" s="505">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791"/>
      <c r="AB442" s="415"/>
      <c r="AC442" s="415"/>
      <c r="AD442" s="415"/>
      <c r="AE442" s="415"/>
      <c r="AF442" s="415"/>
      <c r="AG442" s="415"/>
      <c r="AH442" s="415"/>
      <c r="AI442" s="415"/>
      <c r="AJ442" s="415"/>
      <c r="AK442" s="415"/>
      <c r="AL442" s="415"/>
      <c r="AM442" s="296">
        <f>SUM(Y442:AL442)</f>
        <v>0</v>
      </c>
    </row>
    <row r="443" spans="1:39" ht="15" hidden="1"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788">
        <f>Y442</f>
        <v>0</v>
      </c>
      <c r="Z443" s="788">
        <f>Z442</f>
        <v>0</v>
      </c>
      <c r="AA443" s="788">
        <f>AA442</f>
        <v>0</v>
      </c>
      <c r="AB443" s="788">
        <f t="shared" ref="AB443:AC443" si="223">AB442</f>
        <v>0</v>
      </c>
      <c r="AC443" s="788">
        <f t="shared" si="223"/>
        <v>0</v>
      </c>
      <c r="AD443" s="411">
        <f t="shared" ref="AD443:AL443" si="224">AD442</f>
        <v>0</v>
      </c>
      <c r="AE443" s="411">
        <f t="shared" si="224"/>
        <v>0</v>
      </c>
      <c r="AF443" s="411">
        <f t="shared" si="224"/>
        <v>0</v>
      </c>
      <c r="AG443" s="411">
        <f t="shared" si="224"/>
        <v>0</v>
      </c>
      <c r="AH443" s="411">
        <f t="shared" si="224"/>
        <v>0</v>
      </c>
      <c r="AI443" s="411">
        <f t="shared" si="224"/>
        <v>0</v>
      </c>
      <c r="AJ443" s="411">
        <f t="shared" si="224"/>
        <v>0</v>
      </c>
      <c r="AK443" s="411">
        <f t="shared" si="224"/>
        <v>0</v>
      </c>
      <c r="AL443" s="411">
        <f t="shared" si="224"/>
        <v>0</v>
      </c>
      <c r="AM443" s="311"/>
    </row>
    <row r="444" spans="1:39" ht="15" hidden="1"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hidden="1" outlineLevel="1">
      <c r="A445" s="505">
        <v>13</v>
      </c>
      <c r="B445" s="314" t="s">
        <v>24</v>
      </c>
      <c r="C445" s="291" t="s">
        <v>25</v>
      </c>
      <c r="D445" s="295">
        <v>147946.5153</v>
      </c>
      <c r="E445" s="295">
        <v>147946.5153</v>
      </c>
      <c r="F445" s="295"/>
      <c r="G445" s="295"/>
      <c r="H445" s="295"/>
      <c r="I445" s="295"/>
      <c r="J445" s="295"/>
      <c r="K445" s="295"/>
      <c r="L445" s="295"/>
      <c r="M445" s="295"/>
      <c r="N445" s="295">
        <v>12</v>
      </c>
      <c r="O445" s="295">
        <v>30.328334129999998</v>
      </c>
      <c r="P445" s="295">
        <v>30.328334129999998</v>
      </c>
      <c r="Q445" s="295"/>
      <c r="R445" s="295"/>
      <c r="S445" s="295"/>
      <c r="T445" s="295"/>
      <c r="U445" s="295"/>
      <c r="V445" s="295"/>
      <c r="W445" s="295"/>
      <c r="X445" s="295"/>
      <c r="Y445" s="787">
        <v>0</v>
      </c>
      <c r="Z445" s="415">
        <v>0</v>
      </c>
      <c r="AA445" s="415">
        <v>1</v>
      </c>
      <c r="AB445" s="415"/>
      <c r="AC445" s="415"/>
      <c r="AD445" s="415"/>
      <c r="AE445" s="415"/>
      <c r="AF445" s="415"/>
      <c r="AG445" s="415"/>
      <c r="AH445" s="415"/>
      <c r="AI445" s="415"/>
      <c r="AJ445" s="415"/>
      <c r="AK445" s="415"/>
      <c r="AL445" s="415"/>
      <c r="AM445" s="296">
        <f>SUM(Y445:AL445)</f>
        <v>1</v>
      </c>
    </row>
    <row r="446" spans="1:39" ht="15" hidden="1"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788">
        <f>Y445</f>
        <v>0</v>
      </c>
      <c r="Z446" s="788">
        <f>Z445</f>
        <v>0</v>
      </c>
      <c r="AA446" s="788">
        <f>AA445</f>
        <v>1</v>
      </c>
      <c r="AB446" s="788">
        <f t="shared" ref="AB446:AC446" si="225">AB445</f>
        <v>0</v>
      </c>
      <c r="AC446" s="788">
        <f t="shared" si="225"/>
        <v>0</v>
      </c>
      <c r="AD446" s="411">
        <f t="shared" ref="AD446:AL446" si="226">AD445</f>
        <v>0</v>
      </c>
      <c r="AE446" s="411">
        <f t="shared" si="226"/>
        <v>0</v>
      </c>
      <c r="AF446" s="411">
        <f t="shared" si="226"/>
        <v>0</v>
      </c>
      <c r="AG446" s="411">
        <f t="shared" si="226"/>
        <v>0</v>
      </c>
      <c r="AH446" s="411">
        <f t="shared" si="226"/>
        <v>0</v>
      </c>
      <c r="AI446" s="411">
        <f t="shared" si="226"/>
        <v>0</v>
      </c>
      <c r="AJ446" s="411">
        <f t="shared" si="226"/>
        <v>0</v>
      </c>
      <c r="AK446" s="411">
        <f t="shared" si="226"/>
        <v>0</v>
      </c>
      <c r="AL446" s="411">
        <f t="shared" si="226"/>
        <v>0</v>
      </c>
      <c r="AM446" s="311"/>
    </row>
    <row r="447" spans="1:39" ht="15" hidden="1"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hidden="1" outlineLevel="1">
      <c r="A448" s="505">
        <v>14</v>
      </c>
      <c r="B448" s="314" t="s">
        <v>20</v>
      </c>
      <c r="C448" s="291" t="s">
        <v>25</v>
      </c>
      <c r="D448" s="295">
        <v>391641.4203</v>
      </c>
      <c r="E448" s="295">
        <v>391641.4203</v>
      </c>
      <c r="F448" s="295"/>
      <c r="G448" s="295"/>
      <c r="H448" s="295"/>
      <c r="I448" s="295"/>
      <c r="J448" s="295"/>
      <c r="K448" s="295"/>
      <c r="L448" s="295"/>
      <c r="M448" s="295"/>
      <c r="N448" s="295">
        <v>12</v>
      </c>
      <c r="O448" s="295">
        <v>80.201583099999993</v>
      </c>
      <c r="P448" s="295">
        <v>80.201583099999993</v>
      </c>
      <c r="Q448" s="295"/>
      <c r="R448" s="295"/>
      <c r="S448" s="295"/>
      <c r="T448" s="295"/>
      <c r="U448" s="295"/>
      <c r="V448" s="295"/>
      <c r="W448" s="295"/>
      <c r="X448" s="295"/>
      <c r="Y448" s="787">
        <v>0</v>
      </c>
      <c r="Z448" s="415">
        <v>0</v>
      </c>
      <c r="AA448" s="791">
        <v>1</v>
      </c>
      <c r="AB448" s="415"/>
      <c r="AC448" s="415"/>
      <c r="AD448" s="415"/>
      <c r="AE448" s="415"/>
      <c r="AF448" s="415"/>
      <c r="AG448" s="415"/>
      <c r="AH448" s="415"/>
      <c r="AI448" s="415"/>
      <c r="AJ448" s="415"/>
      <c r="AK448" s="415"/>
      <c r="AL448" s="415"/>
      <c r="AM448" s="296">
        <f>SUM(Y448:AL448)</f>
        <v>1</v>
      </c>
    </row>
    <row r="449" spans="1:39" ht="15" hidden="1"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788">
        <f>Y448</f>
        <v>0</v>
      </c>
      <c r="Z449" s="788">
        <f>Z448</f>
        <v>0</v>
      </c>
      <c r="AA449" s="788">
        <f t="shared" ref="AA449:AC449" si="227">AA448</f>
        <v>1</v>
      </c>
      <c r="AB449" s="788">
        <f t="shared" si="227"/>
        <v>0</v>
      </c>
      <c r="AC449" s="788">
        <f t="shared" si="227"/>
        <v>0</v>
      </c>
      <c r="AD449" s="411">
        <f t="shared" ref="AD449:AL449" si="228">AD448</f>
        <v>0</v>
      </c>
      <c r="AE449" s="411">
        <f t="shared" si="228"/>
        <v>0</v>
      </c>
      <c r="AF449" s="411">
        <f t="shared" si="228"/>
        <v>0</v>
      </c>
      <c r="AG449" s="411">
        <f t="shared" si="228"/>
        <v>0</v>
      </c>
      <c r="AH449" s="411">
        <f t="shared" si="228"/>
        <v>0</v>
      </c>
      <c r="AI449" s="411">
        <f t="shared" si="228"/>
        <v>0</v>
      </c>
      <c r="AJ449" s="411">
        <f t="shared" si="228"/>
        <v>0</v>
      </c>
      <c r="AK449" s="411">
        <f t="shared" si="228"/>
        <v>0</v>
      </c>
      <c r="AL449" s="411">
        <f t="shared" si="228"/>
        <v>0</v>
      </c>
      <c r="AM449" s="311"/>
    </row>
    <row r="450" spans="1:39" ht="15" hidden="1"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hidden="1" outlineLevel="1">
      <c r="A451" s="505">
        <v>15</v>
      </c>
      <c r="B451" s="314" t="s">
        <v>485</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hidden="1" outlineLevel="1">
      <c r="A452" s="505"/>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788">
        <f>Y451</f>
        <v>0</v>
      </c>
      <c r="Z452" s="788">
        <f>Z451</f>
        <v>0</v>
      </c>
      <c r="AA452" s="788">
        <f t="shared" ref="AA452:AC452" si="229">AA451</f>
        <v>0</v>
      </c>
      <c r="AB452" s="788">
        <f t="shared" si="229"/>
        <v>0</v>
      </c>
      <c r="AC452" s="788">
        <f t="shared" si="229"/>
        <v>0</v>
      </c>
      <c r="AD452" s="411">
        <f t="shared" ref="AD452:AL452" si="230">AD451</f>
        <v>0</v>
      </c>
      <c r="AE452" s="411">
        <f t="shared" si="230"/>
        <v>0</v>
      </c>
      <c r="AF452" s="411">
        <f t="shared" si="230"/>
        <v>0</v>
      </c>
      <c r="AG452" s="411">
        <f t="shared" si="230"/>
        <v>0</v>
      </c>
      <c r="AH452" s="411">
        <f t="shared" si="230"/>
        <v>0</v>
      </c>
      <c r="AI452" s="411">
        <f t="shared" si="230"/>
        <v>0</v>
      </c>
      <c r="AJ452" s="411">
        <f t="shared" si="230"/>
        <v>0</v>
      </c>
      <c r="AK452" s="411">
        <f t="shared" si="230"/>
        <v>0</v>
      </c>
      <c r="AL452" s="411">
        <f t="shared" si="230"/>
        <v>0</v>
      </c>
      <c r="AM452" s="311"/>
    </row>
    <row r="453" spans="1:39" s="283" customFormat="1" ht="15" hidden="1" outlineLevel="1">
      <c r="A453" s="505"/>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hidden="1" outlineLevel="1">
      <c r="A454" s="505">
        <v>16</v>
      </c>
      <c r="B454" s="314" t="s">
        <v>486</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hidden="1" outlineLevel="1">
      <c r="A455" s="505"/>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788">
        <f>Y454</f>
        <v>0</v>
      </c>
      <c r="Z455" s="788">
        <f>Z454</f>
        <v>0</v>
      </c>
      <c r="AA455" s="788">
        <f t="shared" ref="AA455:AC455" si="231">AA454</f>
        <v>0</v>
      </c>
      <c r="AB455" s="788">
        <f t="shared" si="231"/>
        <v>0</v>
      </c>
      <c r="AC455" s="788">
        <f t="shared" si="231"/>
        <v>0</v>
      </c>
      <c r="AD455" s="411">
        <f t="shared" ref="AD455:AL455" si="232">AD454</f>
        <v>0</v>
      </c>
      <c r="AE455" s="411">
        <f t="shared" si="232"/>
        <v>0</v>
      </c>
      <c r="AF455" s="411">
        <f t="shared" si="232"/>
        <v>0</v>
      </c>
      <c r="AG455" s="411">
        <f t="shared" si="232"/>
        <v>0</v>
      </c>
      <c r="AH455" s="411">
        <f t="shared" si="232"/>
        <v>0</v>
      </c>
      <c r="AI455" s="411">
        <f t="shared" si="232"/>
        <v>0</v>
      </c>
      <c r="AJ455" s="411">
        <f t="shared" si="232"/>
        <v>0</v>
      </c>
      <c r="AK455" s="411">
        <f t="shared" si="232"/>
        <v>0</v>
      </c>
      <c r="AL455" s="411">
        <f t="shared" si="232"/>
        <v>0</v>
      </c>
      <c r="AM455" s="311"/>
    </row>
    <row r="456" spans="1:39" s="283" customFormat="1" ht="15" hidden="1" outlineLevel="1">
      <c r="A456" s="505"/>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hidden="1" outlineLevel="1">
      <c r="A457" s="505">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hidden="1"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788">
        <f>Y457</f>
        <v>0</v>
      </c>
      <c r="Z458" s="788">
        <f>Z457</f>
        <v>0</v>
      </c>
      <c r="AA458" s="788">
        <f t="shared" ref="AA458:AC458" si="233">AA457</f>
        <v>0</v>
      </c>
      <c r="AB458" s="788">
        <f t="shared" si="233"/>
        <v>0</v>
      </c>
      <c r="AC458" s="788">
        <f t="shared" si="233"/>
        <v>0</v>
      </c>
      <c r="AD458" s="411">
        <f t="shared" ref="AD458:AL458" si="234">AD457</f>
        <v>0</v>
      </c>
      <c r="AE458" s="411">
        <f t="shared" si="234"/>
        <v>0</v>
      </c>
      <c r="AF458" s="411">
        <f t="shared" si="234"/>
        <v>0</v>
      </c>
      <c r="AG458" s="411">
        <f t="shared" si="234"/>
        <v>0</v>
      </c>
      <c r="AH458" s="411">
        <f t="shared" si="234"/>
        <v>0</v>
      </c>
      <c r="AI458" s="411">
        <f t="shared" si="234"/>
        <v>0</v>
      </c>
      <c r="AJ458" s="411">
        <f t="shared" si="234"/>
        <v>0</v>
      </c>
      <c r="AK458" s="411">
        <f t="shared" si="234"/>
        <v>0</v>
      </c>
      <c r="AL458" s="411">
        <f t="shared" si="234"/>
        <v>0</v>
      </c>
      <c r="AM458" s="311"/>
    </row>
    <row r="459" spans="1:39" ht="15" hidden="1"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792"/>
      <c r="Z459" s="793"/>
      <c r="AA459" s="793"/>
      <c r="AB459" s="793"/>
      <c r="AC459" s="793"/>
      <c r="AD459" s="420"/>
      <c r="AE459" s="420"/>
      <c r="AF459" s="420"/>
      <c r="AG459" s="420"/>
      <c r="AH459" s="420"/>
      <c r="AI459" s="420"/>
      <c r="AJ459" s="420"/>
      <c r="AK459" s="420"/>
      <c r="AL459" s="420"/>
      <c r="AM459" s="317"/>
    </row>
    <row r="460" spans="1:39" ht="15.75" hidden="1" outlineLevel="1">
      <c r="A460" s="506"/>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790"/>
      <c r="Z460" s="790"/>
      <c r="AA460" s="790"/>
      <c r="AB460" s="790"/>
      <c r="AC460" s="790"/>
      <c r="AD460" s="414"/>
      <c r="AE460" s="414"/>
      <c r="AF460" s="414"/>
      <c r="AG460" s="414"/>
      <c r="AH460" s="414"/>
      <c r="AI460" s="414"/>
      <c r="AJ460" s="414"/>
      <c r="AK460" s="414"/>
      <c r="AL460" s="414"/>
      <c r="AM460" s="292"/>
    </row>
    <row r="461" spans="1:39" ht="15" hidden="1" outlineLevel="1">
      <c r="A461" s="505">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794"/>
      <c r="Z461" s="415"/>
      <c r="AA461" s="415"/>
      <c r="AB461" s="415"/>
      <c r="AC461" s="415"/>
      <c r="AD461" s="415"/>
      <c r="AE461" s="415"/>
      <c r="AF461" s="415"/>
      <c r="AG461" s="415"/>
      <c r="AH461" s="415"/>
      <c r="AI461" s="415"/>
      <c r="AJ461" s="415"/>
      <c r="AK461" s="415"/>
      <c r="AL461" s="415"/>
      <c r="AM461" s="296">
        <f>SUM(Y461:AL461)</f>
        <v>0</v>
      </c>
    </row>
    <row r="462" spans="1:39" ht="15" hidden="1"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788">
        <f>Y461</f>
        <v>0</v>
      </c>
      <c r="Z462" s="788">
        <f>Z461</f>
        <v>0</v>
      </c>
      <c r="AA462" s="788">
        <f t="shared" ref="AA462:AC462" si="235">AA461</f>
        <v>0</v>
      </c>
      <c r="AB462" s="788">
        <f t="shared" si="235"/>
        <v>0</v>
      </c>
      <c r="AC462" s="788">
        <f t="shared" si="235"/>
        <v>0</v>
      </c>
      <c r="AD462" s="411">
        <f t="shared" ref="AD462:AL462" si="236">AD461</f>
        <v>0</v>
      </c>
      <c r="AE462" s="411">
        <f t="shared" si="236"/>
        <v>0</v>
      </c>
      <c r="AF462" s="411">
        <f t="shared" si="236"/>
        <v>0</v>
      </c>
      <c r="AG462" s="411">
        <f t="shared" si="236"/>
        <v>0</v>
      </c>
      <c r="AH462" s="411">
        <f t="shared" si="236"/>
        <v>0</v>
      </c>
      <c r="AI462" s="411">
        <f t="shared" si="236"/>
        <v>0</v>
      </c>
      <c r="AJ462" s="411">
        <f t="shared" si="236"/>
        <v>0</v>
      </c>
      <c r="AK462" s="411">
        <f t="shared" si="236"/>
        <v>0</v>
      </c>
      <c r="AL462" s="411">
        <f t="shared" si="236"/>
        <v>0</v>
      </c>
      <c r="AM462" s="297"/>
    </row>
    <row r="463" spans="1:39" ht="15" hidden="1" outlineLevel="1">
      <c r="A463" s="508"/>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6"/>
      <c r="Z463" s="795"/>
      <c r="AA463" s="795"/>
      <c r="AB463" s="795"/>
      <c r="AC463" s="795"/>
      <c r="AD463" s="421"/>
      <c r="AE463" s="421"/>
      <c r="AF463" s="421"/>
      <c r="AG463" s="421"/>
      <c r="AH463" s="421"/>
      <c r="AI463" s="421"/>
      <c r="AJ463" s="421"/>
      <c r="AK463" s="421"/>
      <c r="AL463" s="421"/>
      <c r="AM463" s="306"/>
    </row>
    <row r="464" spans="1:39" ht="15" hidden="1" outlineLevel="1">
      <c r="A464" s="505">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5"/>
      <c r="Z464" s="415"/>
      <c r="AA464" s="415"/>
      <c r="AB464" s="415"/>
      <c r="AC464" s="415"/>
      <c r="AD464" s="415"/>
      <c r="AE464" s="415"/>
      <c r="AF464" s="415"/>
      <c r="AG464" s="415"/>
      <c r="AH464" s="415"/>
      <c r="AI464" s="415"/>
      <c r="AJ464" s="415"/>
      <c r="AK464" s="415"/>
      <c r="AL464" s="415"/>
      <c r="AM464" s="296">
        <f>SUM(Y464:AL464)</f>
        <v>0</v>
      </c>
    </row>
    <row r="465" spans="1:39" ht="15" hidden="1"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788">
        <f>Y464</f>
        <v>0</v>
      </c>
      <c r="Z465" s="788">
        <f>Z464</f>
        <v>0</v>
      </c>
      <c r="AA465" s="788">
        <f t="shared" ref="AA465:AC465" si="237">AA464</f>
        <v>0</v>
      </c>
      <c r="AB465" s="788">
        <f t="shared" si="237"/>
        <v>0</v>
      </c>
      <c r="AC465" s="788">
        <f t="shared" si="237"/>
        <v>0</v>
      </c>
      <c r="AD465" s="411">
        <f t="shared" ref="AD465:AL465" si="238">AD464</f>
        <v>0</v>
      </c>
      <c r="AE465" s="411">
        <f t="shared" si="238"/>
        <v>0</v>
      </c>
      <c r="AF465" s="411">
        <f t="shared" si="238"/>
        <v>0</v>
      </c>
      <c r="AG465" s="411">
        <f t="shared" si="238"/>
        <v>0</v>
      </c>
      <c r="AH465" s="411">
        <f t="shared" si="238"/>
        <v>0</v>
      </c>
      <c r="AI465" s="411">
        <f t="shared" si="238"/>
        <v>0</v>
      </c>
      <c r="AJ465" s="411">
        <f t="shared" si="238"/>
        <v>0</v>
      </c>
      <c r="AK465" s="411">
        <f t="shared" si="238"/>
        <v>0</v>
      </c>
      <c r="AL465" s="411">
        <f t="shared" si="238"/>
        <v>0</v>
      </c>
      <c r="AM465" s="297"/>
    </row>
    <row r="466" spans="1:39" ht="15" hidden="1"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18"/>
      <c r="Z466" s="418"/>
      <c r="AA466" s="416"/>
      <c r="AB466" s="416"/>
      <c r="AC466" s="416"/>
      <c r="AD466" s="412"/>
      <c r="AE466" s="412"/>
      <c r="AF466" s="412"/>
      <c r="AG466" s="412"/>
      <c r="AH466" s="412"/>
      <c r="AI466" s="412"/>
      <c r="AJ466" s="412"/>
      <c r="AK466" s="412"/>
      <c r="AL466" s="412"/>
      <c r="AM466" s="306"/>
    </row>
    <row r="467" spans="1:39" ht="15" hidden="1" outlineLevel="1">
      <c r="A467" s="505">
        <v>20</v>
      </c>
      <c r="B467" s="315" t="s">
        <v>13</v>
      </c>
      <c r="C467" s="291" t="s">
        <v>25</v>
      </c>
      <c r="D467" s="295">
        <v>91626.817999999999</v>
      </c>
      <c r="E467" s="295">
        <v>91626.817999999999</v>
      </c>
      <c r="F467" s="295"/>
      <c r="G467" s="295"/>
      <c r="H467" s="295"/>
      <c r="I467" s="295"/>
      <c r="J467" s="295"/>
      <c r="K467" s="295"/>
      <c r="L467" s="295"/>
      <c r="M467" s="295"/>
      <c r="N467" s="295">
        <v>12</v>
      </c>
      <c r="O467" s="295">
        <v>23.532245100000001</v>
      </c>
      <c r="P467" s="295">
        <v>23.532245100000001</v>
      </c>
      <c r="Q467" s="295"/>
      <c r="R467" s="295"/>
      <c r="S467" s="295"/>
      <c r="T467" s="295"/>
      <c r="U467" s="295"/>
      <c r="V467" s="295"/>
      <c r="W467" s="295"/>
      <c r="X467" s="295"/>
      <c r="Y467" s="787">
        <v>0</v>
      </c>
      <c r="Z467" s="415">
        <v>0</v>
      </c>
      <c r="AA467" s="415">
        <v>1</v>
      </c>
      <c r="AB467" s="415"/>
      <c r="AC467" s="415"/>
      <c r="AD467" s="415"/>
      <c r="AE467" s="415"/>
      <c r="AF467" s="415"/>
      <c r="AG467" s="415"/>
      <c r="AH467" s="415"/>
      <c r="AI467" s="415"/>
      <c r="AJ467" s="415"/>
      <c r="AK467" s="415"/>
      <c r="AL467" s="415"/>
      <c r="AM467" s="296">
        <f>SUM(Y467:AL467)</f>
        <v>1</v>
      </c>
    </row>
    <row r="468" spans="1:39" ht="15" hidden="1"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788">
        <f>Y467</f>
        <v>0</v>
      </c>
      <c r="Z468" s="788">
        <f>Z467</f>
        <v>0</v>
      </c>
      <c r="AA468" s="788">
        <f t="shared" ref="AA468:AC468" si="239">AA467</f>
        <v>1</v>
      </c>
      <c r="AB468" s="788">
        <f t="shared" si="239"/>
        <v>0</v>
      </c>
      <c r="AC468" s="788">
        <f t="shared" si="239"/>
        <v>0</v>
      </c>
      <c r="AD468" s="411">
        <f t="shared" ref="AD468:AL468" si="240">AD467</f>
        <v>0</v>
      </c>
      <c r="AE468" s="411">
        <f t="shared" si="240"/>
        <v>0</v>
      </c>
      <c r="AF468" s="411">
        <f t="shared" si="240"/>
        <v>0</v>
      </c>
      <c r="AG468" s="411">
        <f t="shared" si="240"/>
        <v>0</v>
      </c>
      <c r="AH468" s="411">
        <f t="shared" si="240"/>
        <v>0</v>
      </c>
      <c r="AI468" s="411">
        <f t="shared" si="240"/>
        <v>0</v>
      </c>
      <c r="AJ468" s="411">
        <f t="shared" si="240"/>
        <v>0</v>
      </c>
      <c r="AK468" s="411">
        <f t="shared" si="240"/>
        <v>0</v>
      </c>
      <c r="AL468" s="411">
        <f t="shared" si="240"/>
        <v>0</v>
      </c>
      <c r="AM468" s="306"/>
    </row>
    <row r="469" spans="1:39" ht="15" hidden="1"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6"/>
      <c r="Z469" s="416"/>
      <c r="AA469" s="416"/>
      <c r="AB469" s="416"/>
      <c r="AC469" s="416"/>
      <c r="AD469" s="412"/>
      <c r="AE469" s="412"/>
      <c r="AF469" s="412"/>
      <c r="AG469" s="412"/>
      <c r="AH469" s="412"/>
      <c r="AI469" s="412"/>
      <c r="AJ469" s="412"/>
      <c r="AK469" s="412"/>
      <c r="AL469" s="412"/>
      <c r="AM469" s="306"/>
    </row>
    <row r="470" spans="1:39" ht="15" hidden="1" outlineLevel="1">
      <c r="A470" s="505">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5"/>
      <c r="Z470" s="415"/>
      <c r="AA470" s="415"/>
      <c r="AB470" s="415"/>
      <c r="AC470" s="415"/>
      <c r="AD470" s="415"/>
      <c r="AE470" s="415"/>
      <c r="AF470" s="415"/>
      <c r="AG470" s="415"/>
      <c r="AH470" s="415"/>
      <c r="AI470" s="415"/>
      <c r="AJ470" s="415"/>
      <c r="AK470" s="415"/>
      <c r="AL470" s="415"/>
      <c r="AM470" s="296">
        <f>SUM(Y470:AL470)</f>
        <v>0</v>
      </c>
    </row>
    <row r="471" spans="1:39" ht="15" hidden="1"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788">
        <f>Y470</f>
        <v>0</v>
      </c>
      <c r="Z471" s="788">
        <f>Z470</f>
        <v>0</v>
      </c>
      <c r="AA471" s="788">
        <f t="shared" ref="AA471:AC471" si="241">AA470</f>
        <v>0</v>
      </c>
      <c r="AB471" s="788">
        <f t="shared" si="241"/>
        <v>0</v>
      </c>
      <c r="AC471" s="788">
        <f t="shared" si="241"/>
        <v>0</v>
      </c>
      <c r="AD471" s="411">
        <f t="shared" ref="AD471:AL471" si="242">AD470</f>
        <v>0</v>
      </c>
      <c r="AE471" s="411">
        <f t="shared" si="242"/>
        <v>0</v>
      </c>
      <c r="AF471" s="411">
        <f t="shared" si="242"/>
        <v>0</v>
      </c>
      <c r="AG471" s="411">
        <f t="shared" si="242"/>
        <v>0</v>
      </c>
      <c r="AH471" s="411">
        <f t="shared" si="242"/>
        <v>0</v>
      </c>
      <c r="AI471" s="411">
        <f t="shared" si="242"/>
        <v>0</v>
      </c>
      <c r="AJ471" s="411">
        <f t="shared" si="242"/>
        <v>0</v>
      </c>
      <c r="AK471" s="411">
        <f t="shared" si="242"/>
        <v>0</v>
      </c>
      <c r="AL471" s="411">
        <f t="shared" si="242"/>
        <v>0</v>
      </c>
      <c r="AM471" s="297"/>
    </row>
    <row r="472" spans="1:39" ht="15" hidden="1"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18"/>
      <c r="Z472" s="416"/>
      <c r="AA472" s="416"/>
      <c r="AB472" s="416"/>
      <c r="AC472" s="416"/>
      <c r="AD472" s="412"/>
      <c r="AE472" s="412"/>
      <c r="AF472" s="412"/>
      <c r="AG472" s="412"/>
      <c r="AH472" s="412"/>
      <c r="AI472" s="412"/>
      <c r="AJ472" s="412"/>
      <c r="AK472" s="412"/>
      <c r="AL472" s="412"/>
      <c r="AM472" s="306"/>
    </row>
    <row r="473" spans="1:39" ht="15" hidden="1" outlineLevel="1">
      <c r="A473" s="505">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5"/>
      <c r="Z473" s="415"/>
      <c r="AA473" s="415"/>
      <c r="AB473" s="415"/>
      <c r="AC473" s="415"/>
      <c r="AD473" s="415"/>
      <c r="AE473" s="415"/>
      <c r="AF473" s="415"/>
      <c r="AG473" s="415"/>
      <c r="AH473" s="415"/>
      <c r="AI473" s="415"/>
      <c r="AJ473" s="415"/>
      <c r="AK473" s="415"/>
      <c r="AL473" s="415"/>
      <c r="AM473" s="296">
        <f>SUM(Y473:AL473)</f>
        <v>0</v>
      </c>
    </row>
    <row r="474" spans="1:39" ht="15" hidden="1"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788">
        <f>Y473</f>
        <v>0</v>
      </c>
      <c r="Z474" s="788">
        <f>Z473</f>
        <v>0</v>
      </c>
      <c r="AA474" s="788">
        <f t="shared" ref="AA474:AC474" si="243">AA473</f>
        <v>0</v>
      </c>
      <c r="AB474" s="788">
        <f t="shared" si="243"/>
        <v>0</v>
      </c>
      <c r="AC474" s="788">
        <f t="shared" si="243"/>
        <v>0</v>
      </c>
      <c r="AD474" s="411">
        <f t="shared" ref="AD474:AL474" si="244">AD473</f>
        <v>0</v>
      </c>
      <c r="AE474" s="411">
        <f t="shared" si="244"/>
        <v>0</v>
      </c>
      <c r="AF474" s="411">
        <f t="shared" si="244"/>
        <v>0</v>
      </c>
      <c r="AG474" s="411">
        <f t="shared" si="244"/>
        <v>0</v>
      </c>
      <c r="AH474" s="411">
        <f t="shared" si="244"/>
        <v>0</v>
      </c>
      <c r="AI474" s="411">
        <f t="shared" si="244"/>
        <v>0</v>
      </c>
      <c r="AJ474" s="411">
        <f t="shared" si="244"/>
        <v>0</v>
      </c>
      <c r="AK474" s="411">
        <f t="shared" si="244"/>
        <v>0</v>
      </c>
      <c r="AL474" s="411">
        <f t="shared" si="244"/>
        <v>0</v>
      </c>
      <c r="AM474" s="306"/>
    </row>
    <row r="475" spans="1:39" ht="15" hidden="1"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6"/>
      <c r="Z475" s="416"/>
      <c r="AA475" s="416"/>
      <c r="AB475" s="416"/>
      <c r="AC475" s="416"/>
      <c r="AD475" s="412"/>
      <c r="AE475" s="412"/>
      <c r="AF475" s="412"/>
      <c r="AG475" s="412"/>
      <c r="AH475" s="412"/>
      <c r="AI475" s="412"/>
      <c r="AJ475" s="412"/>
      <c r="AK475" s="412"/>
      <c r="AL475" s="412"/>
      <c r="AM475" s="306"/>
    </row>
    <row r="476" spans="1:39" ht="15.75" hidden="1" outlineLevel="1">
      <c r="A476" s="506"/>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790"/>
      <c r="Z476" s="790"/>
      <c r="AA476" s="790"/>
      <c r="AB476" s="790"/>
      <c r="AC476" s="790"/>
      <c r="AD476" s="414"/>
      <c r="AE476" s="414"/>
      <c r="AF476" s="414"/>
      <c r="AG476" s="414"/>
      <c r="AH476" s="414"/>
      <c r="AI476" s="414"/>
      <c r="AJ476" s="414"/>
      <c r="AK476" s="414"/>
      <c r="AL476" s="414"/>
      <c r="AM476" s="292"/>
    </row>
    <row r="477" spans="1:39" ht="15" hidden="1" outlineLevel="1">
      <c r="A477" s="505">
        <v>23</v>
      </c>
      <c r="B477" s="315" t="s">
        <v>14</v>
      </c>
      <c r="C477" s="291" t="s">
        <v>25</v>
      </c>
      <c r="D477" s="295">
        <v>48045.862500000003</v>
      </c>
      <c r="E477" s="295">
        <v>48025.933530000002</v>
      </c>
      <c r="F477" s="295"/>
      <c r="G477" s="295"/>
      <c r="H477" s="295"/>
      <c r="I477" s="295"/>
      <c r="J477" s="295"/>
      <c r="K477" s="295"/>
      <c r="L477" s="295"/>
      <c r="M477" s="295"/>
      <c r="N477" s="291"/>
      <c r="O477" s="295">
        <v>4.1507426819999997</v>
      </c>
      <c r="P477" s="295">
        <v>4.1497193030000004</v>
      </c>
      <c r="Q477" s="295"/>
      <c r="R477" s="295"/>
      <c r="S477" s="295"/>
      <c r="T477" s="295"/>
      <c r="U477" s="295"/>
      <c r="V477" s="295"/>
      <c r="W477" s="295"/>
      <c r="X477" s="295"/>
      <c r="Y477" s="787">
        <v>1</v>
      </c>
      <c r="Z477" s="415"/>
      <c r="AA477" s="415"/>
      <c r="AB477" s="415"/>
      <c r="AC477" s="415"/>
      <c r="AD477" s="410"/>
      <c r="AE477" s="410"/>
      <c r="AF477" s="410"/>
      <c r="AG477" s="410"/>
      <c r="AH477" s="410"/>
      <c r="AI477" s="410"/>
      <c r="AJ477" s="410"/>
      <c r="AK477" s="410"/>
      <c r="AL477" s="410"/>
      <c r="AM477" s="296">
        <f>SUM(Y477:AL477)</f>
        <v>1</v>
      </c>
    </row>
    <row r="478" spans="1:39" ht="15" hidden="1" outlineLevel="1">
      <c r="B478" s="294" t="s">
        <v>259</v>
      </c>
      <c r="C478" s="291" t="s">
        <v>163</v>
      </c>
      <c r="D478" s="295"/>
      <c r="E478" s="295"/>
      <c r="F478" s="295"/>
      <c r="G478" s="295"/>
      <c r="H478" s="295"/>
      <c r="I478" s="295"/>
      <c r="J478" s="295"/>
      <c r="K478" s="295"/>
      <c r="L478" s="295"/>
      <c r="M478" s="295"/>
      <c r="N478" s="467"/>
      <c r="O478" s="295"/>
      <c r="P478" s="295"/>
      <c r="Q478" s="295"/>
      <c r="R478" s="295"/>
      <c r="S478" s="295"/>
      <c r="T478" s="295"/>
      <c r="U478" s="295"/>
      <c r="V478" s="295"/>
      <c r="W478" s="295"/>
      <c r="X478" s="295"/>
      <c r="Y478" s="788">
        <f>Y477</f>
        <v>1</v>
      </c>
      <c r="Z478" s="788">
        <f>Z477</f>
        <v>0</v>
      </c>
      <c r="AA478" s="788">
        <f t="shared" ref="AA478:AC478" si="245">AA477</f>
        <v>0</v>
      </c>
      <c r="AB478" s="788">
        <f t="shared" si="245"/>
        <v>0</v>
      </c>
      <c r="AC478" s="788">
        <f t="shared" si="245"/>
        <v>0</v>
      </c>
      <c r="AD478" s="411">
        <f t="shared" ref="AD478:AL478" si="246">AD477</f>
        <v>0</v>
      </c>
      <c r="AE478" s="411">
        <f t="shared" si="246"/>
        <v>0</v>
      </c>
      <c r="AF478" s="411">
        <f t="shared" si="246"/>
        <v>0</v>
      </c>
      <c r="AG478" s="411">
        <f t="shared" si="246"/>
        <v>0</v>
      </c>
      <c r="AH478" s="411">
        <f t="shared" si="246"/>
        <v>0</v>
      </c>
      <c r="AI478" s="411">
        <f t="shared" si="246"/>
        <v>0</v>
      </c>
      <c r="AJ478" s="411">
        <f t="shared" si="246"/>
        <v>0</v>
      </c>
      <c r="AK478" s="411">
        <f t="shared" si="246"/>
        <v>0</v>
      </c>
      <c r="AL478" s="411">
        <f t="shared" si="246"/>
        <v>0</v>
      </c>
      <c r="AM478" s="297"/>
    </row>
    <row r="479" spans="1:39" ht="15" hidden="1"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6"/>
      <c r="Z479" s="416"/>
      <c r="AA479" s="416"/>
      <c r="AB479" s="416"/>
      <c r="AC479" s="416"/>
      <c r="AD479" s="412"/>
      <c r="AE479" s="412"/>
      <c r="AF479" s="412"/>
      <c r="AG479" s="412"/>
      <c r="AH479" s="412"/>
      <c r="AI479" s="412"/>
      <c r="AJ479" s="412"/>
      <c r="AK479" s="412"/>
      <c r="AL479" s="412"/>
      <c r="AM479" s="306"/>
    </row>
    <row r="480" spans="1:39" s="293" customFormat="1" ht="15.75" hidden="1" outlineLevel="1">
      <c r="A480" s="506"/>
      <c r="B480" s="288" t="s">
        <v>487</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790"/>
      <c r="Z480" s="790"/>
      <c r="AA480" s="790"/>
      <c r="AB480" s="790"/>
      <c r="AC480" s="790"/>
      <c r="AD480" s="414"/>
      <c r="AE480" s="414"/>
      <c r="AF480" s="414"/>
      <c r="AG480" s="414"/>
      <c r="AH480" s="414"/>
      <c r="AI480" s="414"/>
      <c r="AJ480" s="414"/>
      <c r="AK480" s="414"/>
      <c r="AL480" s="414"/>
      <c r="AM480" s="292"/>
    </row>
    <row r="481" spans="1:39" s="283" customFormat="1" ht="15" hidden="1" outlineLevel="1">
      <c r="A481" s="505">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5"/>
      <c r="Z481" s="415"/>
      <c r="AA481" s="415"/>
      <c r="AB481" s="415"/>
      <c r="AC481" s="415"/>
      <c r="AD481" s="410"/>
      <c r="AE481" s="410"/>
      <c r="AF481" s="410"/>
      <c r="AG481" s="410"/>
      <c r="AH481" s="410"/>
      <c r="AI481" s="410"/>
      <c r="AJ481" s="410"/>
      <c r="AK481" s="410"/>
      <c r="AL481" s="410"/>
      <c r="AM481" s="296">
        <f>SUM(Y481:AL481)</f>
        <v>0</v>
      </c>
    </row>
    <row r="482" spans="1:39" s="283" customFormat="1" ht="15" hidden="1" outlineLevel="1">
      <c r="A482" s="505"/>
      <c r="B482" s="315" t="s">
        <v>259</v>
      </c>
      <c r="C482" s="291" t="s">
        <v>163</v>
      </c>
      <c r="D482" s="295"/>
      <c r="E482" s="295"/>
      <c r="F482" s="295"/>
      <c r="G482" s="295"/>
      <c r="H482" s="295"/>
      <c r="I482" s="295"/>
      <c r="J482" s="295"/>
      <c r="K482" s="295"/>
      <c r="L482" s="295"/>
      <c r="M482" s="295"/>
      <c r="N482" s="467"/>
      <c r="O482" s="295"/>
      <c r="P482" s="295"/>
      <c r="Q482" s="295"/>
      <c r="R482" s="295"/>
      <c r="S482" s="295"/>
      <c r="T482" s="295"/>
      <c r="U482" s="295"/>
      <c r="V482" s="295"/>
      <c r="W482" s="295"/>
      <c r="X482" s="295"/>
      <c r="Y482" s="788">
        <f>Y481</f>
        <v>0</v>
      </c>
      <c r="Z482" s="788">
        <f>Z481</f>
        <v>0</v>
      </c>
      <c r="AA482" s="788">
        <f t="shared" ref="AA482:AC482" si="247">AA481</f>
        <v>0</v>
      </c>
      <c r="AB482" s="788">
        <f t="shared" si="247"/>
        <v>0</v>
      </c>
      <c r="AC482" s="788">
        <f t="shared" si="247"/>
        <v>0</v>
      </c>
      <c r="AD482" s="411">
        <f t="shared" ref="AD482:AL482" si="248">AD481</f>
        <v>0</v>
      </c>
      <c r="AE482" s="411">
        <f t="shared" si="248"/>
        <v>0</v>
      </c>
      <c r="AF482" s="411">
        <f t="shared" si="248"/>
        <v>0</v>
      </c>
      <c r="AG482" s="411">
        <f t="shared" si="248"/>
        <v>0</v>
      </c>
      <c r="AH482" s="411">
        <f t="shared" si="248"/>
        <v>0</v>
      </c>
      <c r="AI482" s="411">
        <f t="shared" si="248"/>
        <v>0</v>
      </c>
      <c r="AJ482" s="411">
        <f t="shared" si="248"/>
        <v>0</v>
      </c>
      <c r="AK482" s="411">
        <f t="shared" si="248"/>
        <v>0</v>
      </c>
      <c r="AL482" s="411">
        <f t="shared" si="248"/>
        <v>0</v>
      </c>
      <c r="AM482" s="297"/>
    </row>
    <row r="483" spans="1:39" s="283" customFormat="1" ht="15" hidden="1" outlineLevel="1">
      <c r="A483" s="505"/>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6"/>
      <c r="Z483" s="416"/>
      <c r="AA483" s="416"/>
      <c r="AB483" s="416"/>
      <c r="AC483" s="416"/>
      <c r="AD483" s="412"/>
      <c r="AE483" s="412"/>
      <c r="AF483" s="412"/>
      <c r="AG483" s="412"/>
      <c r="AH483" s="412"/>
      <c r="AI483" s="412"/>
      <c r="AJ483" s="412"/>
      <c r="AK483" s="412"/>
      <c r="AL483" s="412"/>
      <c r="AM483" s="306"/>
    </row>
    <row r="484" spans="1:39" s="283" customFormat="1" ht="15" hidden="1" outlineLevel="1">
      <c r="A484" s="505">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hidden="1" outlineLevel="1">
      <c r="A485" s="505"/>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788">
        <f>Y484</f>
        <v>0</v>
      </c>
      <c r="Z485" s="788">
        <f>Z484</f>
        <v>0</v>
      </c>
      <c r="AA485" s="788">
        <f t="shared" ref="AA485:AC485" si="249">AA484</f>
        <v>0</v>
      </c>
      <c r="AB485" s="788">
        <f t="shared" si="249"/>
        <v>0</v>
      </c>
      <c r="AC485" s="788">
        <f t="shared" si="249"/>
        <v>0</v>
      </c>
      <c r="AD485" s="411">
        <f t="shared" ref="AD485:AL485" si="250">AD484</f>
        <v>0</v>
      </c>
      <c r="AE485" s="411">
        <f t="shared" si="250"/>
        <v>0</v>
      </c>
      <c r="AF485" s="411">
        <f t="shared" si="250"/>
        <v>0</v>
      </c>
      <c r="AG485" s="411">
        <f t="shared" si="250"/>
        <v>0</v>
      </c>
      <c r="AH485" s="411">
        <f t="shared" si="250"/>
        <v>0</v>
      </c>
      <c r="AI485" s="411">
        <f t="shared" si="250"/>
        <v>0</v>
      </c>
      <c r="AJ485" s="411">
        <f t="shared" si="250"/>
        <v>0</v>
      </c>
      <c r="AK485" s="411">
        <f t="shared" si="250"/>
        <v>0</v>
      </c>
      <c r="AL485" s="411">
        <f t="shared" si="250"/>
        <v>0</v>
      </c>
      <c r="AM485" s="311"/>
    </row>
    <row r="486" spans="1:39" s="283" customFormat="1" ht="15" hidden="1" outlineLevel="1">
      <c r="A486" s="505"/>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hidden="1" outlineLevel="1">
      <c r="A487" s="506"/>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790"/>
      <c r="Z487" s="790"/>
      <c r="AA487" s="790"/>
      <c r="AB487" s="790"/>
      <c r="AC487" s="790"/>
      <c r="AD487" s="414"/>
      <c r="AE487" s="414"/>
      <c r="AF487" s="414"/>
      <c r="AG487" s="414"/>
      <c r="AH487" s="414"/>
      <c r="AI487" s="414"/>
      <c r="AJ487" s="414"/>
      <c r="AK487" s="414"/>
      <c r="AL487" s="414"/>
      <c r="AM487" s="292"/>
    </row>
    <row r="488" spans="1:39" ht="15" hidden="1" outlineLevel="1">
      <c r="A488" s="505">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794"/>
      <c r="Z488" s="415"/>
      <c r="AA488" s="415"/>
      <c r="AB488" s="415"/>
      <c r="AC488" s="415"/>
      <c r="AD488" s="415"/>
      <c r="AE488" s="415"/>
      <c r="AF488" s="415"/>
      <c r="AG488" s="415"/>
      <c r="AH488" s="415"/>
      <c r="AI488" s="415"/>
      <c r="AJ488" s="415"/>
      <c r="AK488" s="415"/>
      <c r="AL488" s="415"/>
      <c r="AM488" s="296">
        <f>SUM(Y488:AL488)</f>
        <v>0</v>
      </c>
    </row>
    <row r="489" spans="1:39" ht="15" hidden="1"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788">
        <f>Y488</f>
        <v>0</v>
      </c>
      <c r="Z489" s="788">
        <f>Z488</f>
        <v>0</v>
      </c>
      <c r="AA489" s="788">
        <f t="shared" ref="AA489:AC489" si="251">AA488</f>
        <v>0</v>
      </c>
      <c r="AB489" s="788">
        <f t="shared" si="251"/>
        <v>0</v>
      </c>
      <c r="AC489" s="788">
        <f t="shared" si="251"/>
        <v>0</v>
      </c>
      <c r="AD489" s="411">
        <f t="shared" ref="AD489:AL489" si="252">AD488</f>
        <v>0</v>
      </c>
      <c r="AE489" s="411">
        <f t="shared" si="252"/>
        <v>0</v>
      </c>
      <c r="AF489" s="411">
        <f t="shared" si="252"/>
        <v>0</v>
      </c>
      <c r="AG489" s="411">
        <f t="shared" si="252"/>
        <v>0</v>
      </c>
      <c r="AH489" s="411">
        <f t="shared" si="252"/>
        <v>0</v>
      </c>
      <c r="AI489" s="411">
        <f t="shared" si="252"/>
        <v>0</v>
      </c>
      <c r="AJ489" s="411">
        <f t="shared" si="252"/>
        <v>0</v>
      </c>
      <c r="AK489" s="411">
        <f t="shared" si="252"/>
        <v>0</v>
      </c>
      <c r="AL489" s="411">
        <f t="shared" si="252"/>
        <v>0</v>
      </c>
      <c r="AM489" s="306"/>
    </row>
    <row r="490" spans="1:39" ht="15" hidden="1" outlineLevel="1">
      <c r="A490" s="508"/>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17"/>
      <c r="Z490" s="796"/>
      <c r="AA490" s="796"/>
      <c r="AB490" s="796"/>
      <c r="AC490" s="796"/>
      <c r="AD490" s="424"/>
      <c r="AE490" s="424"/>
      <c r="AF490" s="424"/>
      <c r="AG490" s="424"/>
      <c r="AH490" s="424"/>
      <c r="AI490" s="424"/>
      <c r="AJ490" s="424"/>
      <c r="AK490" s="424"/>
      <c r="AL490" s="424"/>
      <c r="AM490" s="297"/>
    </row>
    <row r="491" spans="1:39" ht="15" hidden="1" outlineLevel="1">
      <c r="A491" s="505">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794"/>
      <c r="Z491" s="415"/>
      <c r="AA491" s="415"/>
      <c r="AB491" s="415"/>
      <c r="AC491" s="415"/>
      <c r="AD491" s="415"/>
      <c r="AE491" s="415"/>
      <c r="AF491" s="415"/>
      <c r="AG491" s="415"/>
      <c r="AH491" s="415"/>
      <c r="AI491" s="415"/>
      <c r="AJ491" s="415"/>
      <c r="AK491" s="415"/>
      <c r="AL491" s="415"/>
      <c r="AM491" s="296">
        <f>SUM(Y491:AL491)</f>
        <v>0</v>
      </c>
    </row>
    <row r="492" spans="1:39" ht="15" hidden="1"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788">
        <f>Y491</f>
        <v>0</v>
      </c>
      <c r="Z492" s="788">
        <f>Z491</f>
        <v>0</v>
      </c>
      <c r="AA492" s="788">
        <f t="shared" ref="AA492:AC492" si="253">AA491</f>
        <v>0</v>
      </c>
      <c r="AB492" s="788">
        <f t="shared" si="253"/>
        <v>0</v>
      </c>
      <c r="AC492" s="788">
        <f t="shared" si="253"/>
        <v>0</v>
      </c>
      <c r="AD492" s="411">
        <f t="shared" ref="AD492:AL492" si="254">AD491</f>
        <v>0</v>
      </c>
      <c r="AE492" s="411">
        <f t="shared" si="254"/>
        <v>0</v>
      </c>
      <c r="AF492" s="411">
        <f t="shared" si="254"/>
        <v>0</v>
      </c>
      <c r="AG492" s="411">
        <f t="shared" si="254"/>
        <v>0</v>
      </c>
      <c r="AH492" s="411">
        <f t="shared" si="254"/>
        <v>0</v>
      </c>
      <c r="AI492" s="411">
        <f t="shared" si="254"/>
        <v>0</v>
      </c>
      <c r="AJ492" s="411">
        <f t="shared" si="254"/>
        <v>0</v>
      </c>
      <c r="AK492" s="411">
        <f t="shared" si="254"/>
        <v>0</v>
      </c>
      <c r="AL492" s="411">
        <f t="shared" si="254"/>
        <v>0</v>
      </c>
      <c r="AM492" s="306"/>
    </row>
    <row r="493" spans="1:39" ht="15.75" hidden="1" outlineLevel="1">
      <c r="A493" s="508"/>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6"/>
      <c r="Z493" s="416"/>
      <c r="AA493" s="416"/>
      <c r="AB493" s="416"/>
      <c r="AC493" s="416"/>
      <c r="AD493" s="412"/>
      <c r="AE493" s="412"/>
      <c r="AF493" s="412"/>
      <c r="AG493" s="412"/>
      <c r="AH493" s="412"/>
      <c r="AI493" s="412"/>
      <c r="AJ493" s="412"/>
      <c r="AK493" s="412"/>
      <c r="AL493" s="412"/>
      <c r="AM493" s="306"/>
    </row>
    <row r="494" spans="1:39" ht="15" hidden="1" outlineLevel="1">
      <c r="A494" s="505">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794"/>
      <c r="Z494" s="415"/>
      <c r="AA494" s="415"/>
      <c r="AB494" s="415"/>
      <c r="AC494" s="415"/>
      <c r="AD494" s="415"/>
      <c r="AE494" s="415"/>
      <c r="AF494" s="415"/>
      <c r="AG494" s="415"/>
      <c r="AH494" s="415"/>
      <c r="AI494" s="415"/>
      <c r="AJ494" s="415"/>
      <c r="AK494" s="415"/>
      <c r="AL494" s="415"/>
      <c r="AM494" s="296">
        <f>SUM(Y494:AL494)</f>
        <v>0</v>
      </c>
    </row>
    <row r="495" spans="1:39" ht="15" hidden="1"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788">
        <f>Y494</f>
        <v>0</v>
      </c>
      <c r="Z495" s="788">
        <f>Z494</f>
        <v>0</v>
      </c>
      <c r="AA495" s="788">
        <f t="shared" ref="AA495:AC495" si="255">AA494</f>
        <v>0</v>
      </c>
      <c r="AB495" s="788">
        <f t="shared" si="255"/>
        <v>0</v>
      </c>
      <c r="AC495" s="788">
        <f t="shared" si="255"/>
        <v>0</v>
      </c>
      <c r="AD495" s="411">
        <f t="shared" ref="AD495:AL495" si="256">AD494</f>
        <v>0</v>
      </c>
      <c r="AE495" s="411">
        <f t="shared" si="256"/>
        <v>0</v>
      </c>
      <c r="AF495" s="411">
        <f t="shared" si="256"/>
        <v>0</v>
      </c>
      <c r="AG495" s="411">
        <f t="shared" si="256"/>
        <v>0</v>
      </c>
      <c r="AH495" s="411">
        <f t="shared" si="256"/>
        <v>0</v>
      </c>
      <c r="AI495" s="411">
        <f t="shared" si="256"/>
        <v>0</v>
      </c>
      <c r="AJ495" s="411">
        <f t="shared" si="256"/>
        <v>0</v>
      </c>
      <c r="AK495" s="411">
        <f t="shared" si="256"/>
        <v>0</v>
      </c>
      <c r="AL495" s="411">
        <f t="shared" si="256"/>
        <v>0</v>
      </c>
      <c r="AM495" s="297"/>
    </row>
    <row r="496" spans="1:39" ht="15" hidden="1" outlineLevel="1">
      <c r="A496" s="508"/>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6"/>
      <c r="Z496" s="416"/>
      <c r="AA496" s="416"/>
      <c r="AB496" s="416"/>
      <c r="AC496" s="416"/>
      <c r="AD496" s="412"/>
      <c r="AE496" s="412"/>
      <c r="AF496" s="412"/>
      <c r="AG496" s="412"/>
      <c r="AH496" s="412"/>
      <c r="AI496" s="412"/>
      <c r="AJ496" s="412"/>
      <c r="AK496" s="412"/>
      <c r="AL496" s="412"/>
      <c r="AM496" s="306"/>
    </row>
    <row r="497" spans="1:39" ht="15" hidden="1" outlineLevel="1">
      <c r="A497" s="505">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794"/>
      <c r="Z497" s="415"/>
      <c r="AA497" s="415"/>
      <c r="AB497" s="415"/>
      <c r="AC497" s="415"/>
      <c r="AD497" s="415"/>
      <c r="AE497" s="415"/>
      <c r="AF497" s="415"/>
      <c r="AG497" s="415"/>
      <c r="AH497" s="415"/>
      <c r="AI497" s="415"/>
      <c r="AJ497" s="415"/>
      <c r="AK497" s="415"/>
      <c r="AL497" s="415"/>
      <c r="AM497" s="296">
        <f>SUM(Y497:AL497)</f>
        <v>0</v>
      </c>
    </row>
    <row r="498" spans="1:39" ht="15" hidden="1"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788">
        <f>Y497</f>
        <v>0</v>
      </c>
      <c r="Z498" s="788">
        <f t="shared" ref="Z498:AC498" si="257">Z497</f>
        <v>0</v>
      </c>
      <c r="AA498" s="788">
        <f t="shared" si="257"/>
        <v>0</v>
      </c>
      <c r="AB498" s="788">
        <f t="shared" si="257"/>
        <v>0</v>
      </c>
      <c r="AC498" s="788">
        <f t="shared" si="257"/>
        <v>0</v>
      </c>
      <c r="AD498" s="411">
        <f t="shared" ref="AD498:AL498" si="258">AD497</f>
        <v>0</v>
      </c>
      <c r="AE498" s="411">
        <f t="shared" si="258"/>
        <v>0</v>
      </c>
      <c r="AF498" s="411">
        <f t="shared" si="258"/>
        <v>0</v>
      </c>
      <c r="AG498" s="411">
        <f t="shared" si="258"/>
        <v>0</v>
      </c>
      <c r="AH498" s="411">
        <f t="shared" si="258"/>
        <v>0</v>
      </c>
      <c r="AI498" s="411">
        <f t="shared" si="258"/>
        <v>0</v>
      </c>
      <c r="AJ498" s="411">
        <f t="shared" si="258"/>
        <v>0</v>
      </c>
      <c r="AK498" s="411">
        <f t="shared" si="258"/>
        <v>0</v>
      </c>
      <c r="AL498" s="411">
        <f t="shared" si="258"/>
        <v>0</v>
      </c>
      <c r="AM498" s="297"/>
    </row>
    <row r="499" spans="1:39" ht="15" hidden="1"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17"/>
      <c r="Z499" s="417"/>
      <c r="AA499" s="417"/>
      <c r="AB499" s="417"/>
      <c r="AC499" s="417"/>
      <c r="AD499" s="423"/>
      <c r="AE499" s="423"/>
      <c r="AF499" s="423"/>
      <c r="AG499" s="423"/>
      <c r="AH499" s="423"/>
      <c r="AI499" s="423"/>
      <c r="AJ499" s="423"/>
      <c r="AK499" s="423"/>
      <c r="AL499" s="423"/>
      <c r="AM499" s="313"/>
    </row>
    <row r="500" spans="1:39" s="283" customFormat="1" ht="15" hidden="1" outlineLevel="1">
      <c r="A500" s="505">
        <v>30</v>
      </c>
      <c r="B500" s="314" t="s">
        <v>488</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5"/>
      <c r="Z500" s="415"/>
      <c r="AA500" s="415"/>
      <c r="AB500" s="415"/>
      <c r="AC500" s="415"/>
      <c r="AD500" s="410"/>
      <c r="AE500" s="410"/>
      <c r="AF500" s="410"/>
      <c r="AG500" s="410"/>
      <c r="AH500" s="410"/>
      <c r="AI500" s="410"/>
      <c r="AJ500" s="410"/>
      <c r="AK500" s="410"/>
      <c r="AL500" s="410"/>
      <c r="AM500" s="296">
        <f>SUM(Y500:AL500)</f>
        <v>0</v>
      </c>
    </row>
    <row r="501" spans="1:39" s="283" customFormat="1" ht="15" hidden="1" outlineLevel="1">
      <c r="A501" s="505"/>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788">
        <f>Y500</f>
        <v>0</v>
      </c>
      <c r="Z501" s="788">
        <f t="shared" ref="Z501:AC501" si="259">Z500</f>
        <v>0</v>
      </c>
      <c r="AA501" s="788">
        <f t="shared" si="259"/>
        <v>0</v>
      </c>
      <c r="AB501" s="788">
        <f t="shared" si="259"/>
        <v>0</v>
      </c>
      <c r="AC501" s="788">
        <f t="shared" si="259"/>
        <v>0</v>
      </c>
      <c r="AD501" s="411">
        <f t="shared" ref="AD501:AL501" si="260">AD500</f>
        <v>0</v>
      </c>
      <c r="AE501" s="411">
        <f t="shared" si="260"/>
        <v>0</v>
      </c>
      <c r="AF501" s="411">
        <f t="shared" si="260"/>
        <v>0</v>
      </c>
      <c r="AG501" s="411">
        <f t="shared" si="260"/>
        <v>0</v>
      </c>
      <c r="AH501" s="411">
        <f t="shared" si="260"/>
        <v>0</v>
      </c>
      <c r="AI501" s="411">
        <f t="shared" si="260"/>
        <v>0</v>
      </c>
      <c r="AJ501" s="411">
        <f t="shared" si="260"/>
        <v>0</v>
      </c>
      <c r="AK501" s="411">
        <f t="shared" si="260"/>
        <v>0</v>
      </c>
      <c r="AL501" s="411">
        <f t="shared" si="260"/>
        <v>0</v>
      </c>
      <c r="AM501" s="297"/>
    </row>
    <row r="502" spans="1:39" s="283" customFormat="1" ht="15" hidden="1" outlineLevel="1">
      <c r="A502" s="505"/>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6"/>
      <c r="Z502" s="416"/>
      <c r="AA502" s="416"/>
      <c r="AB502" s="416"/>
      <c r="AC502" s="416"/>
      <c r="AD502" s="412"/>
      <c r="AE502" s="412"/>
      <c r="AF502" s="412"/>
      <c r="AG502" s="412"/>
      <c r="AH502" s="412"/>
      <c r="AI502" s="412"/>
      <c r="AJ502" s="412"/>
      <c r="AK502" s="412"/>
      <c r="AL502" s="412"/>
      <c r="AM502" s="313"/>
    </row>
    <row r="503" spans="1:39" s="283" customFormat="1" ht="15.75" hidden="1" outlineLevel="1">
      <c r="A503" s="505"/>
      <c r="B503" s="288" t="s">
        <v>489</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6"/>
      <c r="Z503" s="416"/>
      <c r="AA503" s="416"/>
      <c r="AB503" s="416"/>
      <c r="AC503" s="416"/>
      <c r="AD503" s="412"/>
      <c r="AE503" s="412"/>
      <c r="AF503" s="412"/>
      <c r="AG503" s="412"/>
      <c r="AH503" s="412"/>
      <c r="AI503" s="412"/>
      <c r="AJ503" s="412"/>
      <c r="AK503" s="412"/>
      <c r="AL503" s="412"/>
      <c r="AM503" s="313"/>
    </row>
    <row r="504" spans="1:39" s="283" customFormat="1" ht="15" hidden="1" outlineLevel="1">
      <c r="A504" s="505">
        <v>31</v>
      </c>
      <c r="B504" s="324" t="s">
        <v>490</v>
      </c>
      <c r="C504" s="291" t="s">
        <v>25</v>
      </c>
      <c r="D504" s="295">
        <v>125621.6</v>
      </c>
      <c r="E504" s="295">
        <v>125621.6</v>
      </c>
      <c r="F504" s="295"/>
      <c r="G504" s="295"/>
      <c r="H504" s="295"/>
      <c r="I504" s="295"/>
      <c r="J504" s="295"/>
      <c r="K504" s="295"/>
      <c r="L504" s="295"/>
      <c r="M504" s="295"/>
      <c r="N504" s="295">
        <v>0</v>
      </c>
      <c r="O504" s="295">
        <v>88.614000000000004</v>
      </c>
      <c r="P504" s="295">
        <v>88.614000000000004</v>
      </c>
      <c r="Q504" s="295"/>
      <c r="R504" s="295"/>
      <c r="S504" s="295"/>
      <c r="T504" s="295"/>
      <c r="U504" s="295"/>
      <c r="V504" s="295"/>
      <c r="W504" s="295"/>
      <c r="X504" s="295"/>
      <c r="Y504" s="787">
        <v>0</v>
      </c>
      <c r="Z504" s="415">
        <v>0</v>
      </c>
      <c r="AA504" s="415">
        <v>1</v>
      </c>
      <c r="AB504" s="415"/>
      <c r="AC504" s="415"/>
      <c r="AD504" s="410"/>
      <c r="AE504" s="410"/>
      <c r="AF504" s="410"/>
      <c r="AG504" s="410"/>
      <c r="AH504" s="410"/>
      <c r="AI504" s="410"/>
      <c r="AJ504" s="410"/>
      <c r="AK504" s="410"/>
      <c r="AL504" s="410"/>
      <c r="AM504" s="296">
        <f>SUM(Y504:AL504)</f>
        <v>1</v>
      </c>
    </row>
    <row r="505" spans="1:39" s="283" customFormat="1" ht="15" hidden="1" outlineLevel="1">
      <c r="A505" s="505"/>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788">
        <f>Y504</f>
        <v>0</v>
      </c>
      <c r="Z505" s="788">
        <f t="shared" ref="Z505:AC505" si="261">Z504</f>
        <v>0</v>
      </c>
      <c r="AA505" s="788">
        <f t="shared" si="261"/>
        <v>1</v>
      </c>
      <c r="AB505" s="788">
        <f t="shared" si="261"/>
        <v>0</v>
      </c>
      <c r="AC505" s="788">
        <f t="shared" si="261"/>
        <v>0</v>
      </c>
      <c r="AD505" s="411">
        <f t="shared" ref="AD505:AL505" si="262">AD504</f>
        <v>0</v>
      </c>
      <c r="AE505" s="411">
        <f t="shared" si="262"/>
        <v>0</v>
      </c>
      <c r="AF505" s="411">
        <f t="shared" si="262"/>
        <v>0</v>
      </c>
      <c r="AG505" s="411">
        <f t="shared" si="262"/>
        <v>0</v>
      </c>
      <c r="AH505" s="411">
        <f t="shared" si="262"/>
        <v>0</v>
      </c>
      <c r="AI505" s="411">
        <f t="shared" si="262"/>
        <v>0</v>
      </c>
      <c r="AJ505" s="411">
        <f t="shared" si="262"/>
        <v>0</v>
      </c>
      <c r="AK505" s="411">
        <f t="shared" si="262"/>
        <v>0</v>
      </c>
      <c r="AL505" s="411">
        <f t="shared" si="262"/>
        <v>0</v>
      </c>
      <c r="AM505" s="297"/>
    </row>
    <row r="506" spans="1:39" s="283" customFormat="1" ht="15" hidden="1" outlineLevel="1">
      <c r="A506" s="505"/>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6"/>
      <c r="Z506" s="416"/>
      <c r="AA506" s="416"/>
      <c r="AB506" s="416"/>
      <c r="AC506" s="416"/>
      <c r="AD506" s="412"/>
      <c r="AE506" s="412"/>
      <c r="AF506" s="412"/>
      <c r="AG506" s="412"/>
      <c r="AH506" s="412"/>
      <c r="AI506" s="412"/>
      <c r="AJ506" s="412"/>
      <c r="AK506" s="412"/>
      <c r="AL506" s="412"/>
      <c r="AM506" s="313"/>
    </row>
    <row r="507" spans="1:39" s="283" customFormat="1" ht="15" hidden="1" outlineLevel="1">
      <c r="A507" s="505">
        <v>32</v>
      </c>
      <c r="B507" s="324" t="s">
        <v>491</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5"/>
      <c r="Z507" s="415"/>
      <c r="AA507" s="415"/>
      <c r="AB507" s="415"/>
      <c r="AC507" s="415"/>
      <c r="AD507" s="410"/>
      <c r="AE507" s="410"/>
      <c r="AF507" s="410"/>
      <c r="AG507" s="410"/>
      <c r="AH507" s="410"/>
      <c r="AI507" s="410"/>
      <c r="AJ507" s="410"/>
      <c r="AK507" s="410"/>
      <c r="AL507" s="410"/>
      <c r="AM507" s="296">
        <f>SUM(Y507:AL507)</f>
        <v>0</v>
      </c>
    </row>
    <row r="508" spans="1:39" s="283" customFormat="1" ht="15" hidden="1" outlineLevel="1">
      <c r="A508" s="505"/>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788">
        <f>Y507</f>
        <v>0</v>
      </c>
      <c r="Z508" s="788">
        <f t="shared" ref="Z508:AC508" si="263">Z507</f>
        <v>0</v>
      </c>
      <c r="AA508" s="788">
        <f t="shared" si="263"/>
        <v>0</v>
      </c>
      <c r="AB508" s="788">
        <f t="shared" si="263"/>
        <v>0</v>
      </c>
      <c r="AC508" s="788">
        <f t="shared" si="263"/>
        <v>0</v>
      </c>
      <c r="AD508" s="411">
        <f t="shared" ref="AD508:AL508" si="264">AD507</f>
        <v>0</v>
      </c>
      <c r="AE508" s="411">
        <f t="shared" si="264"/>
        <v>0</v>
      </c>
      <c r="AF508" s="411">
        <f t="shared" si="264"/>
        <v>0</v>
      </c>
      <c r="AG508" s="411">
        <f t="shared" si="264"/>
        <v>0</v>
      </c>
      <c r="AH508" s="411">
        <f t="shared" si="264"/>
        <v>0</v>
      </c>
      <c r="AI508" s="411">
        <f t="shared" si="264"/>
        <v>0</v>
      </c>
      <c r="AJ508" s="411">
        <f t="shared" si="264"/>
        <v>0</v>
      </c>
      <c r="AK508" s="411">
        <f t="shared" si="264"/>
        <v>0</v>
      </c>
      <c r="AL508" s="411">
        <f t="shared" si="264"/>
        <v>0</v>
      </c>
      <c r="AM508" s="297"/>
    </row>
    <row r="509" spans="1:39" s="283" customFormat="1" ht="15" hidden="1" outlineLevel="1">
      <c r="A509" s="505"/>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6"/>
      <c r="Z509" s="416"/>
      <c r="AA509" s="416"/>
      <c r="AB509" s="416"/>
      <c r="AC509" s="416"/>
      <c r="AD509" s="412"/>
      <c r="AE509" s="412"/>
      <c r="AF509" s="412"/>
      <c r="AG509" s="412"/>
      <c r="AH509" s="412"/>
      <c r="AI509" s="412"/>
      <c r="AJ509" s="412"/>
      <c r="AK509" s="412"/>
      <c r="AL509" s="412"/>
      <c r="AM509" s="313"/>
    </row>
    <row r="510" spans="1:39" s="283" customFormat="1" ht="15" hidden="1" outlineLevel="1">
      <c r="A510" s="505">
        <v>33</v>
      </c>
      <c r="B510" s="324" t="s">
        <v>492</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5"/>
      <c r="Z510" s="415"/>
      <c r="AA510" s="415"/>
      <c r="AB510" s="415"/>
      <c r="AC510" s="415"/>
      <c r="AD510" s="410"/>
      <c r="AE510" s="410"/>
      <c r="AF510" s="410"/>
      <c r="AG510" s="410"/>
      <c r="AH510" s="410"/>
      <c r="AI510" s="410"/>
      <c r="AJ510" s="410"/>
      <c r="AK510" s="410"/>
      <c r="AL510" s="410"/>
      <c r="AM510" s="296">
        <f>SUM(Y510:AL510)</f>
        <v>0</v>
      </c>
    </row>
    <row r="511" spans="1:39" s="283" customFormat="1" ht="15" hidden="1" outlineLevel="1">
      <c r="A511" s="505"/>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788">
        <f>Y510</f>
        <v>0</v>
      </c>
      <c r="Z511" s="788">
        <f t="shared" ref="Z511:AC511" si="265">Z510</f>
        <v>0</v>
      </c>
      <c r="AA511" s="788">
        <f t="shared" si="265"/>
        <v>0</v>
      </c>
      <c r="AB511" s="788">
        <f t="shared" si="265"/>
        <v>0</v>
      </c>
      <c r="AC511" s="788">
        <f t="shared" si="265"/>
        <v>0</v>
      </c>
      <c r="AD511" s="411">
        <f t="shared" ref="AD511:AK511" si="266">AD510</f>
        <v>0</v>
      </c>
      <c r="AE511" s="411">
        <f t="shared" si="266"/>
        <v>0</v>
      </c>
      <c r="AF511" s="411">
        <f t="shared" si="266"/>
        <v>0</v>
      </c>
      <c r="AG511" s="411">
        <f t="shared" si="266"/>
        <v>0</v>
      </c>
      <c r="AH511" s="411">
        <f t="shared" si="266"/>
        <v>0</v>
      </c>
      <c r="AI511" s="411">
        <f t="shared" si="266"/>
        <v>0</v>
      </c>
      <c r="AJ511" s="411">
        <f t="shared" si="266"/>
        <v>0</v>
      </c>
      <c r="AK511" s="411">
        <f t="shared" si="266"/>
        <v>0</v>
      </c>
      <c r="AL511" s="411">
        <f>AL510</f>
        <v>0</v>
      </c>
      <c r="AM511" s="297"/>
    </row>
    <row r="512" spans="1:39" ht="15" hidden="1"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ollapsed="1">
      <c r="B513" s="327" t="s">
        <v>260</v>
      </c>
      <c r="C513" s="329"/>
      <c r="D513" s="329">
        <f>SUM(D408:D511)</f>
        <v>8459300.2262956798</v>
      </c>
      <c r="E513" s="329"/>
      <c r="F513" s="329"/>
      <c r="G513" s="329"/>
      <c r="H513" s="329"/>
      <c r="I513" s="329"/>
      <c r="J513" s="329"/>
      <c r="K513" s="329"/>
      <c r="L513" s="329"/>
      <c r="M513" s="329"/>
      <c r="N513" s="329"/>
      <c r="O513" s="329">
        <f>SUM(O408:O511)</f>
        <v>1587.2482347633072</v>
      </c>
      <c r="P513" s="329"/>
      <c r="Q513" s="329"/>
      <c r="R513" s="329"/>
      <c r="S513" s="329"/>
      <c r="T513" s="329"/>
      <c r="U513" s="329"/>
      <c r="V513" s="329"/>
      <c r="W513" s="329"/>
      <c r="X513" s="329"/>
      <c r="Y513" s="329">
        <f>IF(Y407="kWh",SUMPRODUCT(D408:D511,Y408:Y511))</f>
        <v>2471677.9066956788</v>
      </c>
      <c r="Z513" s="329">
        <f>IF(Z407="kWh",SUMPRODUCT(D408:D511,Z408:Z511))</f>
        <v>960090.65762569988</v>
      </c>
      <c r="AA513" s="329">
        <f>IF(AA407="kW",SUMPRODUCT(N408:N511,O408:O511,AA408:AA511),SUMPRODUCT(D408:D511,AA408:AA511))</f>
        <v>10031.2958713098</v>
      </c>
      <c r="AB513" s="329">
        <f>IF(AB407="kW",SUMPRODUCT(N408:N511,O408:O511,AB408:AB511),SUMPRODUCT(D408:D511,AB408:AB511))</f>
        <v>32.859058794479992</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267">Z137*Z516</f>
        <v>0</v>
      </c>
      <c r="AA517" s="378">
        <f t="shared" si="267"/>
        <v>0</v>
      </c>
      <c r="AB517" s="378">
        <f t="shared" si="267"/>
        <v>0</v>
      </c>
      <c r="AC517" s="378">
        <f t="shared" si="267"/>
        <v>0</v>
      </c>
      <c r="AD517" s="378">
        <f t="shared" si="267"/>
        <v>0</v>
      </c>
      <c r="AE517" s="378">
        <f t="shared" si="267"/>
        <v>0</v>
      </c>
      <c r="AF517" s="378">
        <f t="shared" si="267"/>
        <v>0</v>
      </c>
      <c r="AG517" s="378">
        <f t="shared" si="267"/>
        <v>0</v>
      </c>
      <c r="AH517" s="378">
        <f t="shared" si="267"/>
        <v>0</v>
      </c>
      <c r="AI517" s="378">
        <f t="shared" si="267"/>
        <v>0</v>
      </c>
      <c r="AJ517" s="378">
        <f t="shared" si="267"/>
        <v>0</v>
      </c>
      <c r="AK517" s="378">
        <f t="shared" si="267"/>
        <v>0</v>
      </c>
      <c r="AL517" s="378">
        <f t="shared" si="267"/>
        <v>0</v>
      </c>
      <c r="AM517" s="624">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268">Z266*Z516</f>
        <v>0</v>
      </c>
      <c r="AA518" s="378">
        <f t="shared" si="268"/>
        <v>0</v>
      </c>
      <c r="AB518" s="378">
        <f t="shared" si="268"/>
        <v>0</v>
      </c>
      <c r="AC518" s="378">
        <f t="shared" si="268"/>
        <v>0</v>
      </c>
      <c r="AD518" s="378">
        <f t="shared" si="268"/>
        <v>0</v>
      </c>
      <c r="AE518" s="378">
        <f t="shared" si="268"/>
        <v>0</v>
      </c>
      <c r="AF518" s="378">
        <f t="shared" si="268"/>
        <v>0</v>
      </c>
      <c r="AG518" s="378">
        <f t="shared" si="268"/>
        <v>0</v>
      </c>
      <c r="AH518" s="378">
        <f t="shared" si="268"/>
        <v>0</v>
      </c>
      <c r="AI518" s="378">
        <f t="shared" si="268"/>
        <v>0</v>
      </c>
      <c r="AJ518" s="378">
        <f t="shared" si="268"/>
        <v>0</v>
      </c>
      <c r="AK518" s="378">
        <f t="shared" si="268"/>
        <v>0</v>
      </c>
      <c r="AL518" s="378">
        <f t="shared" si="268"/>
        <v>0</v>
      </c>
      <c r="AM518" s="624">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269">Z395*Z516</f>
        <v>0</v>
      </c>
      <c r="AA519" s="378">
        <f t="shared" si="269"/>
        <v>0</v>
      </c>
      <c r="AB519" s="378">
        <f t="shared" si="269"/>
        <v>0</v>
      </c>
      <c r="AC519" s="378">
        <f t="shared" si="269"/>
        <v>0</v>
      </c>
      <c r="AD519" s="378">
        <f t="shared" si="269"/>
        <v>0</v>
      </c>
      <c r="AE519" s="378">
        <f t="shared" si="269"/>
        <v>0</v>
      </c>
      <c r="AF519" s="378">
        <f t="shared" si="269"/>
        <v>0</v>
      </c>
      <c r="AG519" s="378">
        <f t="shared" si="269"/>
        <v>0</v>
      </c>
      <c r="AH519" s="378">
        <f t="shared" si="269"/>
        <v>0</v>
      </c>
      <c r="AI519" s="378">
        <f t="shared" si="269"/>
        <v>0</v>
      </c>
      <c r="AJ519" s="378">
        <f t="shared" si="269"/>
        <v>0</v>
      </c>
      <c r="AK519" s="378">
        <f t="shared" si="269"/>
        <v>0</v>
      </c>
      <c r="AL519" s="378">
        <f t="shared" si="269"/>
        <v>0</v>
      </c>
      <c r="AM519" s="624">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270">Z513*Z516</f>
        <v>0</v>
      </c>
      <c r="AA520" s="378">
        <f t="shared" si="270"/>
        <v>0</v>
      </c>
      <c r="AB520" s="378">
        <f t="shared" si="270"/>
        <v>0</v>
      </c>
      <c r="AC520" s="378">
        <f t="shared" si="270"/>
        <v>0</v>
      </c>
      <c r="AD520" s="378">
        <f t="shared" si="270"/>
        <v>0</v>
      </c>
      <c r="AE520" s="378">
        <f t="shared" si="270"/>
        <v>0</v>
      </c>
      <c r="AF520" s="378">
        <f t="shared" si="270"/>
        <v>0</v>
      </c>
      <c r="AG520" s="378">
        <f t="shared" si="270"/>
        <v>0</v>
      </c>
      <c r="AH520" s="378">
        <f t="shared" si="270"/>
        <v>0</v>
      </c>
      <c r="AI520" s="378">
        <f>AI513*AI516</f>
        <v>0</v>
      </c>
      <c r="AJ520" s="378">
        <f t="shared" si="270"/>
        <v>0</v>
      </c>
      <c r="AK520" s="378">
        <f t="shared" si="270"/>
        <v>0</v>
      </c>
      <c r="AL520" s="378">
        <f>AL513*AL516</f>
        <v>0</v>
      </c>
      <c r="AM520" s="624">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271">SUM(Z517:Z520)</f>
        <v>0</v>
      </c>
      <c r="AA521" s="346">
        <f t="shared" si="271"/>
        <v>0</v>
      </c>
      <c r="AB521" s="346">
        <f t="shared" si="271"/>
        <v>0</v>
      </c>
      <c r="AC521" s="346">
        <f t="shared" si="271"/>
        <v>0</v>
      </c>
      <c r="AD521" s="346">
        <f t="shared" si="271"/>
        <v>0</v>
      </c>
      <c r="AE521" s="346">
        <f t="shared" si="271"/>
        <v>0</v>
      </c>
      <c r="AF521" s="346">
        <f t="shared" si="271"/>
        <v>0</v>
      </c>
      <c r="AG521" s="346">
        <f t="shared" si="271"/>
        <v>0</v>
      </c>
      <c r="AH521" s="346">
        <f t="shared" si="271"/>
        <v>0</v>
      </c>
      <c r="AI521" s="346">
        <f t="shared" si="271"/>
        <v>0</v>
      </c>
      <c r="AJ521" s="346">
        <f t="shared" si="271"/>
        <v>0</v>
      </c>
      <c r="AK521" s="346">
        <f t="shared" si="271"/>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272">Z514*Z516</f>
        <v>0</v>
      </c>
      <c r="AA522" s="347">
        <f>AA514*AA516</f>
        <v>0</v>
      </c>
      <c r="AB522" s="347">
        <f t="shared" si="272"/>
        <v>0</v>
      </c>
      <c r="AC522" s="347">
        <f t="shared" si="272"/>
        <v>0</v>
      </c>
      <c r="AD522" s="347">
        <f>AD514*AD516</f>
        <v>0</v>
      </c>
      <c r="AE522" s="347">
        <f t="shared" si="272"/>
        <v>0</v>
      </c>
      <c r="AF522" s="347">
        <f t="shared" si="272"/>
        <v>0</v>
      </c>
      <c r="AG522" s="347">
        <f t="shared" si="272"/>
        <v>0</v>
      </c>
      <c r="AH522" s="347">
        <f t="shared" si="272"/>
        <v>0</v>
      </c>
      <c r="AI522" s="347">
        <f t="shared" si="272"/>
        <v>0</v>
      </c>
      <c r="AJ522" s="347">
        <f t="shared" si="272"/>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2258338.2744256789</v>
      </c>
      <c r="Z526" s="291">
        <f>SUMPRODUCT(E408:E511,Z408:Z511)</f>
        <v>939121.61282569997</v>
      </c>
      <c r="AA526" s="291">
        <f>IF(AA407="kW",SUMPRODUCT(N408:N511,P408:P511,AA408:AA511),SUMPRODUCT(E408:E511,AA408:AA511))</f>
        <v>10031.2958713098</v>
      </c>
      <c r="AB526" s="291">
        <f>IF(AB407="kW",SUMPRODUCT(N408:N511,P408:P511,AB408:AB511),SUMPRODUCT(E408:E511,AB408:AB511))</f>
        <v>32.859058794479992</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589</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0" t="s">
        <v>525</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57"/>
  <sheetViews>
    <sheetView topLeftCell="A600" zoomScale="90" zoomScaleNormal="90" workbookViewId="0">
      <pane xSplit="2" topLeftCell="C1" activePane="topRight" state="frozen"/>
      <selection pane="topRight" activeCell="Y782" sqref="Y782:AB782"/>
    </sheetView>
  </sheetViews>
  <sheetFormatPr defaultColWidth="9" defaultRowHeight="15" outlineLevelRow="1" outlineLevelCol="1"/>
  <cols>
    <col min="1" max="1" width="4.5703125" style="518" customWidth="1"/>
    <col min="2" max="2" width="44" style="427" customWidth="1"/>
    <col min="3" max="3" width="13.42578125" style="427" customWidth="1"/>
    <col min="4" max="4" width="17" style="427" customWidth="1"/>
    <col min="5" max="5" width="12.7109375" style="427" hidden="1" customWidth="1" outlineLevel="1"/>
    <col min="6" max="13" width="9" style="427" hidden="1" customWidth="1" outlineLevel="1"/>
    <col min="14" max="14" width="13.5703125" style="427" hidden="1" customWidth="1" outlineLevel="1"/>
    <col min="15" max="15" width="15.5703125" style="427" customWidth="1" collapsed="1"/>
    <col min="16" max="24" width="9" style="427" hidden="1" customWidth="1" outlineLevel="1"/>
    <col min="25" max="25" width="16.5703125" style="427" customWidth="1" collapsed="1"/>
    <col min="26" max="27" width="15" style="427" customWidth="1"/>
    <col min="28" max="28" width="17.5703125" style="427" customWidth="1"/>
    <col min="29" max="29" width="19.5703125" style="427" customWidth="1"/>
    <col min="30" max="30" width="18.5703125" style="427" customWidth="1"/>
    <col min="31" max="35" width="15" style="427" customWidth="1"/>
    <col min="36" max="38" width="17.28515625" style="427" customWidth="1"/>
    <col min="39" max="39" width="14.5703125" style="427" customWidth="1"/>
    <col min="40" max="40" width="11.5703125" style="427" customWidth="1"/>
    <col min="41" max="16384" width="9" style="427"/>
  </cols>
  <sheetData>
    <row r="13" spans="2:39" ht="15.75" thickBot="1"/>
    <row r="14" spans="2:39" ht="26.25" customHeight="1" thickBot="1">
      <c r="B14" s="884" t="s">
        <v>171</v>
      </c>
      <c r="C14" s="257" t="s">
        <v>175</v>
      </c>
      <c r="D14" s="502"/>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84"/>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84"/>
      <c r="C16" s="876" t="s">
        <v>550</v>
      </c>
      <c r="D16" s="877"/>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84" t="s">
        <v>504</v>
      </c>
      <c r="C18" s="885" t="s">
        <v>683</v>
      </c>
      <c r="D18" s="885"/>
      <c r="E18" s="885"/>
      <c r="F18" s="885"/>
      <c r="G18" s="885"/>
      <c r="H18" s="885"/>
      <c r="I18" s="885"/>
      <c r="J18" s="885"/>
      <c r="K18" s="885"/>
      <c r="L18" s="885"/>
      <c r="M18" s="885"/>
      <c r="N18" s="885"/>
      <c r="O18" s="885"/>
      <c r="P18" s="885"/>
      <c r="Q18" s="885"/>
      <c r="R18" s="885"/>
      <c r="S18" s="885"/>
      <c r="T18" s="885"/>
      <c r="U18" s="885"/>
      <c r="V18" s="885"/>
      <c r="W18" s="885"/>
      <c r="X18" s="885"/>
      <c r="Y18" s="601"/>
      <c r="Z18" s="601"/>
      <c r="AA18" s="601"/>
      <c r="AB18" s="601"/>
      <c r="AC18" s="601"/>
      <c r="AD18" s="601"/>
      <c r="AE18" s="270"/>
      <c r="AF18" s="265"/>
      <c r="AG18" s="265"/>
      <c r="AH18" s="265"/>
      <c r="AI18" s="265"/>
      <c r="AJ18" s="265"/>
      <c r="AK18" s="265"/>
      <c r="AL18" s="265"/>
      <c r="AM18" s="265"/>
    </row>
    <row r="19" spans="2:39" ht="45.75" customHeight="1">
      <c r="B19" s="884"/>
      <c r="C19" s="885" t="s">
        <v>572</v>
      </c>
      <c r="D19" s="885"/>
      <c r="E19" s="885"/>
      <c r="F19" s="885"/>
      <c r="G19" s="885"/>
      <c r="H19" s="885"/>
      <c r="I19" s="885"/>
      <c r="J19" s="885"/>
      <c r="K19" s="885"/>
      <c r="L19" s="885"/>
      <c r="M19" s="885"/>
      <c r="N19" s="885"/>
      <c r="O19" s="885"/>
      <c r="P19" s="885"/>
      <c r="Q19" s="885"/>
      <c r="R19" s="885"/>
      <c r="S19" s="885"/>
      <c r="T19" s="885"/>
      <c r="U19" s="885"/>
      <c r="V19" s="885"/>
      <c r="W19" s="885"/>
      <c r="X19" s="885"/>
      <c r="Y19" s="601"/>
      <c r="Z19" s="601"/>
      <c r="AA19" s="601"/>
      <c r="AB19" s="601"/>
      <c r="AC19" s="601"/>
      <c r="AD19" s="601"/>
      <c r="AE19" s="270"/>
      <c r="AF19" s="265"/>
      <c r="AG19" s="265"/>
      <c r="AH19" s="265"/>
      <c r="AI19" s="265"/>
      <c r="AJ19" s="265"/>
      <c r="AK19" s="265"/>
      <c r="AL19" s="265"/>
      <c r="AM19" s="265"/>
    </row>
    <row r="20" spans="2:39" ht="62.25" customHeight="1">
      <c r="B20" s="273"/>
      <c r="C20" s="885" t="s">
        <v>570</v>
      </c>
      <c r="D20" s="885"/>
      <c r="E20" s="885"/>
      <c r="F20" s="885"/>
      <c r="G20" s="885"/>
      <c r="H20" s="885"/>
      <c r="I20" s="885"/>
      <c r="J20" s="885"/>
      <c r="K20" s="885"/>
      <c r="L20" s="885"/>
      <c r="M20" s="885"/>
      <c r="N20" s="885"/>
      <c r="O20" s="885"/>
      <c r="P20" s="885"/>
      <c r="Q20" s="885"/>
      <c r="R20" s="885"/>
      <c r="S20" s="885"/>
      <c r="T20" s="885"/>
      <c r="U20" s="885"/>
      <c r="V20" s="885"/>
      <c r="W20" s="885"/>
      <c r="X20" s="885"/>
      <c r="Y20" s="601"/>
      <c r="Z20" s="601"/>
      <c r="AA20" s="601"/>
      <c r="AB20" s="601"/>
      <c r="AC20" s="601"/>
      <c r="AD20" s="601"/>
      <c r="AE20" s="428"/>
      <c r="AF20" s="265"/>
      <c r="AG20" s="265"/>
      <c r="AH20" s="265"/>
      <c r="AI20" s="265"/>
      <c r="AJ20" s="265"/>
      <c r="AK20" s="265"/>
      <c r="AL20" s="265"/>
      <c r="AM20" s="265"/>
    </row>
    <row r="21" spans="2:39" ht="37.5" customHeight="1">
      <c r="B21" s="273"/>
      <c r="C21" s="885" t="s">
        <v>636</v>
      </c>
      <c r="D21" s="885"/>
      <c r="E21" s="885"/>
      <c r="F21" s="885"/>
      <c r="G21" s="885"/>
      <c r="H21" s="885"/>
      <c r="I21" s="885"/>
      <c r="J21" s="885"/>
      <c r="K21" s="885"/>
      <c r="L21" s="885"/>
      <c r="M21" s="885"/>
      <c r="N21" s="885"/>
      <c r="O21" s="885"/>
      <c r="P21" s="885"/>
      <c r="Q21" s="885"/>
      <c r="R21" s="885"/>
      <c r="S21" s="885"/>
      <c r="T21" s="885"/>
      <c r="U21" s="885"/>
      <c r="V21" s="885"/>
      <c r="W21" s="885"/>
      <c r="X21" s="885"/>
      <c r="Y21" s="601"/>
      <c r="Z21" s="601"/>
      <c r="AA21" s="601"/>
      <c r="AB21" s="601"/>
      <c r="AC21" s="601"/>
      <c r="AD21" s="601"/>
      <c r="AE21" s="276"/>
      <c r="AF21" s="265"/>
      <c r="AG21" s="265"/>
      <c r="AH21" s="265"/>
      <c r="AI21" s="265"/>
      <c r="AJ21" s="265"/>
      <c r="AK21" s="265"/>
      <c r="AL21" s="265"/>
      <c r="AM21" s="265"/>
    </row>
    <row r="22" spans="2:39" ht="54.75" customHeight="1">
      <c r="B22" s="273"/>
      <c r="C22" s="885" t="s">
        <v>620</v>
      </c>
      <c r="D22" s="885"/>
      <c r="E22" s="885"/>
      <c r="F22" s="885"/>
      <c r="G22" s="885"/>
      <c r="H22" s="885"/>
      <c r="I22" s="885"/>
      <c r="J22" s="885"/>
      <c r="K22" s="885"/>
      <c r="L22" s="885"/>
      <c r="M22" s="885"/>
      <c r="N22" s="885"/>
      <c r="O22" s="885"/>
      <c r="P22" s="885"/>
      <c r="Q22" s="885"/>
      <c r="R22" s="885"/>
      <c r="S22" s="885"/>
      <c r="T22" s="885"/>
      <c r="U22" s="885"/>
      <c r="V22" s="885"/>
      <c r="W22" s="885"/>
      <c r="X22" s="885"/>
      <c r="Y22" s="601"/>
      <c r="Z22" s="601"/>
      <c r="AA22" s="601"/>
      <c r="AB22" s="601"/>
      <c r="AC22" s="601"/>
      <c r="AD22" s="601"/>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84" t="s">
        <v>526</v>
      </c>
      <c r="C24" s="591"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84"/>
      <c r="C25" s="591"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4"/>
      <c r="C26" s="591"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4"/>
      <c r="C27" s="591"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4"/>
      <c r="C28" s="591"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4"/>
      <c r="C29" s="591"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4"/>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4"/>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85"/>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86" t="s">
        <v>211</v>
      </c>
      <c r="C34" s="888" t="s">
        <v>33</v>
      </c>
      <c r="D34" s="284" t="s">
        <v>421</v>
      </c>
      <c r="E34" s="890" t="s">
        <v>209</v>
      </c>
      <c r="F34" s="891"/>
      <c r="G34" s="891"/>
      <c r="H34" s="891"/>
      <c r="I34" s="891"/>
      <c r="J34" s="891"/>
      <c r="K34" s="891"/>
      <c r="L34" s="891"/>
      <c r="M34" s="892"/>
      <c r="N34" s="896" t="s">
        <v>213</v>
      </c>
      <c r="O34" s="284" t="s">
        <v>422</v>
      </c>
      <c r="P34" s="890" t="s">
        <v>212</v>
      </c>
      <c r="Q34" s="891"/>
      <c r="R34" s="891"/>
      <c r="S34" s="891"/>
      <c r="T34" s="891"/>
      <c r="U34" s="891"/>
      <c r="V34" s="891"/>
      <c r="W34" s="891"/>
      <c r="X34" s="892"/>
      <c r="Y34" s="893" t="s">
        <v>243</v>
      </c>
      <c r="Z34" s="894"/>
      <c r="AA34" s="894"/>
      <c r="AB34" s="894"/>
      <c r="AC34" s="894"/>
      <c r="AD34" s="894"/>
      <c r="AE34" s="894"/>
      <c r="AF34" s="894"/>
      <c r="AG34" s="894"/>
      <c r="AH34" s="894"/>
      <c r="AI34" s="894"/>
      <c r="AJ34" s="894"/>
      <c r="AK34" s="894"/>
      <c r="AL34" s="894"/>
      <c r="AM34" s="895"/>
    </row>
    <row r="35" spans="1:39" ht="65.25" customHeight="1">
      <c r="B35" s="887"/>
      <c r="C35" s="889"/>
      <c r="D35" s="285">
        <v>2015</v>
      </c>
      <c r="E35" s="285">
        <v>2016</v>
      </c>
      <c r="F35" s="285">
        <v>2017</v>
      </c>
      <c r="G35" s="285">
        <v>2018</v>
      </c>
      <c r="H35" s="285">
        <v>2019</v>
      </c>
      <c r="I35" s="285">
        <v>2020</v>
      </c>
      <c r="J35" s="285">
        <v>2021</v>
      </c>
      <c r="K35" s="285">
        <v>2022</v>
      </c>
      <c r="L35" s="285">
        <v>2023</v>
      </c>
      <c r="M35" s="429">
        <v>2024</v>
      </c>
      <c r="N35" s="897"/>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 &lt;50 kW</v>
      </c>
      <c r="AA35" s="285" t="str">
        <f>'1.  LRAMVA Summary'!F52</f>
        <v>GS &gt;50 kW</v>
      </c>
      <c r="AB35" s="285" t="str">
        <f>'1.  LRAMVA Summary'!G52</f>
        <v>Large User</v>
      </c>
      <c r="AC35" s="285" t="str">
        <f>'1.  LRAMVA Summary'!H52</f>
        <v>Street Lighting</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4"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hidden="1"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idden="1" outlineLevel="1">
      <c r="A38" s="518">
        <v>1</v>
      </c>
      <c r="B38" s="516" t="s">
        <v>95</v>
      </c>
      <c r="C38" s="291" t="s">
        <v>25</v>
      </c>
      <c r="D38" s="295">
        <v>625153</v>
      </c>
      <c r="E38" s="295">
        <v>618250</v>
      </c>
      <c r="F38" s="295">
        <v>618250</v>
      </c>
      <c r="G38" s="295">
        <v>618250</v>
      </c>
      <c r="H38" s="295">
        <v>618250</v>
      </c>
      <c r="I38" s="295">
        <v>618250</v>
      </c>
      <c r="J38" s="295">
        <v>618250</v>
      </c>
      <c r="K38" s="295">
        <v>618018</v>
      </c>
      <c r="L38" s="295">
        <v>618018</v>
      </c>
      <c r="M38" s="295">
        <v>618018</v>
      </c>
      <c r="N38" s="291"/>
      <c r="O38" s="295">
        <v>40</v>
      </c>
      <c r="P38" s="295">
        <v>40</v>
      </c>
      <c r="Q38" s="295">
        <v>40</v>
      </c>
      <c r="R38" s="295">
        <v>40</v>
      </c>
      <c r="S38" s="295">
        <v>40</v>
      </c>
      <c r="T38" s="295">
        <v>40</v>
      </c>
      <c r="U38" s="295">
        <v>40</v>
      </c>
      <c r="V38" s="295">
        <v>40</v>
      </c>
      <c r="W38" s="295">
        <v>40</v>
      </c>
      <c r="X38" s="295">
        <v>40</v>
      </c>
      <c r="Y38" s="787">
        <v>1</v>
      </c>
      <c r="Z38" s="787"/>
      <c r="AA38" s="787"/>
      <c r="AB38" s="787"/>
      <c r="AC38" s="415"/>
      <c r="AD38" s="410"/>
      <c r="AE38" s="410"/>
      <c r="AF38" s="410"/>
      <c r="AG38" s="410"/>
      <c r="AH38" s="410"/>
      <c r="AI38" s="410"/>
      <c r="AJ38" s="410"/>
      <c r="AK38" s="410"/>
      <c r="AL38" s="410"/>
      <c r="AM38" s="296">
        <f>SUM(Y38:AL38)</f>
        <v>1</v>
      </c>
    </row>
    <row r="39" spans="1:39" hidden="1" outlineLevel="1">
      <c r="B39" s="294" t="s">
        <v>267</v>
      </c>
      <c r="C39" s="291" t="s">
        <v>163</v>
      </c>
      <c r="D39" s="295">
        <v>123362</v>
      </c>
      <c r="E39" s="295">
        <v>121016</v>
      </c>
      <c r="F39" s="295">
        <v>121016</v>
      </c>
      <c r="G39" s="295">
        <v>121016</v>
      </c>
      <c r="H39" s="295">
        <v>121016</v>
      </c>
      <c r="I39" s="295">
        <v>121016</v>
      </c>
      <c r="J39" s="295">
        <v>121016</v>
      </c>
      <c r="K39" s="295">
        <v>120611</v>
      </c>
      <c r="L39" s="295">
        <v>120611</v>
      </c>
      <c r="M39" s="295">
        <v>120611</v>
      </c>
      <c r="N39" s="467"/>
      <c r="O39" s="295">
        <v>8</v>
      </c>
      <c r="P39" s="295">
        <v>8</v>
      </c>
      <c r="Q39" s="295">
        <v>8</v>
      </c>
      <c r="R39" s="295">
        <v>8</v>
      </c>
      <c r="S39" s="295">
        <v>8</v>
      </c>
      <c r="T39" s="295">
        <v>8</v>
      </c>
      <c r="U39" s="295">
        <v>8</v>
      </c>
      <c r="V39" s="295">
        <v>8</v>
      </c>
      <c r="W39" s="295">
        <v>8</v>
      </c>
      <c r="X39" s="295">
        <v>8</v>
      </c>
      <c r="Y39" s="788">
        <f>Y38</f>
        <v>1</v>
      </c>
      <c r="Z39" s="788">
        <f t="shared" ref="Z39:AC39" si="0">Z38</f>
        <v>0</v>
      </c>
      <c r="AA39" s="788">
        <f t="shared" si="0"/>
        <v>0</v>
      </c>
      <c r="AB39" s="788">
        <f t="shared" si="0"/>
        <v>0</v>
      </c>
      <c r="AC39" s="788">
        <f t="shared" si="0"/>
        <v>0</v>
      </c>
      <c r="AD39" s="411">
        <f t="shared" ref="AD39:AL39" si="1">AD38</f>
        <v>0</v>
      </c>
      <c r="AE39" s="411">
        <f t="shared" si="1"/>
        <v>0</v>
      </c>
      <c r="AF39" s="411">
        <f t="shared" si="1"/>
        <v>0</v>
      </c>
      <c r="AG39" s="411">
        <f t="shared" si="1"/>
        <v>0</v>
      </c>
      <c r="AH39" s="411">
        <f t="shared" si="1"/>
        <v>0</v>
      </c>
      <c r="AI39" s="411">
        <f t="shared" si="1"/>
        <v>0</v>
      </c>
      <c r="AJ39" s="411">
        <f t="shared" si="1"/>
        <v>0</v>
      </c>
      <c r="AK39" s="411">
        <f t="shared" si="1"/>
        <v>0</v>
      </c>
      <c r="AL39" s="411">
        <f t="shared" si="1"/>
        <v>0</v>
      </c>
      <c r="AM39" s="297"/>
    </row>
    <row r="40" spans="1:39" ht="15.75" hidden="1"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6"/>
      <c r="Z40" s="789"/>
      <c r="AA40" s="789"/>
      <c r="AB40" s="789"/>
      <c r="AC40" s="789"/>
      <c r="AD40" s="413"/>
      <c r="AE40" s="413"/>
      <c r="AF40" s="413"/>
      <c r="AG40" s="413"/>
      <c r="AH40" s="413"/>
      <c r="AI40" s="413"/>
      <c r="AJ40" s="413"/>
      <c r="AK40" s="413"/>
      <c r="AL40" s="413"/>
      <c r="AM40" s="302"/>
    </row>
    <row r="41" spans="1:39" hidden="1" outlineLevel="1">
      <c r="A41" s="518">
        <v>2</v>
      </c>
      <c r="B41" s="516" t="s">
        <v>96</v>
      </c>
      <c r="C41" s="291" t="s">
        <v>25</v>
      </c>
      <c r="D41" s="295">
        <v>924518</v>
      </c>
      <c r="E41" s="295">
        <v>908087</v>
      </c>
      <c r="F41" s="295">
        <v>908087</v>
      </c>
      <c r="G41" s="295">
        <v>908087</v>
      </c>
      <c r="H41" s="295">
        <v>908087</v>
      </c>
      <c r="I41" s="295">
        <v>908087</v>
      </c>
      <c r="J41" s="295">
        <v>908087</v>
      </c>
      <c r="K41" s="295">
        <v>907611</v>
      </c>
      <c r="L41" s="295">
        <v>907611</v>
      </c>
      <c r="M41" s="295">
        <v>907611</v>
      </c>
      <c r="N41" s="291"/>
      <c r="O41" s="295">
        <v>62</v>
      </c>
      <c r="P41" s="295">
        <v>61</v>
      </c>
      <c r="Q41" s="295">
        <v>61</v>
      </c>
      <c r="R41" s="295">
        <v>61</v>
      </c>
      <c r="S41" s="295">
        <v>61</v>
      </c>
      <c r="T41" s="295">
        <v>61</v>
      </c>
      <c r="U41" s="295">
        <v>61</v>
      </c>
      <c r="V41" s="295">
        <v>61</v>
      </c>
      <c r="W41" s="295">
        <v>61</v>
      </c>
      <c r="X41" s="295">
        <v>61</v>
      </c>
      <c r="Y41" s="787">
        <v>1</v>
      </c>
      <c r="Z41" s="787"/>
      <c r="AA41" s="787"/>
      <c r="AB41" s="787"/>
      <c r="AC41" s="415"/>
      <c r="AD41" s="410"/>
      <c r="AE41" s="410"/>
      <c r="AF41" s="410"/>
      <c r="AG41" s="410"/>
      <c r="AH41" s="410"/>
      <c r="AI41" s="410"/>
      <c r="AJ41" s="410"/>
      <c r="AK41" s="410"/>
      <c r="AL41" s="410"/>
      <c r="AM41" s="296">
        <f>SUM(Y41:AL41)</f>
        <v>1</v>
      </c>
    </row>
    <row r="42" spans="1:39" hidden="1" outlineLevel="1">
      <c r="B42" s="294" t="s">
        <v>267</v>
      </c>
      <c r="C42" s="291" t="s">
        <v>163</v>
      </c>
      <c r="D42" s="295">
        <v>9563</v>
      </c>
      <c r="E42" s="295">
        <v>9451</v>
      </c>
      <c r="F42" s="295">
        <v>9451</v>
      </c>
      <c r="G42" s="295">
        <v>9451</v>
      </c>
      <c r="H42" s="295">
        <v>9451</v>
      </c>
      <c r="I42" s="295">
        <v>9451</v>
      </c>
      <c r="J42" s="295">
        <v>9451</v>
      </c>
      <c r="K42" s="295">
        <v>9427</v>
      </c>
      <c r="L42" s="295">
        <v>9427</v>
      </c>
      <c r="M42" s="295">
        <v>9427</v>
      </c>
      <c r="N42" s="467"/>
      <c r="O42" s="295">
        <v>1</v>
      </c>
      <c r="P42" s="295">
        <v>1</v>
      </c>
      <c r="Q42" s="295">
        <v>1</v>
      </c>
      <c r="R42" s="295">
        <v>1</v>
      </c>
      <c r="S42" s="295">
        <v>1</v>
      </c>
      <c r="T42" s="295">
        <v>1</v>
      </c>
      <c r="U42" s="295">
        <v>1</v>
      </c>
      <c r="V42" s="295">
        <v>1</v>
      </c>
      <c r="W42" s="295">
        <v>1</v>
      </c>
      <c r="X42" s="295">
        <v>1</v>
      </c>
      <c r="Y42" s="788">
        <f>Y41</f>
        <v>1</v>
      </c>
      <c r="Z42" s="788">
        <f t="shared" ref="Z42:AC42" si="2">Z41</f>
        <v>0</v>
      </c>
      <c r="AA42" s="788">
        <f t="shared" si="2"/>
        <v>0</v>
      </c>
      <c r="AB42" s="788">
        <f t="shared" si="2"/>
        <v>0</v>
      </c>
      <c r="AC42" s="788">
        <f t="shared" si="2"/>
        <v>0</v>
      </c>
      <c r="AD42" s="411">
        <f t="shared" ref="AD42" si="3">AD41</f>
        <v>0</v>
      </c>
      <c r="AE42" s="411">
        <f t="shared" ref="AE42" si="4">AE41</f>
        <v>0</v>
      </c>
      <c r="AF42" s="411">
        <f t="shared" ref="AF42" si="5">AF41</f>
        <v>0</v>
      </c>
      <c r="AG42" s="411">
        <f t="shared" ref="AG42" si="6">AG41</f>
        <v>0</v>
      </c>
      <c r="AH42" s="411">
        <f t="shared" ref="AH42" si="7">AH41</f>
        <v>0</v>
      </c>
      <c r="AI42" s="411">
        <f t="shared" ref="AI42" si="8">AI41</f>
        <v>0</v>
      </c>
      <c r="AJ42" s="411">
        <f t="shared" ref="AJ42" si="9">AJ41</f>
        <v>0</v>
      </c>
      <c r="AK42" s="411">
        <f t="shared" ref="AK42" si="10">AK41</f>
        <v>0</v>
      </c>
      <c r="AL42" s="411">
        <f t="shared" ref="AL42" si="11">AL41</f>
        <v>0</v>
      </c>
      <c r="AM42" s="297"/>
    </row>
    <row r="43" spans="1:39" ht="15.75" hidden="1"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6"/>
      <c r="Z43" s="789"/>
      <c r="AA43" s="789"/>
      <c r="AB43" s="789"/>
      <c r="AC43" s="789"/>
      <c r="AD43" s="413"/>
      <c r="AE43" s="413"/>
      <c r="AF43" s="413"/>
      <c r="AG43" s="413"/>
      <c r="AH43" s="413"/>
      <c r="AI43" s="413"/>
      <c r="AJ43" s="413"/>
      <c r="AK43" s="413"/>
      <c r="AL43" s="413"/>
      <c r="AM43" s="302"/>
    </row>
    <row r="44" spans="1:39" hidden="1" outlineLevel="1">
      <c r="A44" s="518">
        <v>3</v>
      </c>
      <c r="B44" s="516" t="s">
        <v>97</v>
      </c>
      <c r="C44" s="291" t="s">
        <v>25</v>
      </c>
      <c r="D44" s="295">
        <v>25042</v>
      </c>
      <c r="E44" s="295">
        <v>25042</v>
      </c>
      <c r="F44" s="295">
        <v>25042</v>
      </c>
      <c r="G44" s="295">
        <v>24937</v>
      </c>
      <c r="H44" s="295">
        <v>12209</v>
      </c>
      <c r="I44" s="295">
        <v>0</v>
      </c>
      <c r="J44" s="295">
        <v>0</v>
      </c>
      <c r="K44" s="295">
        <v>0</v>
      </c>
      <c r="L44" s="295">
        <v>0</v>
      </c>
      <c r="M44" s="295">
        <v>0</v>
      </c>
      <c r="N44" s="291"/>
      <c r="O44" s="295">
        <v>4</v>
      </c>
      <c r="P44" s="295">
        <v>4</v>
      </c>
      <c r="Q44" s="295">
        <v>4</v>
      </c>
      <c r="R44" s="295">
        <v>4</v>
      </c>
      <c r="S44" s="295">
        <v>2</v>
      </c>
      <c r="T44" s="295">
        <v>0</v>
      </c>
      <c r="U44" s="295">
        <v>0</v>
      </c>
      <c r="V44" s="295">
        <v>0</v>
      </c>
      <c r="W44" s="295">
        <v>0</v>
      </c>
      <c r="X44" s="295">
        <v>0</v>
      </c>
      <c r="Y44" s="787">
        <v>1</v>
      </c>
      <c r="Z44" s="787"/>
      <c r="AA44" s="787"/>
      <c r="AB44" s="787"/>
      <c r="AC44" s="415"/>
      <c r="AD44" s="410"/>
      <c r="AE44" s="410"/>
      <c r="AF44" s="410"/>
      <c r="AG44" s="410"/>
      <c r="AH44" s="410"/>
      <c r="AI44" s="410"/>
      <c r="AJ44" s="410"/>
      <c r="AK44" s="410"/>
      <c r="AL44" s="410"/>
      <c r="AM44" s="296">
        <f>SUM(Y44:AL44)</f>
        <v>1</v>
      </c>
    </row>
    <row r="45" spans="1:39" hidden="1" outlineLevel="1">
      <c r="B45" s="294" t="s">
        <v>267</v>
      </c>
      <c r="C45" s="291" t="s">
        <v>163</v>
      </c>
      <c r="D45" s="295">
        <v>0</v>
      </c>
      <c r="E45" s="295">
        <v>0</v>
      </c>
      <c r="F45" s="295">
        <v>0</v>
      </c>
      <c r="G45" s="295">
        <v>0</v>
      </c>
      <c r="H45" s="295">
        <v>0</v>
      </c>
      <c r="I45" s="295">
        <v>0</v>
      </c>
      <c r="J45" s="295">
        <v>0</v>
      </c>
      <c r="K45" s="295">
        <v>0</v>
      </c>
      <c r="L45" s="295">
        <v>0</v>
      </c>
      <c r="M45" s="295">
        <v>0</v>
      </c>
      <c r="N45" s="467"/>
      <c r="O45" s="295">
        <v>0</v>
      </c>
      <c r="P45" s="295">
        <v>0</v>
      </c>
      <c r="Q45" s="295">
        <v>0</v>
      </c>
      <c r="R45" s="295">
        <v>0</v>
      </c>
      <c r="S45" s="295">
        <v>0</v>
      </c>
      <c r="T45" s="295">
        <v>0</v>
      </c>
      <c r="U45" s="295">
        <v>0</v>
      </c>
      <c r="V45" s="295">
        <v>0</v>
      </c>
      <c r="W45" s="295">
        <v>0</v>
      </c>
      <c r="X45" s="295">
        <v>0</v>
      </c>
      <c r="Y45" s="788">
        <f>Y44</f>
        <v>1</v>
      </c>
      <c r="Z45" s="788">
        <f t="shared" ref="Z45:AC45" si="12">Z44</f>
        <v>0</v>
      </c>
      <c r="AA45" s="788">
        <f t="shared" si="12"/>
        <v>0</v>
      </c>
      <c r="AB45" s="788">
        <f t="shared" si="12"/>
        <v>0</v>
      </c>
      <c r="AC45" s="788">
        <f t="shared" si="12"/>
        <v>0</v>
      </c>
      <c r="AD45" s="411">
        <f t="shared" ref="AD45" si="13">AD44</f>
        <v>0</v>
      </c>
      <c r="AE45" s="411">
        <f t="shared" ref="AE45" si="14">AE44</f>
        <v>0</v>
      </c>
      <c r="AF45" s="411">
        <f t="shared" ref="AF45" si="15">AF44</f>
        <v>0</v>
      </c>
      <c r="AG45" s="411">
        <f t="shared" ref="AG45" si="16">AG44</f>
        <v>0</v>
      </c>
      <c r="AH45" s="411">
        <f t="shared" ref="AH45" si="17">AH44</f>
        <v>0</v>
      </c>
      <c r="AI45" s="411">
        <f t="shared" ref="AI45" si="18">AI44</f>
        <v>0</v>
      </c>
      <c r="AJ45" s="411">
        <f t="shared" ref="AJ45" si="19">AJ44</f>
        <v>0</v>
      </c>
      <c r="AK45" s="411">
        <f t="shared" ref="AK45" si="20">AK44</f>
        <v>0</v>
      </c>
      <c r="AL45" s="411">
        <f t="shared" ref="AL45" si="21">AL44</f>
        <v>0</v>
      </c>
      <c r="AM45" s="297"/>
    </row>
    <row r="46" spans="1:39" hidden="1"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6"/>
      <c r="Z46" s="416"/>
      <c r="AA46" s="416"/>
      <c r="AB46" s="416"/>
      <c r="AC46" s="416"/>
      <c r="AD46" s="412"/>
      <c r="AE46" s="412"/>
      <c r="AF46" s="412"/>
      <c r="AG46" s="412"/>
      <c r="AH46" s="412"/>
      <c r="AI46" s="412"/>
      <c r="AJ46" s="412"/>
      <c r="AK46" s="412"/>
      <c r="AL46" s="412"/>
      <c r="AM46" s="306"/>
    </row>
    <row r="47" spans="1:39" hidden="1" outlineLevel="1">
      <c r="A47" s="518">
        <v>4</v>
      </c>
      <c r="B47" s="516" t="s">
        <v>679</v>
      </c>
      <c r="C47" s="291" t="s">
        <v>25</v>
      </c>
      <c r="D47" s="295">
        <v>601882</v>
      </c>
      <c r="E47" s="295">
        <v>601882</v>
      </c>
      <c r="F47" s="295">
        <v>601882</v>
      </c>
      <c r="G47" s="295">
        <v>601882</v>
      </c>
      <c r="H47" s="295">
        <v>601882</v>
      </c>
      <c r="I47" s="295">
        <v>601882</v>
      </c>
      <c r="J47" s="295">
        <v>601882</v>
      </c>
      <c r="K47" s="295">
        <v>601882</v>
      </c>
      <c r="L47" s="295">
        <v>601882</v>
      </c>
      <c r="M47" s="295">
        <v>601882</v>
      </c>
      <c r="N47" s="291"/>
      <c r="O47" s="295">
        <v>317</v>
      </c>
      <c r="P47" s="295">
        <v>317</v>
      </c>
      <c r="Q47" s="295">
        <v>317</v>
      </c>
      <c r="R47" s="295">
        <v>317</v>
      </c>
      <c r="S47" s="295">
        <v>317</v>
      </c>
      <c r="T47" s="295">
        <v>317</v>
      </c>
      <c r="U47" s="295">
        <v>317</v>
      </c>
      <c r="V47" s="295">
        <v>317</v>
      </c>
      <c r="W47" s="295">
        <v>317</v>
      </c>
      <c r="X47" s="295">
        <v>317</v>
      </c>
      <c r="Y47" s="787">
        <v>1</v>
      </c>
      <c r="Z47" s="787"/>
      <c r="AA47" s="787"/>
      <c r="AB47" s="787"/>
      <c r="AC47" s="415"/>
      <c r="AD47" s="410"/>
      <c r="AE47" s="410"/>
      <c r="AF47" s="410"/>
      <c r="AG47" s="410"/>
      <c r="AH47" s="410"/>
      <c r="AI47" s="410"/>
      <c r="AJ47" s="410"/>
      <c r="AK47" s="410"/>
      <c r="AL47" s="410"/>
      <c r="AM47" s="296">
        <f>SUM(Y47:AL47)</f>
        <v>1</v>
      </c>
    </row>
    <row r="48" spans="1:39" hidden="1" outlineLevel="1">
      <c r="B48" s="294" t="s">
        <v>267</v>
      </c>
      <c r="C48" s="291" t="s">
        <v>163</v>
      </c>
      <c r="D48" s="295">
        <v>15841</v>
      </c>
      <c r="E48" s="295">
        <v>15841</v>
      </c>
      <c r="F48" s="295">
        <v>15841</v>
      </c>
      <c r="G48" s="295">
        <v>15841</v>
      </c>
      <c r="H48" s="295">
        <v>15841</v>
      </c>
      <c r="I48" s="295">
        <v>15841</v>
      </c>
      <c r="J48" s="295">
        <v>15841</v>
      </c>
      <c r="K48" s="295">
        <v>15841</v>
      </c>
      <c r="L48" s="295">
        <v>15841</v>
      </c>
      <c r="M48" s="295">
        <v>15841</v>
      </c>
      <c r="N48" s="467"/>
      <c r="O48" s="295">
        <v>8</v>
      </c>
      <c r="P48" s="295">
        <v>8</v>
      </c>
      <c r="Q48" s="295">
        <v>8</v>
      </c>
      <c r="R48" s="295">
        <v>8</v>
      </c>
      <c r="S48" s="295">
        <v>8</v>
      </c>
      <c r="T48" s="295">
        <v>8</v>
      </c>
      <c r="U48" s="295">
        <v>8</v>
      </c>
      <c r="V48" s="295">
        <v>8</v>
      </c>
      <c r="W48" s="295">
        <v>8</v>
      </c>
      <c r="X48" s="295">
        <v>8</v>
      </c>
      <c r="Y48" s="788">
        <f>Y47</f>
        <v>1</v>
      </c>
      <c r="Z48" s="788">
        <f t="shared" ref="Z48:AC48" si="22">Z47</f>
        <v>0</v>
      </c>
      <c r="AA48" s="788">
        <f t="shared" si="22"/>
        <v>0</v>
      </c>
      <c r="AB48" s="788">
        <f t="shared" si="22"/>
        <v>0</v>
      </c>
      <c r="AC48" s="788">
        <f t="shared" si="22"/>
        <v>0</v>
      </c>
      <c r="AD48" s="411">
        <f t="shared" ref="AD48" si="23">AD47</f>
        <v>0</v>
      </c>
      <c r="AE48" s="411">
        <f t="shared" ref="AE48" si="24">AE47</f>
        <v>0</v>
      </c>
      <c r="AF48" s="411">
        <f t="shared" ref="AF48" si="25">AF47</f>
        <v>0</v>
      </c>
      <c r="AG48" s="411">
        <f t="shared" ref="AG48" si="26">AG47</f>
        <v>0</v>
      </c>
      <c r="AH48" s="411">
        <f t="shared" ref="AH48" si="27">AH47</f>
        <v>0</v>
      </c>
      <c r="AI48" s="411">
        <f t="shared" ref="AI48" si="28">AI47</f>
        <v>0</v>
      </c>
      <c r="AJ48" s="411">
        <f t="shared" ref="AJ48" si="29">AJ47</f>
        <v>0</v>
      </c>
      <c r="AK48" s="411">
        <f t="shared" ref="AK48" si="30">AK47</f>
        <v>0</v>
      </c>
      <c r="AL48" s="411">
        <f t="shared" ref="AL48" si="31">AL47</f>
        <v>0</v>
      </c>
      <c r="AM48" s="297"/>
    </row>
    <row r="49" spans="1:39" hidden="1"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6"/>
      <c r="Z49" s="416"/>
      <c r="AA49" s="416"/>
      <c r="AB49" s="416"/>
      <c r="AC49" s="416"/>
      <c r="AD49" s="412"/>
      <c r="AE49" s="412"/>
      <c r="AF49" s="412"/>
      <c r="AG49" s="412"/>
      <c r="AH49" s="412"/>
      <c r="AI49" s="412"/>
      <c r="AJ49" s="412"/>
      <c r="AK49" s="412"/>
      <c r="AL49" s="412"/>
      <c r="AM49" s="306"/>
    </row>
    <row r="50" spans="1:39" ht="18" hidden="1" customHeight="1" outlineLevel="1">
      <c r="A50" s="518">
        <v>5</v>
      </c>
      <c r="B50" s="516" t="s">
        <v>98</v>
      </c>
      <c r="C50" s="291" t="s">
        <v>25</v>
      </c>
      <c r="D50" s="295">
        <v>71414</v>
      </c>
      <c r="E50" s="295">
        <v>71414</v>
      </c>
      <c r="F50" s="295">
        <v>71414</v>
      </c>
      <c r="G50" s="295">
        <v>71414</v>
      </c>
      <c r="H50" s="295">
        <v>71414</v>
      </c>
      <c r="I50" s="295">
        <v>71414</v>
      </c>
      <c r="J50" s="295">
        <v>71414</v>
      </c>
      <c r="K50" s="295">
        <v>71414</v>
      </c>
      <c r="L50" s="295">
        <v>71414</v>
      </c>
      <c r="M50" s="295">
        <v>71414</v>
      </c>
      <c r="N50" s="291"/>
      <c r="O50" s="295">
        <v>17</v>
      </c>
      <c r="P50" s="295">
        <v>17</v>
      </c>
      <c r="Q50" s="295">
        <v>17</v>
      </c>
      <c r="R50" s="295">
        <v>17</v>
      </c>
      <c r="S50" s="295">
        <v>17</v>
      </c>
      <c r="T50" s="295">
        <v>17</v>
      </c>
      <c r="U50" s="295">
        <v>17</v>
      </c>
      <c r="V50" s="295">
        <v>17</v>
      </c>
      <c r="W50" s="295">
        <v>17</v>
      </c>
      <c r="X50" s="295">
        <v>17</v>
      </c>
      <c r="Y50" s="787">
        <v>1</v>
      </c>
      <c r="Z50" s="787"/>
      <c r="AA50" s="787"/>
      <c r="AB50" s="787"/>
      <c r="AC50" s="415"/>
      <c r="AD50" s="410"/>
      <c r="AE50" s="410"/>
      <c r="AF50" s="410"/>
      <c r="AG50" s="410"/>
      <c r="AH50" s="410"/>
      <c r="AI50" s="410"/>
      <c r="AJ50" s="410"/>
      <c r="AK50" s="410"/>
      <c r="AL50" s="410"/>
      <c r="AM50" s="296">
        <f>SUM(Y50:AL50)</f>
        <v>1</v>
      </c>
    </row>
    <row r="51" spans="1:39" hidden="1" outlineLevel="1">
      <c r="B51" s="294" t="s">
        <v>267</v>
      </c>
      <c r="C51" s="291" t="s">
        <v>163</v>
      </c>
      <c r="D51" s="295">
        <v>0</v>
      </c>
      <c r="E51" s="295">
        <v>0</v>
      </c>
      <c r="F51" s="295">
        <v>0</v>
      </c>
      <c r="G51" s="295">
        <v>0</v>
      </c>
      <c r="H51" s="295">
        <v>0</v>
      </c>
      <c r="I51" s="295">
        <v>0</v>
      </c>
      <c r="J51" s="295">
        <v>0</v>
      </c>
      <c r="K51" s="295">
        <v>0</v>
      </c>
      <c r="L51" s="295">
        <v>0</v>
      </c>
      <c r="M51" s="295">
        <v>0</v>
      </c>
      <c r="N51" s="467"/>
      <c r="O51" s="295">
        <v>0</v>
      </c>
      <c r="P51" s="295">
        <v>0</v>
      </c>
      <c r="Q51" s="295">
        <v>0</v>
      </c>
      <c r="R51" s="295">
        <v>0</v>
      </c>
      <c r="S51" s="295">
        <v>0</v>
      </c>
      <c r="T51" s="295">
        <v>0</v>
      </c>
      <c r="U51" s="295">
        <v>0</v>
      </c>
      <c r="V51" s="295">
        <v>0</v>
      </c>
      <c r="W51" s="295">
        <v>0</v>
      </c>
      <c r="X51" s="295">
        <v>0</v>
      </c>
      <c r="Y51" s="788">
        <f>Y50</f>
        <v>1</v>
      </c>
      <c r="Z51" s="788">
        <f t="shared" ref="Z51:AC51" si="32">Z50</f>
        <v>0</v>
      </c>
      <c r="AA51" s="788">
        <f t="shared" si="32"/>
        <v>0</v>
      </c>
      <c r="AB51" s="788">
        <f t="shared" si="32"/>
        <v>0</v>
      </c>
      <c r="AC51" s="788">
        <f t="shared" si="32"/>
        <v>0</v>
      </c>
      <c r="AD51" s="411">
        <f t="shared" ref="AD51" si="33">AD50</f>
        <v>0</v>
      </c>
      <c r="AE51" s="411">
        <f t="shared" ref="AE51" si="34">AE50</f>
        <v>0</v>
      </c>
      <c r="AF51" s="411">
        <f t="shared" ref="AF51" si="35">AF50</f>
        <v>0</v>
      </c>
      <c r="AG51" s="411">
        <f t="shared" ref="AG51" si="36">AG50</f>
        <v>0</v>
      </c>
      <c r="AH51" s="411">
        <f t="shared" ref="AH51" si="37">AH50</f>
        <v>0</v>
      </c>
      <c r="AI51" s="411">
        <f t="shared" ref="AI51" si="38">AI50</f>
        <v>0</v>
      </c>
      <c r="AJ51" s="411">
        <f t="shared" ref="AJ51" si="39">AJ50</f>
        <v>0</v>
      </c>
      <c r="AK51" s="411">
        <f t="shared" ref="AK51" si="40">AK50</f>
        <v>0</v>
      </c>
      <c r="AL51" s="411">
        <f t="shared" ref="AL51" si="41">AL50</f>
        <v>0</v>
      </c>
      <c r="AM51" s="297"/>
    </row>
    <row r="52" spans="1:39" hidden="1"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18"/>
      <c r="Z52" s="417"/>
      <c r="AA52" s="417"/>
      <c r="AB52" s="417"/>
      <c r="AC52" s="417"/>
      <c r="AD52" s="423"/>
      <c r="AE52" s="423"/>
      <c r="AF52" s="423"/>
      <c r="AG52" s="423"/>
      <c r="AH52" s="423"/>
      <c r="AI52" s="423"/>
      <c r="AJ52" s="423"/>
      <c r="AK52" s="423"/>
      <c r="AL52" s="423"/>
      <c r="AM52" s="297"/>
    </row>
    <row r="53" spans="1:39" ht="16.5" hidden="1"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790"/>
      <c r="Z53" s="790"/>
      <c r="AA53" s="790"/>
      <c r="AB53" s="790"/>
      <c r="AC53" s="790"/>
      <c r="AD53" s="414"/>
      <c r="AE53" s="414"/>
      <c r="AF53" s="414"/>
      <c r="AG53" s="414"/>
      <c r="AH53" s="414"/>
      <c r="AI53" s="414"/>
      <c r="AJ53" s="414"/>
      <c r="AK53" s="414"/>
      <c r="AL53" s="414"/>
      <c r="AM53" s="292"/>
    </row>
    <row r="54" spans="1:39" hidden="1" outlineLevel="1">
      <c r="A54" s="518">
        <v>6</v>
      </c>
      <c r="B54" s="516" t="s">
        <v>99</v>
      </c>
      <c r="C54" s="291" t="s">
        <v>25</v>
      </c>
      <c r="D54" s="295">
        <v>712705</v>
      </c>
      <c r="E54" s="295">
        <v>712705</v>
      </c>
      <c r="F54" s="295">
        <v>712705</v>
      </c>
      <c r="G54" s="295">
        <v>712705</v>
      </c>
      <c r="H54" s="295">
        <v>0</v>
      </c>
      <c r="I54" s="295">
        <v>0</v>
      </c>
      <c r="J54" s="295">
        <v>0</v>
      </c>
      <c r="K54" s="295">
        <v>0</v>
      </c>
      <c r="L54" s="295">
        <v>0</v>
      </c>
      <c r="M54" s="295">
        <v>0</v>
      </c>
      <c r="N54" s="295">
        <v>12</v>
      </c>
      <c r="O54" s="295">
        <v>152</v>
      </c>
      <c r="P54" s="295">
        <v>152</v>
      </c>
      <c r="Q54" s="295">
        <v>152</v>
      </c>
      <c r="R54" s="295">
        <v>152</v>
      </c>
      <c r="S54" s="295">
        <v>0</v>
      </c>
      <c r="T54" s="295">
        <v>0</v>
      </c>
      <c r="U54" s="295">
        <v>0</v>
      </c>
      <c r="V54" s="295">
        <v>0</v>
      </c>
      <c r="W54" s="295">
        <v>0</v>
      </c>
      <c r="X54" s="295">
        <v>0</v>
      </c>
      <c r="Y54" s="787">
        <v>0</v>
      </c>
      <c r="Z54" s="787">
        <v>0</v>
      </c>
      <c r="AA54" s="787">
        <v>1</v>
      </c>
      <c r="AB54" s="787"/>
      <c r="AC54" s="415"/>
      <c r="AD54" s="410"/>
      <c r="AE54" s="410"/>
      <c r="AF54" s="415"/>
      <c r="AG54" s="415"/>
      <c r="AH54" s="415"/>
      <c r="AI54" s="415"/>
      <c r="AJ54" s="415"/>
      <c r="AK54" s="415"/>
      <c r="AL54" s="415"/>
      <c r="AM54" s="296">
        <f>SUM(Y54:AL54)</f>
        <v>1</v>
      </c>
    </row>
    <row r="55" spans="1:39" hidden="1" outlineLevel="1">
      <c r="B55" s="294" t="s">
        <v>267</v>
      </c>
      <c r="C55" s="291" t="s">
        <v>163</v>
      </c>
      <c r="D55" s="295">
        <v>47959</v>
      </c>
      <c r="E55" s="295">
        <v>47959</v>
      </c>
      <c r="F55" s="295">
        <v>47959</v>
      </c>
      <c r="G55" s="295">
        <v>47959</v>
      </c>
      <c r="H55" s="295">
        <v>760665</v>
      </c>
      <c r="I55" s="295">
        <v>760665</v>
      </c>
      <c r="J55" s="295">
        <v>760665</v>
      </c>
      <c r="K55" s="295">
        <v>760665</v>
      </c>
      <c r="L55" s="295">
        <v>760665</v>
      </c>
      <c r="M55" s="295">
        <v>760665</v>
      </c>
      <c r="N55" s="295">
        <f>N54</f>
        <v>12</v>
      </c>
      <c r="O55" s="295">
        <v>10</v>
      </c>
      <c r="P55" s="295">
        <v>10</v>
      </c>
      <c r="Q55" s="295">
        <v>10</v>
      </c>
      <c r="R55" s="295">
        <v>10</v>
      </c>
      <c r="S55" s="295">
        <v>162</v>
      </c>
      <c r="T55" s="295">
        <v>162</v>
      </c>
      <c r="U55" s="295">
        <v>162</v>
      </c>
      <c r="V55" s="295">
        <v>162</v>
      </c>
      <c r="W55" s="295">
        <v>162</v>
      </c>
      <c r="X55" s="295">
        <v>162</v>
      </c>
      <c r="Y55" s="788">
        <f>Y54</f>
        <v>0</v>
      </c>
      <c r="Z55" s="788">
        <f t="shared" ref="Z55:AC55" si="42">Z54</f>
        <v>0</v>
      </c>
      <c r="AA55" s="788">
        <f t="shared" si="42"/>
        <v>1</v>
      </c>
      <c r="AB55" s="788">
        <f t="shared" si="42"/>
        <v>0</v>
      </c>
      <c r="AC55" s="788">
        <f t="shared" si="42"/>
        <v>0</v>
      </c>
      <c r="AD55" s="411">
        <f t="shared" ref="AD55" si="43">AD54</f>
        <v>0</v>
      </c>
      <c r="AE55" s="411">
        <f t="shared" ref="AE55" si="44">AE54</f>
        <v>0</v>
      </c>
      <c r="AF55" s="411">
        <f t="shared" ref="AF55" si="45">AF54</f>
        <v>0</v>
      </c>
      <c r="AG55" s="411">
        <f t="shared" ref="AG55" si="46">AG54</f>
        <v>0</v>
      </c>
      <c r="AH55" s="411">
        <f t="shared" ref="AH55" si="47">AH54</f>
        <v>0</v>
      </c>
      <c r="AI55" s="411">
        <f t="shared" ref="AI55" si="48">AI54</f>
        <v>0</v>
      </c>
      <c r="AJ55" s="411">
        <f t="shared" ref="AJ55" si="49">AJ54</f>
        <v>0</v>
      </c>
      <c r="AK55" s="411">
        <f t="shared" ref="AK55" si="50">AK54</f>
        <v>0</v>
      </c>
      <c r="AL55" s="411">
        <f t="shared" ref="AL55" si="51">AL54</f>
        <v>0</v>
      </c>
      <c r="AM55" s="311"/>
    </row>
    <row r="56" spans="1:39" hidden="1"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hidden="1" customHeight="1" outlineLevel="1">
      <c r="A57" s="518">
        <v>7</v>
      </c>
      <c r="B57" s="516" t="s">
        <v>100</v>
      </c>
      <c r="C57" s="291" t="s">
        <v>25</v>
      </c>
      <c r="D57" s="295">
        <v>10081620</v>
      </c>
      <c r="E57" s="295">
        <v>10081620</v>
      </c>
      <c r="F57" s="295">
        <v>10004664</v>
      </c>
      <c r="G57" s="295">
        <v>10004664</v>
      </c>
      <c r="H57" s="295">
        <v>10004664</v>
      </c>
      <c r="I57" s="295">
        <v>10004664</v>
      </c>
      <c r="J57" s="295">
        <v>9760483</v>
      </c>
      <c r="K57" s="295">
        <v>9760483</v>
      </c>
      <c r="L57" s="295">
        <v>9530587</v>
      </c>
      <c r="M57" s="295">
        <v>8654543</v>
      </c>
      <c r="N57" s="295">
        <v>12</v>
      </c>
      <c r="O57" s="295">
        <v>1257</v>
      </c>
      <c r="P57" s="295">
        <v>1257</v>
      </c>
      <c r="Q57" s="295">
        <v>1233</v>
      </c>
      <c r="R57" s="295">
        <v>1233</v>
      </c>
      <c r="S57" s="295">
        <v>1233</v>
      </c>
      <c r="T57" s="295">
        <v>1233</v>
      </c>
      <c r="U57" s="295">
        <v>1192</v>
      </c>
      <c r="V57" s="295">
        <v>1192</v>
      </c>
      <c r="W57" s="295">
        <v>1186</v>
      </c>
      <c r="X57" s="295">
        <v>1054</v>
      </c>
      <c r="Y57" s="787">
        <v>0</v>
      </c>
      <c r="Z57" s="787">
        <v>9.5799999999999996E-2</v>
      </c>
      <c r="AA57" s="787">
        <v>0.85240000000000005</v>
      </c>
      <c r="AB57" s="787">
        <v>5.1799999999999999E-2</v>
      </c>
      <c r="AC57" s="798"/>
      <c r="AD57" s="410"/>
      <c r="AE57" s="410"/>
      <c r="AF57" s="415"/>
      <c r="AG57" s="415"/>
      <c r="AH57" s="415"/>
      <c r="AI57" s="415"/>
      <c r="AJ57" s="415"/>
      <c r="AK57" s="415"/>
      <c r="AL57" s="415"/>
      <c r="AM57" s="296">
        <f>SUM(Y57:AL57)</f>
        <v>1</v>
      </c>
    </row>
    <row r="58" spans="1:39" hidden="1" outlineLevel="1">
      <c r="B58" s="294" t="s">
        <v>267</v>
      </c>
      <c r="C58" s="291" t="s">
        <v>163</v>
      </c>
      <c r="D58" s="295">
        <v>78668</v>
      </c>
      <c r="E58" s="295">
        <v>78668</v>
      </c>
      <c r="F58" s="295">
        <v>155624</v>
      </c>
      <c r="G58" s="295">
        <v>161872</v>
      </c>
      <c r="H58" s="295">
        <v>161872</v>
      </c>
      <c r="I58" s="295">
        <v>161872</v>
      </c>
      <c r="J58" s="295">
        <v>406052</v>
      </c>
      <c r="K58" s="295">
        <v>406052</v>
      </c>
      <c r="L58" s="295">
        <v>616484</v>
      </c>
      <c r="M58" s="295">
        <v>559719</v>
      </c>
      <c r="N58" s="295">
        <f>N57</f>
        <v>12</v>
      </c>
      <c r="O58" s="295">
        <v>5</v>
      </c>
      <c r="P58" s="295">
        <v>5</v>
      </c>
      <c r="Q58" s="295">
        <v>29</v>
      </c>
      <c r="R58" s="295">
        <v>31</v>
      </c>
      <c r="S58" s="295">
        <v>31</v>
      </c>
      <c r="T58" s="295">
        <v>31</v>
      </c>
      <c r="U58" s="295">
        <v>71</v>
      </c>
      <c r="V58" s="295">
        <v>71</v>
      </c>
      <c r="W58" s="295">
        <v>71</v>
      </c>
      <c r="X58" s="295">
        <v>49</v>
      </c>
      <c r="Y58" s="788">
        <f>Y57</f>
        <v>0</v>
      </c>
      <c r="Z58" s="788">
        <f>Z57</f>
        <v>9.5799999999999996E-2</v>
      </c>
      <c r="AA58" s="788">
        <f t="shared" ref="AA58:AC58" si="52">AA57</f>
        <v>0.85240000000000005</v>
      </c>
      <c r="AB58" s="788">
        <f t="shared" si="52"/>
        <v>5.1799999999999999E-2</v>
      </c>
      <c r="AC58" s="788">
        <f t="shared" si="52"/>
        <v>0</v>
      </c>
      <c r="AD58" s="411">
        <f t="shared" ref="AD58" si="53">AD57</f>
        <v>0</v>
      </c>
      <c r="AE58" s="411">
        <f t="shared" ref="AE58" si="54">AE57</f>
        <v>0</v>
      </c>
      <c r="AF58" s="411">
        <f t="shared" ref="AF58" si="55">AF57</f>
        <v>0</v>
      </c>
      <c r="AG58" s="411">
        <f t="shared" ref="AG58" si="56">AG57</f>
        <v>0</v>
      </c>
      <c r="AH58" s="411">
        <f t="shared" ref="AH58" si="57">AH57</f>
        <v>0</v>
      </c>
      <c r="AI58" s="411">
        <f t="shared" ref="AI58" si="58">AI57</f>
        <v>0</v>
      </c>
      <c r="AJ58" s="411">
        <f t="shared" ref="AJ58" si="59">AJ57</f>
        <v>0</v>
      </c>
      <c r="AK58" s="411">
        <f t="shared" ref="AK58" si="60">AK57</f>
        <v>0</v>
      </c>
      <c r="AL58" s="411">
        <f t="shared" ref="AL58" si="61">AL57</f>
        <v>0</v>
      </c>
      <c r="AM58" s="311"/>
    </row>
    <row r="59" spans="1:39" hidden="1"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hidden="1" outlineLevel="1">
      <c r="A60" s="518">
        <v>8</v>
      </c>
      <c r="B60" s="516" t="s">
        <v>101</v>
      </c>
      <c r="C60" s="291" t="s">
        <v>25</v>
      </c>
      <c r="D60" s="295">
        <v>152927</v>
      </c>
      <c r="E60" s="295">
        <v>136493</v>
      </c>
      <c r="F60" s="295">
        <v>79561</v>
      </c>
      <c r="G60" s="295">
        <v>79561</v>
      </c>
      <c r="H60" s="295">
        <v>79561</v>
      </c>
      <c r="I60" s="295">
        <v>79561</v>
      </c>
      <c r="J60" s="295">
        <v>79561</v>
      </c>
      <c r="K60" s="295">
        <v>79561</v>
      </c>
      <c r="L60" s="295">
        <v>79561</v>
      </c>
      <c r="M60" s="295">
        <v>79561</v>
      </c>
      <c r="N60" s="295">
        <v>12</v>
      </c>
      <c r="O60" s="295">
        <v>37</v>
      </c>
      <c r="P60" s="295">
        <v>34</v>
      </c>
      <c r="Q60" s="295">
        <v>19</v>
      </c>
      <c r="R60" s="295">
        <v>19</v>
      </c>
      <c r="S60" s="295">
        <v>19</v>
      </c>
      <c r="T60" s="295">
        <v>19</v>
      </c>
      <c r="U60" s="295">
        <v>19</v>
      </c>
      <c r="V60" s="295">
        <v>19</v>
      </c>
      <c r="W60" s="295">
        <v>19</v>
      </c>
      <c r="X60" s="295">
        <v>19</v>
      </c>
      <c r="Y60" s="787">
        <v>0</v>
      </c>
      <c r="Z60" s="787">
        <v>1</v>
      </c>
      <c r="AA60" s="787">
        <v>0</v>
      </c>
      <c r="AB60" s="787">
        <v>0</v>
      </c>
      <c r="AC60" s="415"/>
      <c r="AD60" s="410"/>
      <c r="AE60" s="410"/>
      <c r="AF60" s="415"/>
      <c r="AG60" s="415"/>
      <c r="AH60" s="415"/>
      <c r="AI60" s="415"/>
      <c r="AJ60" s="415"/>
      <c r="AK60" s="415"/>
      <c r="AL60" s="415"/>
      <c r="AM60" s="296">
        <f>SUM(Y60:AL60)</f>
        <v>1</v>
      </c>
    </row>
    <row r="61" spans="1:39" hidden="1" outlineLevel="1">
      <c r="B61" s="294" t="s">
        <v>267</v>
      </c>
      <c r="C61" s="291" t="s">
        <v>163</v>
      </c>
      <c r="D61" s="295">
        <v>-60436</v>
      </c>
      <c r="E61" s="295">
        <v>-44001</v>
      </c>
      <c r="F61" s="295">
        <v>12931</v>
      </c>
      <c r="G61" s="295">
        <v>16581</v>
      </c>
      <c r="H61" s="295">
        <v>16581</v>
      </c>
      <c r="I61" s="295">
        <v>16581</v>
      </c>
      <c r="J61" s="295">
        <v>16581</v>
      </c>
      <c r="K61" s="295">
        <v>16581</v>
      </c>
      <c r="L61" s="295">
        <v>16581</v>
      </c>
      <c r="M61" s="295">
        <v>16581</v>
      </c>
      <c r="N61" s="295">
        <f>N60</f>
        <v>12</v>
      </c>
      <c r="O61" s="295">
        <v>-15</v>
      </c>
      <c r="P61" s="295">
        <v>-12</v>
      </c>
      <c r="Q61" s="295">
        <v>4</v>
      </c>
      <c r="R61" s="295">
        <v>4</v>
      </c>
      <c r="S61" s="295">
        <v>4</v>
      </c>
      <c r="T61" s="295">
        <v>4</v>
      </c>
      <c r="U61" s="295">
        <v>4</v>
      </c>
      <c r="V61" s="295">
        <v>4</v>
      </c>
      <c r="W61" s="295">
        <v>4</v>
      </c>
      <c r="X61" s="295">
        <v>4</v>
      </c>
      <c r="Y61" s="788">
        <f>Y60</f>
        <v>0</v>
      </c>
      <c r="Z61" s="788">
        <f t="shared" ref="Z61:AC61" si="62">Z60</f>
        <v>1</v>
      </c>
      <c r="AA61" s="788">
        <f t="shared" si="62"/>
        <v>0</v>
      </c>
      <c r="AB61" s="788">
        <f t="shared" si="62"/>
        <v>0</v>
      </c>
      <c r="AC61" s="788">
        <f t="shared" si="62"/>
        <v>0</v>
      </c>
      <c r="AD61" s="411">
        <f t="shared" ref="AD61" si="63">AD60</f>
        <v>0</v>
      </c>
      <c r="AE61" s="411">
        <f t="shared" ref="AE61" si="64">AE60</f>
        <v>0</v>
      </c>
      <c r="AF61" s="411">
        <f t="shared" ref="AF61" si="65">AF60</f>
        <v>0</v>
      </c>
      <c r="AG61" s="411">
        <f t="shared" ref="AG61" si="66">AG60</f>
        <v>0</v>
      </c>
      <c r="AH61" s="411">
        <f t="shared" ref="AH61" si="67">AH60</f>
        <v>0</v>
      </c>
      <c r="AI61" s="411">
        <f t="shared" ref="AI61" si="68">AI60</f>
        <v>0</v>
      </c>
      <c r="AJ61" s="411">
        <f t="shared" ref="AJ61" si="69">AJ60</f>
        <v>0</v>
      </c>
      <c r="AK61" s="411">
        <f t="shared" ref="AK61" si="70">AK60</f>
        <v>0</v>
      </c>
      <c r="AL61" s="411">
        <f t="shared" ref="AL61" si="71">AL60</f>
        <v>0</v>
      </c>
      <c r="AM61" s="311"/>
    </row>
    <row r="62" spans="1:39" hidden="1"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hidden="1" outlineLevel="1">
      <c r="A63" s="518">
        <v>9</v>
      </c>
      <c r="B63" s="516" t="s">
        <v>102</v>
      </c>
      <c r="C63" s="291" t="s">
        <v>25</v>
      </c>
      <c r="D63" s="295">
        <v>264840</v>
      </c>
      <c r="E63" s="295">
        <v>264840</v>
      </c>
      <c r="F63" s="295">
        <v>264840</v>
      </c>
      <c r="G63" s="295">
        <v>264840</v>
      </c>
      <c r="H63" s="295">
        <v>264840</v>
      </c>
      <c r="I63" s="295">
        <v>264840</v>
      </c>
      <c r="J63" s="295">
        <v>264840</v>
      </c>
      <c r="K63" s="295">
        <v>264840</v>
      </c>
      <c r="L63" s="295">
        <v>253846</v>
      </c>
      <c r="M63" s="295">
        <v>253846</v>
      </c>
      <c r="N63" s="295">
        <v>12</v>
      </c>
      <c r="O63" s="295">
        <v>77</v>
      </c>
      <c r="P63" s="295">
        <v>77</v>
      </c>
      <c r="Q63" s="295">
        <v>77</v>
      </c>
      <c r="R63" s="295">
        <v>77</v>
      </c>
      <c r="S63" s="295">
        <v>77</v>
      </c>
      <c r="T63" s="295">
        <v>77</v>
      </c>
      <c r="U63" s="295">
        <v>77</v>
      </c>
      <c r="V63" s="295">
        <v>77</v>
      </c>
      <c r="W63" s="295">
        <v>73</v>
      </c>
      <c r="X63" s="295">
        <v>73</v>
      </c>
      <c r="Y63" s="787">
        <v>0</v>
      </c>
      <c r="Z63" s="787">
        <v>0</v>
      </c>
      <c r="AA63" s="787">
        <v>1</v>
      </c>
      <c r="AB63" s="787"/>
      <c r="AC63" s="415"/>
      <c r="AD63" s="410"/>
      <c r="AE63" s="410"/>
      <c r="AF63" s="415"/>
      <c r="AG63" s="415"/>
      <c r="AH63" s="415"/>
      <c r="AI63" s="415"/>
      <c r="AJ63" s="415"/>
      <c r="AK63" s="415"/>
      <c r="AL63" s="415"/>
      <c r="AM63" s="296">
        <f>SUM(Y63:AL63)</f>
        <v>1</v>
      </c>
    </row>
    <row r="64" spans="1:39" hidden="1" outlineLevel="1">
      <c r="B64" s="294" t="s">
        <v>267</v>
      </c>
      <c r="C64" s="291" t="s">
        <v>163</v>
      </c>
      <c r="D64" s="295">
        <v>12864</v>
      </c>
      <c r="E64" s="295">
        <v>12864</v>
      </c>
      <c r="F64" s="295">
        <v>12864</v>
      </c>
      <c r="G64" s="295">
        <v>12864</v>
      </c>
      <c r="H64" s="295">
        <v>12864</v>
      </c>
      <c r="I64" s="295">
        <v>12864</v>
      </c>
      <c r="J64" s="295">
        <v>12864</v>
      </c>
      <c r="K64" s="295">
        <v>12864</v>
      </c>
      <c r="L64" s="295">
        <v>12864</v>
      </c>
      <c r="M64" s="295">
        <v>12864</v>
      </c>
      <c r="N64" s="295">
        <f>N63</f>
        <v>12</v>
      </c>
      <c r="O64" s="295">
        <v>26</v>
      </c>
      <c r="P64" s="295">
        <v>26</v>
      </c>
      <c r="Q64" s="295">
        <v>26</v>
      </c>
      <c r="R64" s="295">
        <v>26</v>
      </c>
      <c r="S64" s="295">
        <v>26</v>
      </c>
      <c r="T64" s="295">
        <v>26</v>
      </c>
      <c r="U64" s="295">
        <v>26</v>
      </c>
      <c r="V64" s="295">
        <v>26</v>
      </c>
      <c r="W64" s="295">
        <v>26</v>
      </c>
      <c r="X64" s="295">
        <v>26</v>
      </c>
      <c r="Y64" s="788">
        <f>Y63</f>
        <v>0</v>
      </c>
      <c r="Z64" s="788">
        <f t="shared" ref="Z64:AC64" si="72">Z63</f>
        <v>0</v>
      </c>
      <c r="AA64" s="788">
        <f t="shared" si="72"/>
        <v>1</v>
      </c>
      <c r="AB64" s="788">
        <f t="shared" si="72"/>
        <v>0</v>
      </c>
      <c r="AC64" s="788">
        <f t="shared" si="72"/>
        <v>0</v>
      </c>
      <c r="AD64" s="411">
        <f t="shared" ref="AD64" si="73">AD63</f>
        <v>0</v>
      </c>
      <c r="AE64" s="411">
        <f t="shared" ref="AE64" si="74">AE63</f>
        <v>0</v>
      </c>
      <c r="AF64" s="411">
        <f t="shared" ref="AF64" si="75">AF63</f>
        <v>0</v>
      </c>
      <c r="AG64" s="411">
        <f t="shared" ref="AG64" si="76">AG63</f>
        <v>0</v>
      </c>
      <c r="AH64" s="411">
        <f t="shared" ref="AH64" si="77">AH63</f>
        <v>0</v>
      </c>
      <c r="AI64" s="411">
        <f t="shared" ref="AI64" si="78">AI63</f>
        <v>0</v>
      </c>
      <c r="AJ64" s="411">
        <f t="shared" ref="AJ64" si="79">AJ63</f>
        <v>0</v>
      </c>
      <c r="AK64" s="411">
        <f t="shared" ref="AK64" si="80">AK63</f>
        <v>0</v>
      </c>
      <c r="AL64" s="411">
        <f t="shared" ref="AL64" si="81">AL63</f>
        <v>0</v>
      </c>
      <c r="AM64" s="311"/>
    </row>
    <row r="65" spans="1:39" hidden="1"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hidden="1" outlineLevel="1">
      <c r="A66" s="518">
        <v>10</v>
      </c>
      <c r="B66" s="516"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5"/>
      <c r="AA66" s="415"/>
      <c r="AB66" s="415"/>
      <c r="AC66" s="415"/>
      <c r="AD66" s="410"/>
      <c r="AE66" s="410"/>
      <c r="AF66" s="415"/>
      <c r="AG66" s="415"/>
      <c r="AH66" s="415"/>
      <c r="AI66" s="415"/>
      <c r="AJ66" s="415"/>
      <c r="AK66" s="415"/>
      <c r="AL66" s="415"/>
      <c r="AM66" s="296">
        <f>SUM(Y66:AL66)</f>
        <v>0</v>
      </c>
    </row>
    <row r="67" spans="1:39" hidden="1"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788">
        <f>Y66</f>
        <v>0</v>
      </c>
      <c r="Z67" s="788">
        <f t="shared" ref="Z67:AC67" si="82">Z66</f>
        <v>0</v>
      </c>
      <c r="AA67" s="788">
        <f t="shared" si="82"/>
        <v>0</v>
      </c>
      <c r="AB67" s="788">
        <f t="shared" si="82"/>
        <v>0</v>
      </c>
      <c r="AC67" s="788">
        <f t="shared" si="82"/>
        <v>0</v>
      </c>
      <c r="AD67" s="411">
        <f t="shared" ref="AD67" si="83">AD66</f>
        <v>0</v>
      </c>
      <c r="AE67" s="411">
        <f t="shared" ref="AE67" si="84">AE66</f>
        <v>0</v>
      </c>
      <c r="AF67" s="411">
        <f t="shared" ref="AF67" si="85">AF66</f>
        <v>0</v>
      </c>
      <c r="AG67" s="411">
        <f t="shared" ref="AG67" si="86">AG66</f>
        <v>0</v>
      </c>
      <c r="AH67" s="411">
        <f t="shared" ref="AH67" si="87">AH66</f>
        <v>0</v>
      </c>
      <c r="AI67" s="411">
        <f t="shared" ref="AI67" si="88">AI66</f>
        <v>0</v>
      </c>
      <c r="AJ67" s="411">
        <f t="shared" ref="AJ67" si="89">AJ66</f>
        <v>0</v>
      </c>
      <c r="AK67" s="411">
        <f t="shared" ref="AK67" si="90">AK66</f>
        <v>0</v>
      </c>
      <c r="AL67" s="411">
        <f t="shared" ref="AL67" si="91">AL66</f>
        <v>0</v>
      </c>
      <c r="AM67" s="311"/>
    </row>
    <row r="68" spans="1:39" hidden="1"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hidden="1"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790"/>
      <c r="Z69" s="790"/>
      <c r="AA69" s="790"/>
      <c r="AB69" s="790"/>
      <c r="AC69" s="790"/>
      <c r="AD69" s="414"/>
      <c r="AE69" s="414"/>
      <c r="AF69" s="414"/>
      <c r="AG69" s="414"/>
      <c r="AH69" s="414"/>
      <c r="AI69" s="414"/>
      <c r="AJ69" s="414"/>
      <c r="AK69" s="414"/>
      <c r="AL69" s="414"/>
      <c r="AM69" s="292"/>
    </row>
    <row r="70" spans="1:39" ht="30" hidden="1" outlineLevel="1">
      <c r="A70" s="518">
        <v>11</v>
      </c>
      <c r="B70" s="516"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794"/>
      <c r="Z70" s="415"/>
      <c r="AA70" s="415"/>
      <c r="AB70" s="415"/>
      <c r="AC70" s="415"/>
      <c r="AD70" s="410"/>
      <c r="AE70" s="410"/>
      <c r="AF70" s="415"/>
      <c r="AG70" s="415"/>
      <c r="AH70" s="415"/>
      <c r="AI70" s="415"/>
      <c r="AJ70" s="415"/>
      <c r="AK70" s="415"/>
      <c r="AL70" s="415"/>
      <c r="AM70" s="296">
        <f>SUM(Y70:AL70)</f>
        <v>0</v>
      </c>
    </row>
    <row r="71" spans="1:39" hidden="1"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788">
        <f>Y70</f>
        <v>0</v>
      </c>
      <c r="Z71" s="788">
        <f t="shared" ref="Z71:AC71" si="92">Z70</f>
        <v>0</v>
      </c>
      <c r="AA71" s="788">
        <f t="shared" si="92"/>
        <v>0</v>
      </c>
      <c r="AB71" s="788">
        <f t="shared" si="92"/>
        <v>0</v>
      </c>
      <c r="AC71" s="788">
        <f t="shared" si="92"/>
        <v>0</v>
      </c>
      <c r="AD71" s="411">
        <f t="shared" ref="AD71" si="93">AD70</f>
        <v>0</v>
      </c>
      <c r="AE71" s="411">
        <f t="shared" ref="AE71" si="94">AE70</f>
        <v>0</v>
      </c>
      <c r="AF71" s="411">
        <f t="shared" ref="AF71" si="95">AF70</f>
        <v>0</v>
      </c>
      <c r="AG71" s="411">
        <f t="shared" ref="AG71" si="96">AG70</f>
        <v>0</v>
      </c>
      <c r="AH71" s="411">
        <f t="shared" ref="AH71" si="97">AH70</f>
        <v>0</v>
      </c>
      <c r="AI71" s="411">
        <f t="shared" ref="AI71" si="98">AI70</f>
        <v>0</v>
      </c>
      <c r="AJ71" s="411">
        <f t="shared" ref="AJ71" si="99">AJ70</f>
        <v>0</v>
      </c>
      <c r="AK71" s="411">
        <f t="shared" ref="AK71" si="100">AK70</f>
        <v>0</v>
      </c>
      <c r="AL71" s="411">
        <f t="shared" ref="AL71" si="101">AL70</f>
        <v>0</v>
      </c>
      <c r="AM71" s="297"/>
    </row>
    <row r="72" spans="1:39" hidden="1"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6"/>
      <c r="Z72" s="795"/>
      <c r="AA72" s="795"/>
      <c r="AB72" s="795"/>
      <c r="AC72" s="795"/>
      <c r="AD72" s="421"/>
      <c r="AE72" s="421"/>
      <c r="AF72" s="421"/>
      <c r="AG72" s="421"/>
      <c r="AH72" s="421"/>
      <c r="AI72" s="421"/>
      <c r="AJ72" s="421"/>
      <c r="AK72" s="421"/>
      <c r="AL72" s="421"/>
      <c r="AM72" s="306"/>
    </row>
    <row r="73" spans="1:39" ht="45" hidden="1" outlineLevel="1">
      <c r="A73" s="518">
        <v>12</v>
      </c>
      <c r="B73" s="516"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5"/>
      <c r="Z73" s="415"/>
      <c r="AA73" s="415"/>
      <c r="AB73" s="415"/>
      <c r="AC73" s="415"/>
      <c r="AD73" s="410"/>
      <c r="AE73" s="410"/>
      <c r="AF73" s="415"/>
      <c r="AG73" s="415"/>
      <c r="AH73" s="415"/>
      <c r="AI73" s="415"/>
      <c r="AJ73" s="415"/>
      <c r="AK73" s="415"/>
      <c r="AL73" s="415"/>
      <c r="AM73" s="296">
        <f>SUM(Y73:AL73)</f>
        <v>0</v>
      </c>
    </row>
    <row r="74" spans="1:39" hidden="1" outlineLevel="1">
      <c r="B74" s="516"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788">
        <f>Y73</f>
        <v>0</v>
      </c>
      <c r="Z74" s="788">
        <f t="shared" ref="Z74:AC74" si="102">Z73</f>
        <v>0</v>
      </c>
      <c r="AA74" s="788">
        <f t="shared" si="102"/>
        <v>0</v>
      </c>
      <c r="AB74" s="788">
        <f t="shared" si="102"/>
        <v>0</v>
      </c>
      <c r="AC74" s="788">
        <f t="shared" si="102"/>
        <v>0</v>
      </c>
      <c r="AD74" s="411">
        <f t="shared" ref="AD74" si="103">AD73</f>
        <v>0</v>
      </c>
      <c r="AE74" s="411">
        <f t="shared" ref="AE74" si="104">AE73</f>
        <v>0</v>
      </c>
      <c r="AF74" s="411">
        <f t="shared" ref="AF74" si="105">AF73</f>
        <v>0</v>
      </c>
      <c r="AG74" s="411">
        <f t="shared" ref="AG74" si="106">AG73</f>
        <v>0</v>
      </c>
      <c r="AH74" s="411">
        <f t="shared" ref="AH74" si="107">AH73</f>
        <v>0</v>
      </c>
      <c r="AI74" s="411">
        <f t="shared" ref="AI74" si="108">AI73</f>
        <v>0</v>
      </c>
      <c r="AJ74" s="411">
        <f t="shared" ref="AJ74" si="109">AJ73</f>
        <v>0</v>
      </c>
      <c r="AK74" s="411">
        <f t="shared" ref="AK74" si="110">AK73</f>
        <v>0</v>
      </c>
      <c r="AL74" s="411">
        <f t="shared" ref="AL74" si="111">AL73</f>
        <v>0</v>
      </c>
      <c r="AM74" s="297"/>
    </row>
    <row r="75" spans="1:39" hidden="1" outlineLevel="1">
      <c r="B75" s="516"/>
      <c r="C75" s="305"/>
      <c r="D75" s="291"/>
      <c r="E75" s="291"/>
      <c r="F75" s="291"/>
      <c r="G75" s="291"/>
      <c r="H75" s="291"/>
      <c r="I75" s="291"/>
      <c r="J75" s="291"/>
      <c r="K75" s="291"/>
      <c r="L75" s="291"/>
      <c r="M75" s="291"/>
      <c r="N75" s="291"/>
      <c r="O75" s="291"/>
      <c r="P75" s="291"/>
      <c r="Q75" s="291"/>
      <c r="R75" s="291"/>
      <c r="S75" s="291"/>
      <c r="T75" s="291"/>
      <c r="U75" s="291"/>
      <c r="V75" s="291"/>
      <c r="W75" s="291"/>
      <c r="X75" s="291"/>
      <c r="Y75" s="418"/>
      <c r="Z75" s="418"/>
      <c r="AA75" s="416"/>
      <c r="AB75" s="416"/>
      <c r="AC75" s="416"/>
      <c r="AD75" s="412"/>
      <c r="AE75" s="412"/>
      <c r="AF75" s="412"/>
      <c r="AG75" s="412"/>
      <c r="AH75" s="412"/>
      <c r="AI75" s="412"/>
      <c r="AJ75" s="412"/>
      <c r="AK75" s="412"/>
      <c r="AL75" s="412"/>
      <c r="AM75" s="306"/>
    </row>
    <row r="76" spans="1:39" ht="30" hidden="1" outlineLevel="1">
      <c r="A76" s="518">
        <v>13</v>
      </c>
      <c r="B76" s="516" t="s">
        <v>106</v>
      </c>
      <c r="C76" s="291" t="s">
        <v>25</v>
      </c>
      <c r="D76" s="295">
        <v>120403</v>
      </c>
      <c r="E76" s="295">
        <v>106085</v>
      </c>
      <c r="F76" s="295">
        <v>106085</v>
      </c>
      <c r="G76" s="295">
        <v>106085</v>
      </c>
      <c r="H76" s="295">
        <v>106085</v>
      </c>
      <c r="I76" s="295">
        <v>106085</v>
      </c>
      <c r="J76" s="295">
        <v>106085</v>
      </c>
      <c r="K76" s="295">
        <v>106085</v>
      </c>
      <c r="L76" s="295">
        <v>48080</v>
      </c>
      <c r="M76" s="295">
        <v>48080</v>
      </c>
      <c r="N76" s="295">
        <v>12</v>
      </c>
      <c r="O76" s="295">
        <v>42</v>
      </c>
      <c r="P76" s="295">
        <v>40</v>
      </c>
      <c r="Q76" s="295">
        <v>40</v>
      </c>
      <c r="R76" s="295">
        <v>40</v>
      </c>
      <c r="S76" s="295">
        <v>40</v>
      </c>
      <c r="T76" s="295">
        <v>40</v>
      </c>
      <c r="U76" s="295">
        <v>40</v>
      </c>
      <c r="V76" s="295">
        <v>40</v>
      </c>
      <c r="W76" s="295">
        <v>37</v>
      </c>
      <c r="X76" s="295">
        <v>37</v>
      </c>
      <c r="Y76" s="787">
        <v>0</v>
      </c>
      <c r="Z76" s="787">
        <v>0</v>
      </c>
      <c r="AA76" s="787">
        <v>1</v>
      </c>
      <c r="AB76" s="787"/>
      <c r="AC76" s="415"/>
      <c r="AD76" s="410"/>
      <c r="AE76" s="410"/>
      <c r="AF76" s="415"/>
      <c r="AG76" s="415"/>
      <c r="AH76" s="415"/>
      <c r="AI76" s="415"/>
      <c r="AJ76" s="415"/>
      <c r="AK76" s="415"/>
      <c r="AL76" s="415"/>
      <c r="AM76" s="296">
        <f>SUM(Y76:AL76)</f>
        <v>1</v>
      </c>
    </row>
    <row r="77" spans="1:39" hidden="1" outlineLevel="1">
      <c r="B77" s="516" t="s">
        <v>267</v>
      </c>
      <c r="C77" s="291" t="s">
        <v>163</v>
      </c>
      <c r="D77" s="295">
        <v>0</v>
      </c>
      <c r="E77" s="295">
        <v>0</v>
      </c>
      <c r="F77" s="295">
        <v>0</v>
      </c>
      <c r="G77" s="295">
        <v>0</v>
      </c>
      <c r="H77" s="295">
        <v>0</v>
      </c>
      <c r="I77" s="295">
        <v>0</v>
      </c>
      <c r="J77" s="295">
        <v>0</v>
      </c>
      <c r="K77" s="295">
        <v>0</v>
      </c>
      <c r="L77" s="295">
        <v>0</v>
      </c>
      <c r="M77" s="295">
        <v>0</v>
      </c>
      <c r="N77" s="295">
        <f>N76</f>
        <v>12</v>
      </c>
      <c r="O77" s="295">
        <v>0</v>
      </c>
      <c r="P77" s="295">
        <v>0</v>
      </c>
      <c r="Q77" s="295">
        <v>0</v>
      </c>
      <c r="R77" s="295">
        <v>0</v>
      </c>
      <c r="S77" s="295">
        <v>0</v>
      </c>
      <c r="T77" s="295">
        <v>0</v>
      </c>
      <c r="U77" s="295">
        <v>0</v>
      </c>
      <c r="V77" s="295">
        <v>0</v>
      </c>
      <c r="W77" s="295">
        <v>0</v>
      </c>
      <c r="X77" s="295">
        <v>0</v>
      </c>
      <c r="Y77" s="788">
        <f>Y76</f>
        <v>0</v>
      </c>
      <c r="Z77" s="788">
        <f t="shared" ref="Z77:AC77" si="112">Z76</f>
        <v>0</v>
      </c>
      <c r="AA77" s="788">
        <f t="shared" si="112"/>
        <v>1</v>
      </c>
      <c r="AB77" s="788">
        <f t="shared" si="112"/>
        <v>0</v>
      </c>
      <c r="AC77" s="788">
        <f t="shared" si="112"/>
        <v>0</v>
      </c>
      <c r="AD77" s="411">
        <f t="shared" ref="AD77:AL77" si="113">AD76</f>
        <v>0</v>
      </c>
      <c r="AE77" s="411">
        <f t="shared" si="113"/>
        <v>0</v>
      </c>
      <c r="AF77" s="411">
        <f t="shared" si="113"/>
        <v>0</v>
      </c>
      <c r="AG77" s="411">
        <f t="shared" si="113"/>
        <v>0</v>
      </c>
      <c r="AH77" s="411">
        <f t="shared" si="113"/>
        <v>0</v>
      </c>
      <c r="AI77" s="411">
        <f t="shared" si="113"/>
        <v>0</v>
      </c>
      <c r="AJ77" s="411">
        <f t="shared" si="113"/>
        <v>0</v>
      </c>
      <c r="AK77" s="411">
        <f t="shared" si="113"/>
        <v>0</v>
      </c>
      <c r="AL77" s="411">
        <f t="shared" si="113"/>
        <v>0</v>
      </c>
      <c r="AM77" s="306"/>
    </row>
    <row r="78" spans="1:39" hidden="1" outlineLevel="1">
      <c r="B78" s="516"/>
      <c r="C78" s="305"/>
      <c r="D78" s="291"/>
      <c r="E78" s="291"/>
      <c r="F78" s="291"/>
      <c r="G78" s="291"/>
      <c r="H78" s="291"/>
      <c r="I78" s="291"/>
      <c r="J78" s="291"/>
      <c r="K78" s="291"/>
      <c r="L78" s="291"/>
      <c r="M78" s="291"/>
      <c r="N78" s="291"/>
      <c r="O78" s="291"/>
      <c r="P78" s="291"/>
      <c r="Q78" s="291"/>
      <c r="R78" s="291"/>
      <c r="S78" s="291"/>
      <c r="T78" s="291"/>
      <c r="U78" s="291"/>
      <c r="V78" s="291"/>
      <c r="W78" s="291"/>
      <c r="X78" s="291"/>
      <c r="Y78" s="416"/>
      <c r="Z78" s="416"/>
      <c r="AA78" s="416"/>
      <c r="AB78" s="416"/>
      <c r="AC78" s="416"/>
      <c r="AD78" s="412"/>
      <c r="AE78" s="412"/>
      <c r="AF78" s="412"/>
      <c r="AG78" s="412"/>
      <c r="AH78" s="412"/>
      <c r="AI78" s="412"/>
      <c r="AJ78" s="412"/>
      <c r="AK78" s="412"/>
      <c r="AL78" s="412"/>
      <c r="AM78" s="306"/>
    </row>
    <row r="79" spans="1:39" ht="15.75" hidden="1"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799"/>
      <c r="Z79" s="799"/>
      <c r="AA79" s="799"/>
      <c r="AB79" s="799"/>
      <c r="AC79" s="790"/>
      <c r="AD79" s="414"/>
      <c r="AE79" s="414"/>
      <c r="AF79" s="414"/>
      <c r="AG79" s="414"/>
      <c r="AH79" s="414"/>
      <c r="AI79" s="414"/>
      <c r="AJ79" s="414"/>
      <c r="AK79" s="414"/>
      <c r="AL79" s="414"/>
      <c r="AM79" s="292"/>
    </row>
    <row r="80" spans="1:39" hidden="1" outlineLevel="1">
      <c r="A80" s="518">
        <v>14</v>
      </c>
      <c r="B80" s="315" t="s">
        <v>108</v>
      </c>
      <c r="C80" s="291" t="s">
        <v>25</v>
      </c>
      <c r="D80" s="295">
        <v>13764</v>
      </c>
      <c r="E80" s="295">
        <v>10286</v>
      </c>
      <c r="F80" s="295">
        <v>9610</v>
      </c>
      <c r="G80" s="295">
        <v>8934</v>
      </c>
      <c r="H80" s="295">
        <v>8934</v>
      </c>
      <c r="I80" s="295">
        <v>8934</v>
      </c>
      <c r="J80" s="295">
        <v>8645</v>
      </c>
      <c r="K80" s="295">
        <v>8645</v>
      </c>
      <c r="L80" s="295">
        <v>3541</v>
      </c>
      <c r="M80" s="295">
        <v>3541</v>
      </c>
      <c r="N80" s="295">
        <v>12</v>
      </c>
      <c r="O80" s="295">
        <v>1</v>
      </c>
      <c r="P80" s="295">
        <v>1</v>
      </c>
      <c r="Q80" s="295">
        <v>1</v>
      </c>
      <c r="R80" s="295">
        <v>1</v>
      </c>
      <c r="S80" s="295">
        <v>1</v>
      </c>
      <c r="T80" s="295">
        <v>1</v>
      </c>
      <c r="U80" s="295">
        <v>1</v>
      </c>
      <c r="V80" s="295">
        <v>1</v>
      </c>
      <c r="W80" s="295">
        <v>0</v>
      </c>
      <c r="X80" s="295">
        <v>0</v>
      </c>
      <c r="Y80" s="787">
        <v>1</v>
      </c>
      <c r="Z80" s="787"/>
      <c r="AA80" s="787"/>
      <c r="AB80" s="787"/>
      <c r="AC80" s="415"/>
      <c r="AD80" s="410"/>
      <c r="AE80" s="410"/>
      <c r="AF80" s="410"/>
      <c r="AG80" s="410"/>
      <c r="AH80" s="410"/>
      <c r="AI80" s="410"/>
      <c r="AJ80" s="410"/>
      <c r="AK80" s="410"/>
      <c r="AL80" s="410"/>
      <c r="AM80" s="296">
        <f>SUM(Y80:AL80)</f>
        <v>1</v>
      </c>
    </row>
    <row r="81" spans="1:40" hidden="1" outlineLevel="1">
      <c r="B81" s="294" t="s">
        <v>267</v>
      </c>
      <c r="C81" s="291" t="s">
        <v>163</v>
      </c>
      <c r="D81" s="295">
        <v>0</v>
      </c>
      <c r="E81" s="295">
        <v>0</v>
      </c>
      <c r="F81" s="295">
        <v>0</v>
      </c>
      <c r="G81" s="295">
        <v>0</v>
      </c>
      <c r="H81" s="295">
        <v>0</v>
      </c>
      <c r="I81" s="295">
        <v>0</v>
      </c>
      <c r="J81" s="295">
        <v>0</v>
      </c>
      <c r="K81" s="295">
        <v>0</v>
      </c>
      <c r="L81" s="295">
        <v>0</v>
      </c>
      <c r="M81" s="295">
        <v>0</v>
      </c>
      <c r="N81" s="295">
        <f>N80</f>
        <v>12</v>
      </c>
      <c r="O81" s="295">
        <v>0</v>
      </c>
      <c r="P81" s="295">
        <v>0</v>
      </c>
      <c r="Q81" s="295">
        <v>0</v>
      </c>
      <c r="R81" s="295">
        <v>0</v>
      </c>
      <c r="S81" s="295">
        <v>0</v>
      </c>
      <c r="T81" s="295">
        <v>0</v>
      </c>
      <c r="U81" s="295">
        <v>0</v>
      </c>
      <c r="V81" s="295">
        <v>0</v>
      </c>
      <c r="W81" s="295">
        <v>0</v>
      </c>
      <c r="X81" s="295">
        <v>0</v>
      </c>
      <c r="Y81" s="788">
        <f>Y80</f>
        <v>1</v>
      </c>
      <c r="Z81" s="788">
        <f t="shared" ref="Z81:AC81" si="114">Z80</f>
        <v>0</v>
      </c>
      <c r="AA81" s="788">
        <f t="shared" si="114"/>
        <v>0</v>
      </c>
      <c r="AB81" s="788">
        <f t="shared" si="114"/>
        <v>0</v>
      </c>
      <c r="AC81" s="788">
        <f t="shared" si="114"/>
        <v>0</v>
      </c>
      <c r="AD81" s="411">
        <f>AD80</f>
        <v>0</v>
      </c>
      <c r="AE81" s="411">
        <f t="shared" ref="AE81" si="115">AE80</f>
        <v>0</v>
      </c>
      <c r="AF81" s="411">
        <f t="shared" ref="AF81" si="116">AF80</f>
        <v>0</v>
      </c>
      <c r="AG81" s="411">
        <f t="shared" ref="AG81" si="117">AG80</f>
        <v>0</v>
      </c>
      <c r="AH81" s="411">
        <f t="shared" ref="AH81" si="118">AH80</f>
        <v>0</v>
      </c>
      <c r="AI81" s="411">
        <f t="shared" ref="AI81" si="119">AI80</f>
        <v>0</v>
      </c>
      <c r="AJ81" s="411">
        <f t="shared" ref="AJ81" si="120">AJ80</f>
        <v>0</v>
      </c>
      <c r="AK81" s="411">
        <f t="shared" ref="AK81" si="121">AK80</f>
        <v>0</v>
      </c>
      <c r="AL81" s="411">
        <f t="shared" ref="AL81" si="122">AL80</f>
        <v>0</v>
      </c>
      <c r="AM81" s="297"/>
    </row>
    <row r="82" spans="1:40" s="511" customFormat="1" hidden="1" outlineLevel="1">
      <c r="A82" s="519"/>
      <c r="B82" s="294"/>
      <c r="C82" s="291"/>
      <c r="D82" s="291"/>
      <c r="E82" s="291"/>
      <c r="F82" s="291"/>
      <c r="G82" s="291"/>
      <c r="H82" s="291"/>
      <c r="I82" s="291"/>
      <c r="J82" s="291"/>
      <c r="K82" s="291"/>
      <c r="L82" s="291"/>
      <c r="M82" s="291"/>
      <c r="N82" s="467"/>
      <c r="O82" s="291"/>
      <c r="P82" s="291"/>
      <c r="Q82" s="291"/>
      <c r="R82" s="291"/>
      <c r="S82" s="291"/>
      <c r="T82" s="291"/>
      <c r="U82" s="291"/>
      <c r="V82" s="291"/>
      <c r="W82" s="291"/>
      <c r="X82" s="291"/>
      <c r="Y82" s="788"/>
      <c r="Z82" s="788"/>
      <c r="AA82" s="788"/>
      <c r="AB82" s="788"/>
      <c r="AC82" s="788"/>
      <c r="AD82" s="411"/>
      <c r="AE82" s="411"/>
      <c r="AF82" s="411"/>
      <c r="AG82" s="411"/>
      <c r="AH82" s="411"/>
      <c r="AI82" s="411"/>
      <c r="AJ82" s="411"/>
      <c r="AK82" s="411"/>
      <c r="AL82" s="411"/>
      <c r="AM82" s="512"/>
      <c r="AN82" s="625"/>
    </row>
    <row r="83" spans="1:40" s="309" customFormat="1" ht="15.75" hidden="1" outlineLevel="1">
      <c r="A83" s="519"/>
      <c r="B83" s="288" t="s">
        <v>489</v>
      </c>
      <c r="C83" s="291"/>
      <c r="D83" s="291"/>
      <c r="E83" s="291"/>
      <c r="F83" s="291"/>
      <c r="G83" s="291"/>
      <c r="H83" s="291"/>
      <c r="I83" s="291"/>
      <c r="J83" s="291"/>
      <c r="K83" s="291"/>
      <c r="L83" s="291"/>
      <c r="M83" s="291"/>
      <c r="N83" s="291"/>
      <c r="O83" s="291"/>
      <c r="P83" s="291"/>
      <c r="Q83" s="291"/>
      <c r="R83" s="291"/>
      <c r="S83" s="291"/>
      <c r="T83" s="291"/>
      <c r="U83" s="291"/>
      <c r="V83" s="291"/>
      <c r="W83" s="291"/>
      <c r="X83" s="291"/>
      <c r="Y83" s="416"/>
      <c r="Z83" s="416"/>
      <c r="AA83" s="416"/>
      <c r="AB83" s="416"/>
      <c r="AC83" s="416"/>
      <c r="AD83" s="412"/>
      <c r="AE83" s="416"/>
      <c r="AF83" s="416"/>
      <c r="AG83" s="416"/>
      <c r="AH83" s="416"/>
      <c r="AI83" s="416"/>
      <c r="AJ83" s="416"/>
      <c r="AK83" s="416"/>
      <c r="AL83" s="416"/>
      <c r="AM83" s="513"/>
      <c r="AN83" s="626"/>
    </row>
    <row r="84" spans="1:40" hidden="1" outlineLevel="1">
      <c r="A84" s="518">
        <v>15</v>
      </c>
      <c r="B84" s="294" t="s">
        <v>494</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5"/>
      <c r="Z84" s="415"/>
      <c r="AA84" s="415"/>
      <c r="AB84" s="415"/>
      <c r="AC84" s="415"/>
      <c r="AD84" s="410"/>
      <c r="AE84" s="410"/>
      <c r="AF84" s="410"/>
      <c r="AG84" s="410"/>
      <c r="AH84" s="410"/>
      <c r="AI84" s="410"/>
      <c r="AJ84" s="410"/>
      <c r="AK84" s="410"/>
      <c r="AL84" s="410"/>
      <c r="AM84" s="296">
        <f>SUM(Y84:AL84)</f>
        <v>0</v>
      </c>
    </row>
    <row r="85" spans="1:40" hidden="1"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788">
        <f>Y84</f>
        <v>0</v>
      </c>
      <c r="Z85" s="788">
        <f t="shared" ref="Z85:AC85" si="123">Z84</f>
        <v>0</v>
      </c>
      <c r="AA85" s="788">
        <f t="shared" si="123"/>
        <v>0</v>
      </c>
      <c r="AB85" s="788">
        <f t="shared" si="123"/>
        <v>0</v>
      </c>
      <c r="AC85" s="788">
        <f t="shared" si="123"/>
        <v>0</v>
      </c>
      <c r="AD85" s="411">
        <f>AD84</f>
        <v>0</v>
      </c>
      <c r="AE85" s="411">
        <f t="shared" ref="AE85:AL85" si="124">AE84</f>
        <v>0</v>
      </c>
      <c r="AF85" s="411">
        <f t="shared" si="124"/>
        <v>0</v>
      </c>
      <c r="AG85" s="411">
        <f t="shared" si="124"/>
        <v>0</v>
      </c>
      <c r="AH85" s="411">
        <f t="shared" si="124"/>
        <v>0</v>
      </c>
      <c r="AI85" s="411">
        <f t="shared" si="124"/>
        <v>0</v>
      </c>
      <c r="AJ85" s="411">
        <f t="shared" si="124"/>
        <v>0</v>
      </c>
      <c r="AK85" s="411">
        <f t="shared" si="124"/>
        <v>0</v>
      </c>
      <c r="AL85" s="411">
        <f t="shared" si="124"/>
        <v>0</v>
      </c>
      <c r="AM85" s="297"/>
    </row>
    <row r="86" spans="1:40" hidden="1"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6"/>
      <c r="Z86" s="416"/>
      <c r="AA86" s="416"/>
      <c r="AB86" s="416"/>
      <c r="AC86" s="416"/>
      <c r="AD86" s="412"/>
      <c r="AE86" s="412"/>
      <c r="AF86" s="412"/>
      <c r="AG86" s="412"/>
      <c r="AH86" s="412"/>
      <c r="AI86" s="412"/>
      <c r="AJ86" s="412"/>
      <c r="AK86" s="412"/>
      <c r="AL86" s="412"/>
      <c r="AM86" s="306"/>
    </row>
    <row r="87" spans="1:40" s="283" customFormat="1" hidden="1" outlineLevel="1">
      <c r="A87" s="518">
        <v>16</v>
      </c>
      <c r="B87" s="324" t="s">
        <v>490</v>
      </c>
      <c r="C87" s="291" t="s">
        <v>25</v>
      </c>
      <c r="D87" s="295">
        <v>136181</v>
      </c>
      <c r="E87" s="295">
        <v>136181</v>
      </c>
      <c r="F87" s="295">
        <v>136181</v>
      </c>
      <c r="G87" s="295">
        <v>136181</v>
      </c>
      <c r="H87" s="295">
        <v>136181</v>
      </c>
      <c r="I87" s="295">
        <v>136181</v>
      </c>
      <c r="J87" s="295">
        <v>136181</v>
      </c>
      <c r="K87" s="295">
        <v>136181</v>
      </c>
      <c r="L87" s="295">
        <v>122226</v>
      </c>
      <c r="M87" s="295">
        <v>122226</v>
      </c>
      <c r="N87" s="295">
        <v>0</v>
      </c>
      <c r="O87" s="295">
        <v>110</v>
      </c>
      <c r="P87" s="295">
        <v>110</v>
      </c>
      <c r="Q87" s="295">
        <v>110</v>
      </c>
      <c r="R87" s="295">
        <v>110</v>
      </c>
      <c r="S87" s="295">
        <v>110</v>
      </c>
      <c r="T87" s="295">
        <v>110</v>
      </c>
      <c r="U87" s="295">
        <v>110</v>
      </c>
      <c r="V87" s="295">
        <v>110</v>
      </c>
      <c r="W87" s="295">
        <v>106</v>
      </c>
      <c r="X87" s="295">
        <v>106</v>
      </c>
      <c r="Y87" s="787">
        <v>0</v>
      </c>
      <c r="Z87" s="787">
        <v>0</v>
      </c>
      <c r="AA87" s="787">
        <v>1</v>
      </c>
      <c r="AB87" s="787"/>
      <c r="AC87" s="415"/>
      <c r="AD87" s="410"/>
      <c r="AE87" s="410"/>
      <c r="AF87" s="410"/>
      <c r="AG87" s="410"/>
      <c r="AH87" s="410"/>
      <c r="AI87" s="410"/>
      <c r="AJ87" s="410"/>
      <c r="AK87" s="410"/>
      <c r="AL87" s="410"/>
      <c r="AM87" s="296">
        <f>SUM(Y87:AL87)</f>
        <v>1</v>
      </c>
    </row>
    <row r="88" spans="1:40" s="283" customFormat="1" hidden="1" outlineLevel="1">
      <c r="A88" s="518"/>
      <c r="B88" s="324" t="s">
        <v>267</v>
      </c>
      <c r="C88" s="291" t="s">
        <v>163</v>
      </c>
      <c r="D88" s="295">
        <v>0</v>
      </c>
      <c r="E88" s="295">
        <v>0</v>
      </c>
      <c r="F88" s="295">
        <v>0</v>
      </c>
      <c r="G88" s="295">
        <v>0</v>
      </c>
      <c r="H88" s="295">
        <v>0</v>
      </c>
      <c r="I88" s="295">
        <v>0</v>
      </c>
      <c r="J88" s="295">
        <v>0</v>
      </c>
      <c r="K88" s="295">
        <v>0</v>
      </c>
      <c r="L88" s="295">
        <v>0</v>
      </c>
      <c r="M88" s="295">
        <v>0</v>
      </c>
      <c r="N88" s="295">
        <f>N87</f>
        <v>0</v>
      </c>
      <c r="O88" s="295">
        <v>0</v>
      </c>
      <c r="P88" s="295">
        <v>0</v>
      </c>
      <c r="Q88" s="295">
        <v>0</v>
      </c>
      <c r="R88" s="295">
        <v>0</v>
      </c>
      <c r="S88" s="295">
        <v>0</v>
      </c>
      <c r="T88" s="295">
        <v>0</v>
      </c>
      <c r="U88" s="295">
        <v>0</v>
      </c>
      <c r="V88" s="295">
        <v>0</v>
      </c>
      <c r="W88" s="295">
        <v>0</v>
      </c>
      <c r="X88" s="295">
        <v>0</v>
      </c>
      <c r="Y88" s="788">
        <f>Y87</f>
        <v>0</v>
      </c>
      <c r="Z88" s="788">
        <f t="shared" ref="Z88:AC88" si="125">Z87</f>
        <v>0</v>
      </c>
      <c r="AA88" s="788">
        <f t="shared" si="125"/>
        <v>1</v>
      </c>
      <c r="AB88" s="788">
        <f t="shared" si="125"/>
        <v>0</v>
      </c>
      <c r="AC88" s="788">
        <f t="shared" si="125"/>
        <v>0</v>
      </c>
      <c r="AD88" s="411">
        <f>AD87</f>
        <v>0</v>
      </c>
      <c r="AE88" s="411">
        <f t="shared" ref="AE88:AL88" si="126">AE87</f>
        <v>0</v>
      </c>
      <c r="AF88" s="411">
        <f t="shared" si="126"/>
        <v>0</v>
      </c>
      <c r="AG88" s="411">
        <f t="shared" si="126"/>
        <v>0</v>
      </c>
      <c r="AH88" s="411">
        <f t="shared" si="126"/>
        <v>0</v>
      </c>
      <c r="AI88" s="411">
        <f t="shared" si="126"/>
        <v>0</v>
      </c>
      <c r="AJ88" s="411">
        <f t="shared" si="126"/>
        <v>0</v>
      </c>
      <c r="AK88" s="411">
        <f t="shared" si="126"/>
        <v>0</v>
      </c>
      <c r="AL88" s="411">
        <f t="shared" si="126"/>
        <v>0</v>
      </c>
      <c r="AM88" s="297"/>
    </row>
    <row r="89" spans="1:40" s="283" customFormat="1" hidden="1" outlineLevel="1">
      <c r="A89" s="518"/>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6"/>
      <c r="Z89" s="416"/>
      <c r="AA89" s="416"/>
      <c r="AB89" s="416"/>
      <c r="AC89" s="416"/>
      <c r="AD89" s="412"/>
      <c r="AE89" s="416"/>
      <c r="AF89" s="416"/>
      <c r="AG89" s="416"/>
      <c r="AH89" s="416"/>
      <c r="AI89" s="416"/>
      <c r="AJ89" s="416"/>
      <c r="AK89" s="416"/>
      <c r="AL89" s="416"/>
      <c r="AM89" s="313"/>
    </row>
    <row r="90" spans="1:40" ht="15.75" hidden="1" outlineLevel="1">
      <c r="B90" s="515" t="s">
        <v>495</v>
      </c>
      <c r="C90" s="320"/>
      <c r="D90" s="290"/>
      <c r="E90" s="289"/>
      <c r="F90" s="289"/>
      <c r="G90" s="289"/>
      <c r="H90" s="289"/>
      <c r="I90" s="289"/>
      <c r="J90" s="289"/>
      <c r="K90" s="289"/>
      <c r="L90" s="289"/>
      <c r="M90" s="289"/>
      <c r="N90" s="290"/>
      <c r="O90" s="289"/>
      <c r="P90" s="289"/>
      <c r="Q90" s="289"/>
      <c r="R90" s="289"/>
      <c r="S90" s="289"/>
      <c r="T90" s="289"/>
      <c r="U90" s="289"/>
      <c r="V90" s="289"/>
      <c r="W90" s="289"/>
      <c r="X90" s="289"/>
      <c r="Y90" s="790"/>
      <c r="Z90" s="790"/>
      <c r="AA90" s="790"/>
      <c r="AB90" s="790"/>
      <c r="AC90" s="790"/>
      <c r="AD90" s="414"/>
      <c r="AE90" s="414"/>
      <c r="AF90" s="414"/>
      <c r="AG90" s="414"/>
      <c r="AH90" s="414"/>
      <c r="AI90" s="414"/>
      <c r="AJ90" s="414"/>
      <c r="AK90" s="414"/>
      <c r="AL90" s="414"/>
      <c r="AM90" s="292"/>
    </row>
    <row r="91" spans="1:40" hidden="1" outlineLevel="1">
      <c r="A91" s="518">
        <v>17</v>
      </c>
      <c r="B91" s="516"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794"/>
      <c r="Z91" s="415"/>
      <c r="AA91" s="415"/>
      <c r="AB91" s="415"/>
      <c r="AC91" s="415"/>
      <c r="AD91" s="410"/>
      <c r="AE91" s="410"/>
      <c r="AF91" s="415"/>
      <c r="AG91" s="415"/>
      <c r="AH91" s="415"/>
      <c r="AI91" s="415"/>
      <c r="AJ91" s="415"/>
      <c r="AK91" s="415"/>
      <c r="AL91" s="415"/>
      <c r="AM91" s="296">
        <f>SUM(Y91:AL91)</f>
        <v>0</v>
      </c>
    </row>
    <row r="92" spans="1:40" hidden="1"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788">
        <f>Y91</f>
        <v>0</v>
      </c>
      <c r="Z92" s="788">
        <f t="shared" ref="Z92:AC92" si="127">Z91</f>
        <v>0</v>
      </c>
      <c r="AA92" s="788">
        <f t="shared" si="127"/>
        <v>0</v>
      </c>
      <c r="AB92" s="788">
        <f t="shared" si="127"/>
        <v>0</v>
      </c>
      <c r="AC92" s="788">
        <f t="shared" si="127"/>
        <v>0</v>
      </c>
      <c r="AD92" s="411">
        <f t="shared" ref="AD92:AL92" si="128">AD91</f>
        <v>0</v>
      </c>
      <c r="AE92" s="411">
        <f t="shared" si="128"/>
        <v>0</v>
      </c>
      <c r="AF92" s="411">
        <f t="shared" si="128"/>
        <v>0</v>
      </c>
      <c r="AG92" s="411">
        <f t="shared" si="128"/>
        <v>0</v>
      </c>
      <c r="AH92" s="411">
        <f t="shared" si="128"/>
        <v>0</v>
      </c>
      <c r="AI92" s="411">
        <f t="shared" si="128"/>
        <v>0</v>
      </c>
      <c r="AJ92" s="411">
        <f t="shared" si="128"/>
        <v>0</v>
      </c>
      <c r="AK92" s="411">
        <f t="shared" si="128"/>
        <v>0</v>
      </c>
      <c r="AL92" s="411">
        <f t="shared" si="128"/>
        <v>0</v>
      </c>
      <c r="AM92" s="306"/>
    </row>
    <row r="93" spans="1:40" hidden="1"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18"/>
      <c r="Z93" s="800"/>
      <c r="AA93" s="800"/>
      <c r="AB93" s="800"/>
      <c r="AC93" s="800"/>
      <c r="AD93" s="425"/>
      <c r="AE93" s="425"/>
      <c r="AF93" s="425"/>
      <c r="AG93" s="425"/>
      <c r="AH93" s="425"/>
      <c r="AI93" s="425"/>
      <c r="AJ93" s="425"/>
      <c r="AK93" s="425"/>
      <c r="AL93" s="425"/>
      <c r="AM93" s="306"/>
    </row>
    <row r="94" spans="1:40" hidden="1" outlineLevel="1">
      <c r="A94" s="518">
        <v>18</v>
      </c>
      <c r="B94" s="516"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794"/>
      <c r="Z94" s="415"/>
      <c r="AA94" s="415"/>
      <c r="AB94" s="415"/>
      <c r="AC94" s="415"/>
      <c r="AD94" s="410"/>
      <c r="AE94" s="410"/>
      <c r="AF94" s="415"/>
      <c r="AG94" s="415"/>
      <c r="AH94" s="415"/>
      <c r="AI94" s="415"/>
      <c r="AJ94" s="415"/>
      <c r="AK94" s="415"/>
      <c r="AL94" s="415"/>
      <c r="AM94" s="296">
        <f>SUM(Y94:AL94)</f>
        <v>0</v>
      </c>
    </row>
    <row r="95" spans="1:40" hidden="1"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788">
        <f>Y94</f>
        <v>0</v>
      </c>
      <c r="Z95" s="788">
        <f t="shared" ref="Z95:AC95" si="129">Z94</f>
        <v>0</v>
      </c>
      <c r="AA95" s="788">
        <f t="shared" si="129"/>
        <v>0</v>
      </c>
      <c r="AB95" s="788">
        <f t="shared" si="129"/>
        <v>0</v>
      </c>
      <c r="AC95" s="788">
        <f t="shared" si="129"/>
        <v>0</v>
      </c>
      <c r="AD95" s="411">
        <f t="shared" ref="AD95" si="130">AD94</f>
        <v>0</v>
      </c>
      <c r="AE95" s="411">
        <f t="shared" ref="AE95" si="131">AE94</f>
        <v>0</v>
      </c>
      <c r="AF95" s="411">
        <f t="shared" ref="AF95" si="132">AF94</f>
        <v>0</v>
      </c>
      <c r="AG95" s="411">
        <f t="shared" ref="AG95" si="133">AG94</f>
        <v>0</v>
      </c>
      <c r="AH95" s="411">
        <f t="shared" ref="AH95" si="134">AH94</f>
        <v>0</v>
      </c>
      <c r="AI95" s="411">
        <f t="shared" ref="AI95" si="135">AI94</f>
        <v>0</v>
      </c>
      <c r="AJ95" s="411">
        <f t="shared" ref="AJ95" si="136">AJ94</f>
        <v>0</v>
      </c>
      <c r="AK95" s="411">
        <f t="shared" ref="AK95" si="137">AK94</f>
        <v>0</v>
      </c>
      <c r="AL95" s="411">
        <f t="shared" ref="AL95" si="138">AL94</f>
        <v>0</v>
      </c>
      <c r="AM95" s="306"/>
    </row>
    <row r="96" spans="1:40" hidden="1"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17"/>
      <c r="Z96" s="796"/>
      <c r="AA96" s="796"/>
      <c r="AB96" s="796"/>
      <c r="AC96" s="796"/>
      <c r="AD96" s="424"/>
      <c r="AE96" s="424"/>
      <c r="AF96" s="424"/>
      <c r="AG96" s="424"/>
      <c r="AH96" s="424"/>
      <c r="AI96" s="424"/>
      <c r="AJ96" s="424"/>
      <c r="AK96" s="424"/>
      <c r="AL96" s="424"/>
      <c r="AM96" s="297"/>
    </row>
    <row r="97" spans="1:39" hidden="1" outlineLevel="1">
      <c r="A97" s="518">
        <v>19</v>
      </c>
      <c r="B97" s="516"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794"/>
      <c r="Z97" s="415"/>
      <c r="AA97" s="415"/>
      <c r="AB97" s="415"/>
      <c r="AC97" s="415"/>
      <c r="AD97" s="410"/>
      <c r="AE97" s="410"/>
      <c r="AF97" s="415"/>
      <c r="AG97" s="415"/>
      <c r="AH97" s="415"/>
      <c r="AI97" s="415"/>
      <c r="AJ97" s="415"/>
      <c r="AK97" s="415"/>
      <c r="AL97" s="415"/>
      <c r="AM97" s="296">
        <f>SUM(Y97:AL97)</f>
        <v>0</v>
      </c>
    </row>
    <row r="98" spans="1:39" hidden="1"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788">
        <f>Y97</f>
        <v>0</v>
      </c>
      <c r="Z98" s="788">
        <f t="shared" ref="Z98:AC98" si="139">Z97</f>
        <v>0</v>
      </c>
      <c r="AA98" s="788">
        <f t="shared" si="139"/>
        <v>0</v>
      </c>
      <c r="AB98" s="788">
        <f t="shared" si="139"/>
        <v>0</v>
      </c>
      <c r="AC98" s="788">
        <f t="shared" si="139"/>
        <v>0</v>
      </c>
      <c r="AD98" s="411">
        <f t="shared" ref="AD98:AL98" si="140">AD97</f>
        <v>0</v>
      </c>
      <c r="AE98" s="411">
        <f t="shared" si="140"/>
        <v>0</v>
      </c>
      <c r="AF98" s="411">
        <f t="shared" si="140"/>
        <v>0</v>
      </c>
      <c r="AG98" s="411">
        <f t="shared" si="140"/>
        <v>0</v>
      </c>
      <c r="AH98" s="411">
        <f t="shared" si="140"/>
        <v>0</v>
      </c>
      <c r="AI98" s="411">
        <f t="shared" si="140"/>
        <v>0</v>
      </c>
      <c r="AJ98" s="411">
        <f t="shared" si="140"/>
        <v>0</v>
      </c>
      <c r="AK98" s="411">
        <f t="shared" si="140"/>
        <v>0</v>
      </c>
      <c r="AL98" s="411">
        <f t="shared" si="140"/>
        <v>0</v>
      </c>
      <c r="AM98" s="297"/>
    </row>
    <row r="99" spans="1:39" hidden="1"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6"/>
      <c r="Z99" s="416"/>
      <c r="AA99" s="416"/>
      <c r="AB99" s="416"/>
      <c r="AC99" s="416"/>
      <c r="AD99" s="412"/>
      <c r="AE99" s="412"/>
      <c r="AF99" s="412"/>
      <c r="AG99" s="412"/>
      <c r="AH99" s="412"/>
      <c r="AI99" s="412"/>
      <c r="AJ99" s="412"/>
      <c r="AK99" s="412"/>
      <c r="AL99" s="412"/>
      <c r="AM99" s="306"/>
    </row>
    <row r="100" spans="1:39" hidden="1" outlineLevel="1">
      <c r="A100" s="518">
        <v>20</v>
      </c>
      <c r="B100" s="516"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794"/>
      <c r="Z100" s="415"/>
      <c r="AA100" s="415"/>
      <c r="AB100" s="415"/>
      <c r="AC100" s="415"/>
      <c r="AD100" s="410"/>
      <c r="AE100" s="410"/>
      <c r="AF100" s="415"/>
      <c r="AG100" s="415"/>
      <c r="AH100" s="415"/>
      <c r="AI100" s="415"/>
      <c r="AJ100" s="415"/>
      <c r="AK100" s="415"/>
      <c r="AL100" s="415"/>
      <c r="AM100" s="296">
        <f>SUM(Y100:AL100)</f>
        <v>0</v>
      </c>
    </row>
    <row r="101" spans="1:39" hidden="1"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788">
        <f t="shared" ref="Y101:AC101" si="141">Y100</f>
        <v>0</v>
      </c>
      <c r="Z101" s="788">
        <f t="shared" si="141"/>
        <v>0</v>
      </c>
      <c r="AA101" s="788">
        <f t="shared" si="141"/>
        <v>0</v>
      </c>
      <c r="AB101" s="788">
        <f t="shared" si="141"/>
        <v>0</v>
      </c>
      <c r="AC101" s="788">
        <f t="shared" si="141"/>
        <v>0</v>
      </c>
      <c r="AD101" s="411">
        <f t="shared" ref="AD101:AL101" si="142">AD100</f>
        <v>0</v>
      </c>
      <c r="AE101" s="411">
        <f t="shared" si="142"/>
        <v>0</v>
      </c>
      <c r="AF101" s="411">
        <f t="shared" si="142"/>
        <v>0</v>
      </c>
      <c r="AG101" s="411">
        <f t="shared" si="142"/>
        <v>0</v>
      </c>
      <c r="AH101" s="411">
        <f t="shared" si="142"/>
        <v>0</v>
      </c>
      <c r="AI101" s="411">
        <f t="shared" si="142"/>
        <v>0</v>
      </c>
      <c r="AJ101" s="411">
        <f t="shared" si="142"/>
        <v>0</v>
      </c>
      <c r="AK101" s="411">
        <f t="shared" si="142"/>
        <v>0</v>
      </c>
      <c r="AL101" s="411">
        <f t="shared" si="142"/>
        <v>0</v>
      </c>
      <c r="AM101" s="306"/>
    </row>
    <row r="102" spans="1:39" ht="15.75" hidden="1"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6"/>
      <c r="Z102" s="416"/>
      <c r="AA102" s="416"/>
      <c r="AB102" s="416"/>
      <c r="AC102" s="416"/>
      <c r="AD102" s="412"/>
      <c r="AE102" s="412"/>
      <c r="AF102" s="412"/>
      <c r="AG102" s="412"/>
      <c r="AH102" s="412"/>
      <c r="AI102" s="412"/>
      <c r="AJ102" s="412"/>
      <c r="AK102" s="412"/>
      <c r="AL102" s="412"/>
      <c r="AM102" s="306"/>
    </row>
    <row r="103" spans="1:39" ht="15.75" hidden="1" outlineLevel="1">
      <c r="B103" s="514" t="s">
        <v>502</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18"/>
      <c r="Z103" s="800"/>
      <c r="AA103" s="800"/>
      <c r="AB103" s="800"/>
      <c r="AC103" s="800"/>
      <c r="AD103" s="425"/>
      <c r="AE103" s="425"/>
      <c r="AF103" s="425"/>
      <c r="AG103" s="425"/>
      <c r="AH103" s="425"/>
      <c r="AI103" s="425"/>
      <c r="AJ103" s="425"/>
      <c r="AK103" s="425"/>
      <c r="AL103" s="425"/>
      <c r="AM103" s="306"/>
    </row>
    <row r="104" spans="1:39" ht="15.75" hidden="1" outlineLevel="1">
      <c r="B104" s="288" t="s">
        <v>498</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18"/>
      <c r="Z104" s="800"/>
      <c r="AA104" s="800"/>
      <c r="AB104" s="800"/>
      <c r="AC104" s="800"/>
      <c r="AD104" s="425"/>
      <c r="AE104" s="425"/>
      <c r="AF104" s="425"/>
      <c r="AG104" s="425"/>
      <c r="AH104" s="425"/>
      <c r="AI104" s="425"/>
      <c r="AJ104" s="425"/>
      <c r="AK104" s="425"/>
      <c r="AL104" s="425"/>
      <c r="AM104" s="306"/>
    </row>
    <row r="105" spans="1:39" hidden="1" outlineLevel="1">
      <c r="A105" s="518">
        <v>21</v>
      </c>
      <c r="B105" s="516"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798"/>
      <c r="Z105" s="415"/>
      <c r="AA105" s="415"/>
      <c r="AB105" s="415"/>
      <c r="AC105" s="415"/>
      <c r="AD105" s="410"/>
      <c r="AE105" s="410"/>
      <c r="AF105" s="410"/>
      <c r="AG105" s="410"/>
      <c r="AH105" s="410"/>
      <c r="AI105" s="410"/>
      <c r="AJ105" s="410"/>
      <c r="AK105" s="410"/>
      <c r="AL105" s="410"/>
      <c r="AM105" s="296">
        <f>SUM(Y105:AL105)</f>
        <v>0</v>
      </c>
    </row>
    <row r="106" spans="1:39" hidden="1"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788">
        <f>Y105</f>
        <v>0</v>
      </c>
      <c r="Z106" s="788">
        <f t="shared" ref="Z106:AC106" si="143">Z105</f>
        <v>0</v>
      </c>
      <c r="AA106" s="788">
        <f t="shared" si="143"/>
        <v>0</v>
      </c>
      <c r="AB106" s="788">
        <f t="shared" si="143"/>
        <v>0</v>
      </c>
      <c r="AC106" s="788">
        <f t="shared" si="143"/>
        <v>0</v>
      </c>
      <c r="AD106" s="411">
        <f t="shared" ref="AD106" si="144">AD105</f>
        <v>0</v>
      </c>
      <c r="AE106" s="411">
        <f t="shared" ref="AE106" si="145">AE105</f>
        <v>0</v>
      </c>
      <c r="AF106" s="411">
        <f t="shared" ref="AF106" si="146">AF105</f>
        <v>0</v>
      </c>
      <c r="AG106" s="411">
        <f t="shared" ref="AG106" si="147">AG105</f>
        <v>0</v>
      </c>
      <c r="AH106" s="411">
        <f t="shared" ref="AH106" si="148">AH105</f>
        <v>0</v>
      </c>
      <c r="AI106" s="411">
        <f t="shared" ref="AI106" si="149">AI105</f>
        <v>0</v>
      </c>
      <c r="AJ106" s="411">
        <f t="shared" ref="AJ106" si="150">AJ105</f>
        <v>0</v>
      </c>
      <c r="AK106" s="411">
        <f t="shared" ref="AK106" si="151">AK105</f>
        <v>0</v>
      </c>
      <c r="AL106" s="411">
        <f t="shared" ref="AL106" si="152">AL105</f>
        <v>0</v>
      </c>
      <c r="AM106" s="306"/>
    </row>
    <row r="107" spans="1:39" hidden="1"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18"/>
      <c r="Z107" s="800"/>
      <c r="AA107" s="800"/>
      <c r="AB107" s="800"/>
      <c r="AC107" s="800"/>
      <c r="AD107" s="425"/>
      <c r="AE107" s="425"/>
      <c r="AF107" s="425"/>
      <c r="AG107" s="425"/>
      <c r="AH107" s="425"/>
      <c r="AI107" s="425"/>
      <c r="AJ107" s="425"/>
      <c r="AK107" s="425"/>
      <c r="AL107" s="425"/>
      <c r="AM107" s="306"/>
    </row>
    <row r="108" spans="1:39" ht="30" hidden="1" outlineLevel="1">
      <c r="A108" s="518">
        <v>22</v>
      </c>
      <c r="B108" s="516"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798"/>
      <c r="Z108" s="415"/>
      <c r="AA108" s="415"/>
      <c r="AB108" s="415"/>
      <c r="AC108" s="415"/>
      <c r="AD108" s="410"/>
      <c r="AE108" s="410"/>
      <c r="AF108" s="410"/>
      <c r="AG108" s="410"/>
      <c r="AH108" s="410"/>
      <c r="AI108" s="410"/>
      <c r="AJ108" s="410"/>
      <c r="AK108" s="410"/>
      <c r="AL108" s="410"/>
      <c r="AM108" s="296">
        <f>SUM(Y108:AL108)</f>
        <v>0</v>
      </c>
    </row>
    <row r="109" spans="1:39" hidden="1"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788">
        <f>Y108</f>
        <v>0</v>
      </c>
      <c r="Z109" s="788">
        <f t="shared" ref="Z109:AC109" si="153">Z108</f>
        <v>0</v>
      </c>
      <c r="AA109" s="788">
        <f t="shared" si="153"/>
        <v>0</v>
      </c>
      <c r="AB109" s="788">
        <f t="shared" si="153"/>
        <v>0</v>
      </c>
      <c r="AC109" s="788">
        <f t="shared" si="153"/>
        <v>0</v>
      </c>
      <c r="AD109" s="411">
        <f t="shared" ref="AD109" si="154">AD108</f>
        <v>0</v>
      </c>
      <c r="AE109" s="411">
        <f t="shared" ref="AE109" si="155">AE108</f>
        <v>0</v>
      </c>
      <c r="AF109" s="411">
        <f t="shared" ref="AF109" si="156">AF108</f>
        <v>0</v>
      </c>
      <c r="AG109" s="411">
        <f t="shared" ref="AG109" si="157">AG108</f>
        <v>0</v>
      </c>
      <c r="AH109" s="411">
        <f t="shared" ref="AH109" si="158">AH108</f>
        <v>0</v>
      </c>
      <c r="AI109" s="411">
        <f t="shared" ref="AI109" si="159">AI108</f>
        <v>0</v>
      </c>
      <c r="AJ109" s="411">
        <f t="shared" ref="AJ109" si="160">AJ108</f>
        <v>0</v>
      </c>
      <c r="AK109" s="411">
        <f t="shared" ref="AK109" si="161">AK108</f>
        <v>0</v>
      </c>
      <c r="AL109" s="411">
        <f t="shared" ref="AL109" si="162">AL108</f>
        <v>0</v>
      </c>
      <c r="AM109" s="306"/>
    </row>
    <row r="110" spans="1:39" hidden="1"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8"/>
      <c r="Z110" s="800"/>
      <c r="AA110" s="800"/>
      <c r="AB110" s="800"/>
      <c r="AC110" s="800"/>
      <c r="AD110" s="425"/>
      <c r="AE110" s="425"/>
      <c r="AF110" s="425"/>
      <c r="AG110" s="425"/>
      <c r="AH110" s="425"/>
      <c r="AI110" s="425"/>
      <c r="AJ110" s="425"/>
      <c r="AK110" s="425"/>
      <c r="AL110" s="425"/>
      <c r="AM110" s="306"/>
    </row>
    <row r="111" spans="1:39" ht="30" hidden="1" outlineLevel="1">
      <c r="A111" s="518">
        <v>23</v>
      </c>
      <c r="B111" s="516"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5"/>
      <c r="Z111" s="415"/>
      <c r="AA111" s="415"/>
      <c r="AB111" s="415"/>
      <c r="AC111" s="415"/>
      <c r="AD111" s="410"/>
      <c r="AE111" s="410"/>
      <c r="AF111" s="410"/>
      <c r="AG111" s="410"/>
      <c r="AH111" s="410"/>
      <c r="AI111" s="410"/>
      <c r="AJ111" s="410"/>
      <c r="AK111" s="410"/>
      <c r="AL111" s="410"/>
      <c r="AM111" s="296">
        <f>SUM(Y111:AL111)</f>
        <v>0</v>
      </c>
    </row>
    <row r="112" spans="1:39" hidden="1"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788">
        <f>Y111</f>
        <v>0</v>
      </c>
      <c r="Z112" s="788">
        <f t="shared" ref="Z112:AC112" si="163">Z111</f>
        <v>0</v>
      </c>
      <c r="AA112" s="788">
        <f t="shared" si="163"/>
        <v>0</v>
      </c>
      <c r="AB112" s="788">
        <f t="shared" si="163"/>
        <v>0</v>
      </c>
      <c r="AC112" s="788">
        <f t="shared" si="163"/>
        <v>0</v>
      </c>
      <c r="AD112" s="411">
        <f t="shared" ref="AD112" si="164">AD111</f>
        <v>0</v>
      </c>
      <c r="AE112" s="411">
        <f t="shared" ref="AE112" si="165">AE111</f>
        <v>0</v>
      </c>
      <c r="AF112" s="411">
        <f t="shared" ref="AF112" si="166">AF111</f>
        <v>0</v>
      </c>
      <c r="AG112" s="411">
        <f t="shared" ref="AG112" si="167">AG111</f>
        <v>0</v>
      </c>
      <c r="AH112" s="411">
        <f t="shared" ref="AH112" si="168">AH111</f>
        <v>0</v>
      </c>
      <c r="AI112" s="411">
        <f t="shared" ref="AI112" si="169">AI111</f>
        <v>0</v>
      </c>
      <c r="AJ112" s="411">
        <f t="shared" ref="AJ112" si="170">AJ111</f>
        <v>0</v>
      </c>
      <c r="AK112" s="411">
        <f t="shared" ref="AK112" si="171">AK111</f>
        <v>0</v>
      </c>
      <c r="AL112" s="411">
        <f t="shared" ref="AL112" si="172">AL111</f>
        <v>0</v>
      </c>
      <c r="AM112" s="306"/>
    </row>
    <row r="113" spans="1:39" hidden="1"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18"/>
      <c r="Z113" s="800"/>
      <c r="AA113" s="800"/>
      <c r="AB113" s="800"/>
      <c r="AC113" s="800"/>
      <c r="AD113" s="425"/>
      <c r="AE113" s="425"/>
      <c r="AF113" s="425"/>
      <c r="AG113" s="425"/>
      <c r="AH113" s="425"/>
      <c r="AI113" s="425"/>
      <c r="AJ113" s="425"/>
      <c r="AK113" s="425"/>
      <c r="AL113" s="425"/>
      <c r="AM113" s="306"/>
    </row>
    <row r="114" spans="1:39" ht="30" hidden="1" outlineLevel="1">
      <c r="A114" s="518">
        <v>24</v>
      </c>
      <c r="B114" s="516"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5"/>
      <c r="Z114" s="415"/>
      <c r="AA114" s="415"/>
      <c r="AB114" s="415"/>
      <c r="AC114" s="415"/>
      <c r="AD114" s="410"/>
      <c r="AE114" s="410"/>
      <c r="AF114" s="410"/>
      <c r="AG114" s="410"/>
      <c r="AH114" s="410"/>
      <c r="AI114" s="410"/>
      <c r="AJ114" s="410"/>
      <c r="AK114" s="410"/>
      <c r="AL114" s="410"/>
      <c r="AM114" s="296">
        <f>SUM(Y114:AL114)</f>
        <v>0</v>
      </c>
    </row>
    <row r="115" spans="1:39" hidden="1"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788">
        <f>Y114</f>
        <v>0</v>
      </c>
      <c r="Z115" s="788">
        <f t="shared" ref="Z115:AC115" si="173">Z114</f>
        <v>0</v>
      </c>
      <c r="AA115" s="788">
        <f t="shared" si="173"/>
        <v>0</v>
      </c>
      <c r="AB115" s="788">
        <f t="shared" si="173"/>
        <v>0</v>
      </c>
      <c r="AC115" s="788">
        <f t="shared" si="173"/>
        <v>0</v>
      </c>
      <c r="AD115" s="411">
        <f t="shared" ref="AD115" si="174">AD114</f>
        <v>0</v>
      </c>
      <c r="AE115" s="411">
        <f t="shared" ref="AE115" si="175">AE114</f>
        <v>0</v>
      </c>
      <c r="AF115" s="411">
        <f t="shared" ref="AF115" si="176">AF114</f>
        <v>0</v>
      </c>
      <c r="AG115" s="411">
        <f t="shared" ref="AG115" si="177">AG114</f>
        <v>0</v>
      </c>
      <c r="AH115" s="411">
        <f t="shared" ref="AH115" si="178">AH114</f>
        <v>0</v>
      </c>
      <c r="AI115" s="411">
        <f t="shared" ref="AI115" si="179">AI114</f>
        <v>0</v>
      </c>
      <c r="AJ115" s="411">
        <f t="shared" ref="AJ115" si="180">AJ114</f>
        <v>0</v>
      </c>
      <c r="AK115" s="411">
        <f t="shared" ref="AK115" si="181">AK114</f>
        <v>0</v>
      </c>
      <c r="AL115" s="411">
        <f t="shared" ref="AL115" si="182">AL114</f>
        <v>0</v>
      </c>
      <c r="AM115" s="306"/>
    </row>
    <row r="116" spans="1:39" hidden="1"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6"/>
      <c r="Z116" s="800"/>
      <c r="AA116" s="800"/>
      <c r="AB116" s="800"/>
      <c r="AC116" s="800"/>
      <c r="AD116" s="425"/>
      <c r="AE116" s="425"/>
      <c r="AF116" s="425"/>
      <c r="AG116" s="425"/>
      <c r="AH116" s="425"/>
      <c r="AI116" s="425"/>
      <c r="AJ116" s="425"/>
      <c r="AK116" s="425"/>
      <c r="AL116" s="425"/>
      <c r="AM116" s="306"/>
    </row>
    <row r="117" spans="1:39" ht="15.75" hidden="1" outlineLevel="1">
      <c r="B117" s="288" t="s">
        <v>499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6"/>
      <c r="Z117" s="800"/>
      <c r="AA117" s="800"/>
      <c r="AB117" s="800"/>
      <c r="AC117" s="800"/>
      <c r="AD117" s="425"/>
      <c r="AE117" s="425"/>
      <c r="AF117" s="425"/>
      <c r="AG117" s="425"/>
      <c r="AH117" s="425"/>
      <c r="AI117" s="425"/>
      <c r="AJ117" s="425"/>
      <c r="AK117" s="425"/>
      <c r="AL117" s="425"/>
      <c r="AM117" s="306"/>
    </row>
    <row r="118" spans="1:39" hidden="1" outlineLevel="1">
      <c r="A118" s="518">
        <v>25</v>
      </c>
      <c r="B118" s="516"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794"/>
      <c r="Z118" s="415"/>
      <c r="AA118" s="415"/>
      <c r="AB118" s="415"/>
      <c r="AC118" s="415"/>
      <c r="AD118" s="410"/>
      <c r="AE118" s="410"/>
      <c r="AF118" s="415"/>
      <c r="AG118" s="415"/>
      <c r="AH118" s="415"/>
      <c r="AI118" s="415"/>
      <c r="AJ118" s="415"/>
      <c r="AK118" s="415"/>
      <c r="AL118" s="415"/>
      <c r="AM118" s="296">
        <f>SUM(Y118:AL118)</f>
        <v>0</v>
      </c>
    </row>
    <row r="119" spans="1:39" hidden="1"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788">
        <f>Y118</f>
        <v>0</v>
      </c>
      <c r="Z119" s="788">
        <f t="shared" ref="Z119:AC119" si="183">Z118</f>
        <v>0</v>
      </c>
      <c r="AA119" s="788">
        <f t="shared" si="183"/>
        <v>0</v>
      </c>
      <c r="AB119" s="788">
        <f t="shared" si="183"/>
        <v>0</v>
      </c>
      <c r="AC119" s="788">
        <f t="shared" si="183"/>
        <v>0</v>
      </c>
      <c r="AD119" s="411">
        <f t="shared" ref="AD119" si="184">AD118</f>
        <v>0</v>
      </c>
      <c r="AE119" s="411">
        <f t="shared" ref="AE119" si="185">AE118</f>
        <v>0</v>
      </c>
      <c r="AF119" s="411">
        <f t="shared" ref="AF119" si="186">AF118</f>
        <v>0</v>
      </c>
      <c r="AG119" s="411">
        <f t="shared" ref="AG119" si="187">AG118</f>
        <v>0</v>
      </c>
      <c r="AH119" s="411">
        <f t="shared" ref="AH119" si="188">AH118</f>
        <v>0</v>
      </c>
      <c r="AI119" s="411">
        <f t="shared" ref="AI119" si="189">AI118</f>
        <v>0</v>
      </c>
      <c r="AJ119" s="411">
        <f t="shared" ref="AJ119" si="190">AJ118</f>
        <v>0</v>
      </c>
      <c r="AK119" s="411">
        <f t="shared" ref="AK119" si="191">AK118</f>
        <v>0</v>
      </c>
      <c r="AL119" s="411">
        <f t="shared" ref="AL119" si="192">AL118</f>
        <v>0</v>
      </c>
      <c r="AM119" s="306"/>
    </row>
    <row r="120" spans="1:39" hidden="1"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6"/>
      <c r="Z120" s="800"/>
      <c r="AA120" s="800"/>
      <c r="AB120" s="800"/>
      <c r="AC120" s="800"/>
      <c r="AD120" s="425"/>
      <c r="AE120" s="425"/>
      <c r="AF120" s="425"/>
      <c r="AG120" s="425"/>
      <c r="AH120" s="425"/>
      <c r="AI120" s="425"/>
      <c r="AJ120" s="425"/>
      <c r="AK120" s="425"/>
      <c r="AL120" s="425"/>
      <c r="AM120" s="306"/>
    </row>
    <row r="121" spans="1:39" hidden="1" outlineLevel="1">
      <c r="A121" s="518">
        <v>26</v>
      </c>
      <c r="B121" s="516" t="s">
        <v>118</v>
      </c>
      <c r="C121" s="291" t="s">
        <v>25</v>
      </c>
      <c r="D121" s="295">
        <v>0</v>
      </c>
      <c r="E121" s="295">
        <v>0</v>
      </c>
      <c r="F121" s="295">
        <v>0</v>
      </c>
      <c r="G121" s="295">
        <v>0</v>
      </c>
      <c r="H121" s="295">
        <v>0</v>
      </c>
      <c r="I121" s="295">
        <v>0</v>
      </c>
      <c r="J121" s="295">
        <v>0</v>
      </c>
      <c r="K121" s="295">
        <v>0</v>
      </c>
      <c r="L121" s="295">
        <v>0</v>
      </c>
      <c r="M121" s="295">
        <v>0</v>
      </c>
      <c r="N121" s="295">
        <v>12</v>
      </c>
      <c r="O121" s="295">
        <v>0</v>
      </c>
      <c r="P121" s="295">
        <v>0</v>
      </c>
      <c r="Q121" s="295">
        <v>0</v>
      </c>
      <c r="R121" s="295">
        <v>0</v>
      </c>
      <c r="S121" s="295">
        <v>0</v>
      </c>
      <c r="T121" s="295">
        <v>0</v>
      </c>
      <c r="U121" s="295">
        <v>0</v>
      </c>
      <c r="V121" s="295">
        <v>0</v>
      </c>
      <c r="W121" s="295">
        <v>0</v>
      </c>
      <c r="X121" s="295">
        <v>0</v>
      </c>
      <c r="Y121" s="787">
        <v>0</v>
      </c>
      <c r="Z121" s="801">
        <v>0</v>
      </c>
      <c r="AA121" s="801">
        <v>1</v>
      </c>
      <c r="AB121" s="415"/>
      <c r="AC121" s="798"/>
      <c r="AD121" s="410"/>
      <c r="AE121" s="410"/>
      <c r="AF121" s="415"/>
      <c r="AG121" s="415"/>
      <c r="AH121" s="415"/>
      <c r="AI121" s="415"/>
      <c r="AJ121" s="415"/>
      <c r="AK121" s="415"/>
      <c r="AL121" s="415"/>
      <c r="AM121" s="296">
        <f>SUM(Y121:AL121)</f>
        <v>1</v>
      </c>
    </row>
    <row r="122" spans="1:39" hidden="1" outlineLevel="1">
      <c r="B122" s="294" t="s">
        <v>267</v>
      </c>
      <c r="C122" s="291" t="s">
        <v>163</v>
      </c>
      <c r="D122" s="295">
        <v>99485</v>
      </c>
      <c r="E122" s="295">
        <v>99485</v>
      </c>
      <c r="F122" s="295">
        <v>99485</v>
      </c>
      <c r="G122" s="295">
        <v>99485</v>
      </c>
      <c r="H122" s="295">
        <v>99485</v>
      </c>
      <c r="I122" s="295">
        <v>19787</v>
      </c>
      <c r="J122" s="295">
        <v>19786</v>
      </c>
      <c r="K122" s="295">
        <v>19786</v>
      </c>
      <c r="L122" s="295">
        <v>19786</v>
      </c>
      <c r="M122" s="295">
        <v>13946</v>
      </c>
      <c r="N122" s="295">
        <f>N121</f>
        <v>12</v>
      </c>
      <c r="O122" s="295">
        <v>11</v>
      </c>
      <c r="P122" s="295">
        <v>11</v>
      </c>
      <c r="Q122" s="295">
        <v>11</v>
      </c>
      <c r="R122" s="295">
        <v>11</v>
      </c>
      <c r="S122" s="295">
        <v>11</v>
      </c>
      <c r="T122" s="295">
        <v>2</v>
      </c>
      <c r="U122" s="295">
        <v>2</v>
      </c>
      <c r="V122" s="295">
        <v>2</v>
      </c>
      <c r="W122" s="295">
        <v>2</v>
      </c>
      <c r="X122" s="295">
        <v>2</v>
      </c>
      <c r="Y122" s="788">
        <f>Y121</f>
        <v>0</v>
      </c>
      <c r="Z122" s="788">
        <f t="shared" ref="Z122:AC122" si="193">Z121</f>
        <v>0</v>
      </c>
      <c r="AA122" s="788">
        <f t="shared" si="193"/>
        <v>1</v>
      </c>
      <c r="AB122" s="788">
        <f t="shared" si="193"/>
        <v>0</v>
      </c>
      <c r="AC122" s="788">
        <f t="shared" si="193"/>
        <v>0</v>
      </c>
      <c r="AD122" s="411">
        <f t="shared" ref="AD122" si="194">AD121</f>
        <v>0</v>
      </c>
      <c r="AE122" s="411">
        <f t="shared" ref="AE122" si="195">AE121</f>
        <v>0</v>
      </c>
      <c r="AF122" s="411">
        <f t="shared" ref="AF122" si="196">AF121</f>
        <v>0</v>
      </c>
      <c r="AG122" s="411">
        <f t="shared" ref="AG122" si="197">AG121</f>
        <v>0</v>
      </c>
      <c r="AH122" s="411">
        <f t="shared" ref="AH122" si="198">AH121</f>
        <v>0</v>
      </c>
      <c r="AI122" s="411">
        <f t="shared" ref="AI122" si="199">AI121</f>
        <v>0</v>
      </c>
      <c r="AJ122" s="411">
        <f t="shared" ref="AJ122" si="200">AJ121</f>
        <v>0</v>
      </c>
      <c r="AK122" s="411">
        <f t="shared" ref="AK122" si="201">AK121</f>
        <v>0</v>
      </c>
      <c r="AL122" s="411">
        <f t="shared" ref="AL122" si="202">AL121</f>
        <v>0</v>
      </c>
      <c r="AM122" s="306"/>
    </row>
    <row r="123" spans="1:39" hidden="1"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6"/>
      <c r="Z123" s="800"/>
      <c r="AA123" s="800"/>
      <c r="AB123" s="800"/>
      <c r="AC123" s="800"/>
      <c r="AD123" s="425"/>
      <c r="AE123" s="425"/>
      <c r="AF123" s="425"/>
      <c r="AG123" s="425"/>
      <c r="AH123" s="425"/>
      <c r="AI123" s="425"/>
      <c r="AJ123" s="425"/>
      <c r="AK123" s="425"/>
      <c r="AL123" s="425"/>
      <c r="AM123" s="306"/>
    </row>
    <row r="124" spans="1:39" ht="30" hidden="1" outlineLevel="1">
      <c r="A124" s="518">
        <v>27</v>
      </c>
      <c r="B124" s="516"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794"/>
      <c r="Z124" s="415"/>
      <c r="AA124" s="415"/>
      <c r="AB124" s="415"/>
      <c r="AC124" s="415"/>
      <c r="AD124" s="410"/>
      <c r="AE124" s="410"/>
      <c r="AF124" s="415"/>
      <c r="AG124" s="415"/>
      <c r="AH124" s="415"/>
      <c r="AI124" s="415"/>
      <c r="AJ124" s="415"/>
      <c r="AK124" s="415"/>
      <c r="AL124" s="415"/>
      <c r="AM124" s="296">
        <f>SUM(Y124:AL124)</f>
        <v>0</v>
      </c>
    </row>
    <row r="125" spans="1:39" hidden="1"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788">
        <f>Y124</f>
        <v>0</v>
      </c>
      <c r="Z125" s="788">
        <f t="shared" ref="Z125:AC125" si="203">Z124</f>
        <v>0</v>
      </c>
      <c r="AA125" s="788">
        <f t="shared" si="203"/>
        <v>0</v>
      </c>
      <c r="AB125" s="788">
        <f t="shared" si="203"/>
        <v>0</v>
      </c>
      <c r="AC125" s="788">
        <f t="shared" si="203"/>
        <v>0</v>
      </c>
      <c r="AD125" s="411">
        <f t="shared" ref="AD125" si="204">AD124</f>
        <v>0</v>
      </c>
      <c r="AE125" s="411">
        <f t="shared" ref="AE125" si="205">AE124</f>
        <v>0</v>
      </c>
      <c r="AF125" s="411">
        <f t="shared" ref="AF125" si="206">AF124</f>
        <v>0</v>
      </c>
      <c r="AG125" s="411">
        <f t="shared" ref="AG125" si="207">AG124</f>
        <v>0</v>
      </c>
      <c r="AH125" s="411">
        <f t="shared" ref="AH125" si="208">AH124</f>
        <v>0</v>
      </c>
      <c r="AI125" s="411">
        <f t="shared" ref="AI125" si="209">AI124</f>
        <v>0</v>
      </c>
      <c r="AJ125" s="411">
        <f t="shared" ref="AJ125" si="210">AJ124</f>
        <v>0</v>
      </c>
      <c r="AK125" s="411">
        <f t="shared" ref="AK125" si="211">AK124</f>
        <v>0</v>
      </c>
      <c r="AL125" s="411">
        <f t="shared" ref="AL125" si="212">AL124</f>
        <v>0</v>
      </c>
      <c r="AM125" s="306"/>
    </row>
    <row r="126" spans="1:39" hidden="1"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6"/>
      <c r="Z126" s="800"/>
      <c r="AA126" s="800"/>
      <c r="AB126" s="800"/>
      <c r="AC126" s="800"/>
      <c r="AD126" s="425"/>
      <c r="AE126" s="425"/>
      <c r="AF126" s="425"/>
      <c r="AG126" s="425"/>
      <c r="AH126" s="425"/>
      <c r="AI126" s="425"/>
      <c r="AJ126" s="425"/>
      <c r="AK126" s="425"/>
      <c r="AL126" s="425"/>
      <c r="AM126" s="306"/>
    </row>
    <row r="127" spans="1:39" ht="30" hidden="1" outlineLevel="1">
      <c r="A127" s="518">
        <v>28</v>
      </c>
      <c r="B127" s="516"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794"/>
      <c r="Z127" s="415"/>
      <c r="AA127" s="415"/>
      <c r="AB127" s="415"/>
      <c r="AC127" s="415"/>
      <c r="AD127" s="410"/>
      <c r="AE127" s="410"/>
      <c r="AF127" s="415"/>
      <c r="AG127" s="415"/>
      <c r="AH127" s="415"/>
      <c r="AI127" s="415"/>
      <c r="AJ127" s="415"/>
      <c r="AK127" s="415"/>
      <c r="AL127" s="415"/>
      <c r="AM127" s="296">
        <f>SUM(Y127:AL127)</f>
        <v>0</v>
      </c>
    </row>
    <row r="128" spans="1:39" hidden="1"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788">
        <f>Y127</f>
        <v>0</v>
      </c>
      <c r="Z128" s="788">
        <f t="shared" ref="Z128:AC128" si="213">Z127</f>
        <v>0</v>
      </c>
      <c r="AA128" s="788">
        <f t="shared" si="213"/>
        <v>0</v>
      </c>
      <c r="AB128" s="788">
        <f t="shared" si="213"/>
        <v>0</v>
      </c>
      <c r="AC128" s="788">
        <f t="shared" si="213"/>
        <v>0</v>
      </c>
      <c r="AD128" s="411">
        <f t="shared" ref="AD128" si="214">AD127</f>
        <v>0</v>
      </c>
      <c r="AE128" s="411">
        <f t="shared" ref="AE128" si="215">AE127</f>
        <v>0</v>
      </c>
      <c r="AF128" s="411">
        <f t="shared" ref="AF128" si="216">AF127</f>
        <v>0</v>
      </c>
      <c r="AG128" s="411">
        <f t="shared" ref="AG128" si="217">AG127</f>
        <v>0</v>
      </c>
      <c r="AH128" s="411">
        <f t="shared" ref="AH128" si="218">AH127</f>
        <v>0</v>
      </c>
      <c r="AI128" s="411">
        <f t="shared" ref="AI128" si="219">AI127</f>
        <v>0</v>
      </c>
      <c r="AJ128" s="411">
        <f t="shared" ref="AJ128" si="220">AJ127</f>
        <v>0</v>
      </c>
      <c r="AK128" s="411">
        <f t="shared" ref="AK128" si="221">AK127</f>
        <v>0</v>
      </c>
      <c r="AL128" s="411">
        <f t="shared" ref="AL128" si="222">AL127</f>
        <v>0</v>
      </c>
      <c r="AM128" s="306"/>
    </row>
    <row r="129" spans="1:39" hidden="1"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6"/>
      <c r="Z129" s="800"/>
      <c r="AA129" s="800"/>
      <c r="AB129" s="800"/>
      <c r="AC129" s="800"/>
      <c r="AD129" s="425"/>
      <c r="AE129" s="425"/>
      <c r="AF129" s="425"/>
      <c r="AG129" s="425"/>
      <c r="AH129" s="425"/>
      <c r="AI129" s="425"/>
      <c r="AJ129" s="425"/>
      <c r="AK129" s="425"/>
      <c r="AL129" s="425"/>
      <c r="AM129" s="306"/>
    </row>
    <row r="130" spans="1:39" ht="30" hidden="1" outlineLevel="1">
      <c r="A130" s="518">
        <v>29</v>
      </c>
      <c r="B130" s="516"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794"/>
      <c r="Z130" s="415"/>
      <c r="AA130" s="415"/>
      <c r="AB130" s="415"/>
      <c r="AC130" s="415"/>
      <c r="AD130" s="410"/>
      <c r="AE130" s="410"/>
      <c r="AF130" s="415"/>
      <c r="AG130" s="415"/>
      <c r="AH130" s="415"/>
      <c r="AI130" s="415"/>
      <c r="AJ130" s="415"/>
      <c r="AK130" s="415"/>
      <c r="AL130" s="415"/>
      <c r="AM130" s="296">
        <f>SUM(Y130:AL130)</f>
        <v>0</v>
      </c>
    </row>
    <row r="131" spans="1:39" hidden="1"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788">
        <f>Y130</f>
        <v>0</v>
      </c>
      <c r="Z131" s="788">
        <f t="shared" ref="Z131:AC131" si="223">Z130</f>
        <v>0</v>
      </c>
      <c r="AA131" s="788">
        <f t="shared" si="223"/>
        <v>0</v>
      </c>
      <c r="AB131" s="788">
        <f t="shared" si="223"/>
        <v>0</v>
      </c>
      <c r="AC131" s="788">
        <f t="shared" si="223"/>
        <v>0</v>
      </c>
      <c r="AD131" s="411">
        <f t="shared" ref="AD131" si="224">AD130</f>
        <v>0</v>
      </c>
      <c r="AE131" s="411">
        <f t="shared" ref="AE131" si="225">AE130</f>
        <v>0</v>
      </c>
      <c r="AF131" s="411">
        <f t="shared" ref="AF131" si="226">AF130</f>
        <v>0</v>
      </c>
      <c r="AG131" s="411">
        <f t="shared" ref="AG131" si="227">AG130</f>
        <v>0</v>
      </c>
      <c r="AH131" s="411">
        <f t="shared" ref="AH131" si="228">AH130</f>
        <v>0</v>
      </c>
      <c r="AI131" s="411">
        <f t="shared" ref="AI131" si="229">AI130</f>
        <v>0</v>
      </c>
      <c r="AJ131" s="411">
        <f t="shared" ref="AJ131" si="230">AJ130</f>
        <v>0</v>
      </c>
      <c r="AK131" s="411">
        <f t="shared" ref="AK131" si="231">AK130</f>
        <v>0</v>
      </c>
      <c r="AL131" s="411">
        <f t="shared" ref="AL131" si="232">AL130</f>
        <v>0</v>
      </c>
      <c r="AM131" s="306"/>
    </row>
    <row r="132" spans="1:39" hidden="1"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6"/>
      <c r="Z132" s="800"/>
      <c r="AA132" s="800"/>
      <c r="AB132" s="800"/>
      <c r="AC132" s="800"/>
      <c r="AD132" s="425"/>
      <c r="AE132" s="425"/>
      <c r="AF132" s="425"/>
      <c r="AG132" s="425"/>
      <c r="AH132" s="425"/>
      <c r="AI132" s="425"/>
      <c r="AJ132" s="425"/>
      <c r="AK132" s="425"/>
      <c r="AL132" s="425"/>
      <c r="AM132" s="306"/>
    </row>
    <row r="133" spans="1:39" ht="30" hidden="1" outlineLevel="1">
      <c r="A133" s="518">
        <v>30</v>
      </c>
      <c r="B133" s="516"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794"/>
      <c r="Z133" s="415"/>
      <c r="AA133" s="415"/>
      <c r="AB133" s="415"/>
      <c r="AC133" s="415"/>
      <c r="AD133" s="410"/>
      <c r="AE133" s="410"/>
      <c r="AF133" s="415"/>
      <c r="AG133" s="415"/>
      <c r="AH133" s="415"/>
      <c r="AI133" s="415"/>
      <c r="AJ133" s="415"/>
      <c r="AK133" s="415"/>
      <c r="AL133" s="415"/>
      <c r="AM133" s="296">
        <f>SUM(Y133:AL133)</f>
        <v>0</v>
      </c>
    </row>
    <row r="134" spans="1:39" hidden="1"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788">
        <f>Y133</f>
        <v>0</v>
      </c>
      <c r="Z134" s="788">
        <f t="shared" ref="Z134:AC134" si="233">Z133</f>
        <v>0</v>
      </c>
      <c r="AA134" s="788">
        <f t="shared" si="233"/>
        <v>0</v>
      </c>
      <c r="AB134" s="788">
        <f t="shared" si="233"/>
        <v>0</v>
      </c>
      <c r="AC134" s="788">
        <f t="shared" si="233"/>
        <v>0</v>
      </c>
      <c r="AD134" s="411">
        <f t="shared" ref="AD134" si="234">AD133</f>
        <v>0</v>
      </c>
      <c r="AE134" s="411">
        <f t="shared" ref="AE134" si="235">AE133</f>
        <v>0</v>
      </c>
      <c r="AF134" s="411">
        <f t="shared" ref="AF134" si="236">AF133</f>
        <v>0</v>
      </c>
      <c r="AG134" s="411">
        <f t="shared" ref="AG134" si="237">AG133</f>
        <v>0</v>
      </c>
      <c r="AH134" s="411">
        <f t="shared" ref="AH134" si="238">AH133</f>
        <v>0</v>
      </c>
      <c r="AI134" s="411">
        <f t="shared" ref="AI134" si="239">AI133</f>
        <v>0</v>
      </c>
      <c r="AJ134" s="411">
        <f t="shared" ref="AJ134" si="240">AJ133</f>
        <v>0</v>
      </c>
      <c r="AK134" s="411">
        <f t="shared" ref="AK134" si="241">AK133</f>
        <v>0</v>
      </c>
      <c r="AL134" s="411">
        <f t="shared" ref="AL134" si="242">AL133</f>
        <v>0</v>
      </c>
      <c r="AM134" s="306"/>
    </row>
    <row r="135" spans="1:39" hidden="1"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6"/>
      <c r="Z135" s="800"/>
      <c r="AA135" s="800"/>
      <c r="AB135" s="800"/>
      <c r="AC135" s="800"/>
      <c r="AD135" s="425"/>
      <c r="AE135" s="425"/>
      <c r="AF135" s="425"/>
      <c r="AG135" s="425"/>
      <c r="AH135" s="425"/>
      <c r="AI135" s="425"/>
      <c r="AJ135" s="425"/>
      <c r="AK135" s="425"/>
      <c r="AL135" s="425"/>
      <c r="AM135" s="306"/>
    </row>
    <row r="136" spans="1:39" ht="30" hidden="1" outlineLevel="1">
      <c r="A136" s="518">
        <v>31</v>
      </c>
      <c r="B136" s="516"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794"/>
      <c r="Z136" s="415"/>
      <c r="AA136" s="415"/>
      <c r="AB136" s="415"/>
      <c r="AC136" s="415"/>
      <c r="AD136" s="410"/>
      <c r="AE136" s="410"/>
      <c r="AF136" s="415"/>
      <c r="AG136" s="415"/>
      <c r="AH136" s="415"/>
      <c r="AI136" s="415"/>
      <c r="AJ136" s="415"/>
      <c r="AK136" s="415"/>
      <c r="AL136" s="415"/>
      <c r="AM136" s="296">
        <f>SUM(Y136:AL136)</f>
        <v>0</v>
      </c>
    </row>
    <row r="137" spans="1:39" hidden="1"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788">
        <f>Y136</f>
        <v>0</v>
      </c>
      <c r="Z137" s="788">
        <f t="shared" ref="Z137:AC137" si="243">Z136</f>
        <v>0</v>
      </c>
      <c r="AA137" s="788">
        <f t="shared" si="243"/>
        <v>0</v>
      </c>
      <c r="AB137" s="788">
        <f t="shared" si="243"/>
        <v>0</v>
      </c>
      <c r="AC137" s="788">
        <f t="shared" si="243"/>
        <v>0</v>
      </c>
      <c r="AD137" s="411">
        <f t="shared" ref="AD137" si="244">AD136</f>
        <v>0</v>
      </c>
      <c r="AE137" s="411">
        <f t="shared" ref="AE137" si="245">AE136</f>
        <v>0</v>
      </c>
      <c r="AF137" s="411">
        <f t="shared" ref="AF137" si="246">AF136</f>
        <v>0</v>
      </c>
      <c r="AG137" s="411">
        <f t="shared" ref="AG137" si="247">AG136</f>
        <v>0</v>
      </c>
      <c r="AH137" s="411">
        <f t="shared" ref="AH137" si="248">AH136</f>
        <v>0</v>
      </c>
      <c r="AI137" s="411">
        <f t="shared" ref="AI137" si="249">AI136</f>
        <v>0</v>
      </c>
      <c r="AJ137" s="411">
        <f t="shared" ref="AJ137" si="250">AJ136</f>
        <v>0</v>
      </c>
      <c r="AK137" s="411">
        <f t="shared" ref="AK137" si="251">AK136</f>
        <v>0</v>
      </c>
      <c r="AL137" s="411">
        <f t="shared" ref="AL137" si="252">AL136</f>
        <v>0</v>
      </c>
      <c r="AM137" s="306"/>
    </row>
    <row r="138" spans="1:39" hidden="1" outlineLevel="1">
      <c r="B138" s="516"/>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6"/>
      <c r="Z138" s="800"/>
      <c r="AA138" s="800"/>
      <c r="AB138" s="800"/>
      <c r="AC138" s="800"/>
      <c r="AD138" s="425"/>
      <c r="AE138" s="425"/>
      <c r="AF138" s="425"/>
      <c r="AG138" s="425"/>
      <c r="AH138" s="425"/>
      <c r="AI138" s="425"/>
      <c r="AJ138" s="425"/>
      <c r="AK138" s="425"/>
      <c r="AL138" s="425"/>
      <c r="AM138" s="306"/>
    </row>
    <row r="139" spans="1:39" ht="15.75" hidden="1" customHeight="1" outlineLevel="1">
      <c r="A139" s="518">
        <v>32</v>
      </c>
      <c r="B139" s="516"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794"/>
      <c r="Z139" s="415"/>
      <c r="AA139" s="415"/>
      <c r="AB139" s="415"/>
      <c r="AC139" s="415"/>
      <c r="AD139" s="410"/>
      <c r="AE139" s="410"/>
      <c r="AF139" s="415"/>
      <c r="AG139" s="415"/>
      <c r="AH139" s="415"/>
      <c r="AI139" s="415"/>
      <c r="AJ139" s="415"/>
      <c r="AK139" s="415"/>
      <c r="AL139" s="415"/>
      <c r="AM139" s="296">
        <f>SUM(Y139:AL139)</f>
        <v>0</v>
      </c>
    </row>
    <row r="140" spans="1:39" hidden="1"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788">
        <f>Y139</f>
        <v>0</v>
      </c>
      <c r="Z140" s="788">
        <f t="shared" ref="Z140:AC140" si="253">Z139</f>
        <v>0</v>
      </c>
      <c r="AA140" s="788">
        <f t="shared" si="253"/>
        <v>0</v>
      </c>
      <c r="AB140" s="788">
        <f t="shared" si="253"/>
        <v>0</v>
      </c>
      <c r="AC140" s="788">
        <f t="shared" si="253"/>
        <v>0</v>
      </c>
      <c r="AD140" s="411">
        <f t="shared" ref="AD140" si="254">AD139</f>
        <v>0</v>
      </c>
      <c r="AE140" s="411">
        <f t="shared" ref="AE140" si="255">AE139</f>
        <v>0</v>
      </c>
      <c r="AF140" s="411">
        <f t="shared" ref="AF140" si="256">AF139</f>
        <v>0</v>
      </c>
      <c r="AG140" s="411">
        <f t="shared" ref="AG140" si="257">AG139</f>
        <v>0</v>
      </c>
      <c r="AH140" s="411">
        <f t="shared" ref="AH140" si="258">AH139</f>
        <v>0</v>
      </c>
      <c r="AI140" s="411">
        <f t="shared" ref="AI140" si="259">AI139</f>
        <v>0</v>
      </c>
      <c r="AJ140" s="411">
        <f t="shared" ref="AJ140" si="260">AJ139</f>
        <v>0</v>
      </c>
      <c r="AK140" s="411">
        <f t="shared" ref="AK140" si="261">AK139</f>
        <v>0</v>
      </c>
      <c r="AL140" s="411">
        <f t="shared" ref="AL140" si="262">AL139</f>
        <v>0</v>
      </c>
      <c r="AM140" s="306"/>
    </row>
    <row r="141" spans="1:39" hidden="1" outlineLevel="1">
      <c r="B141" s="516"/>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6"/>
      <c r="Z141" s="800"/>
      <c r="AA141" s="800"/>
      <c r="AB141" s="800"/>
      <c r="AC141" s="800"/>
      <c r="AD141" s="425"/>
      <c r="AE141" s="425"/>
      <c r="AF141" s="425"/>
      <c r="AG141" s="425"/>
      <c r="AH141" s="425"/>
      <c r="AI141" s="425"/>
      <c r="AJ141" s="425"/>
      <c r="AK141" s="425"/>
      <c r="AL141" s="425"/>
      <c r="AM141" s="306"/>
    </row>
    <row r="142" spans="1:39" ht="15.75" hidden="1" outlineLevel="1">
      <c r="B142" s="288" t="s">
        <v>500</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6"/>
      <c r="Z142" s="800"/>
      <c r="AA142" s="800"/>
      <c r="AB142" s="800"/>
      <c r="AC142" s="800"/>
      <c r="AD142" s="425"/>
      <c r="AE142" s="425"/>
      <c r="AF142" s="425"/>
      <c r="AG142" s="425"/>
      <c r="AH142" s="425"/>
      <c r="AI142" s="425"/>
      <c r="AJ142" s="425"/>
      <c r="AK142" s="425"/>
      <c r="AL142" s="425"/>
      <c r="AM142" s="306"/>
    </row>
    <row r="143" spans="1:39" hidden="1" outlineLevel="1">
      <c r="A143" s="518">
        <v>33</v>
      </c>
      <c r="B143" s="516"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794"/>
      <c r="Z143" s="415"/>
      <c r="AA143" s="415"/>
      <c r="AB143" s="415"/>
      <c r="AC143" s="415"/>
      <c r="AD143" s="410"/>
      <c r="AE143" s="410"/>
      <c r="AF143" s="415"/>
      <c r="AG143" s="415"/>
      <c r="AH143" s="415"/>
      <c r="AI143" s="415"/>
      <c r="AJ143" s="415"/>
      <c r="AK143" s="415"/>
      <c r="AL143" s="415"/>
      <c r="AM143" s="296">
        <f>SUM(Y143:AL143)</f>
        <v>0</v>
      </c>
    </row>
    <row r="144" spans="1:39" hidden="1"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788">
        <f>Y143</f>
        <v>0</v>
      </c>
      <c r="Z144" s="788">
        <f t="shared" ref="Z144:AC144" si="263">Z143</f>
        <v>0</v>
      </c>
      <c r="AA144" s="788">
        <f t="shared" si="263"/>
        <v>0</v>
      </c>
      <c r="AB144" s="788">
        <f t="shared" si="263"/>
        <v>0</v>
      </c>
      <c r="AC144" s="788">
        <f t="shared" si="263"/>
        <v>0</v>
      </c>
      <c r="AD144" s="411">
        <f t="shared" ref="AD144" si="264">AD143</f>
        <v>0</v>
      </c>
      <c r="AE144" s="411">
        <f t="shared" ref="AE144" si="265">AE143</f>
        <v>0</v>
      </c>
      <c r="AF144" s="411">
        <f t="shared" ref="AF144" si="266">AF143</f>
        <v>0</v>
      </c>
      <c r="AG144" s="411">
        <f t="shared" ref="AG144" si="267">AG143</f>
        <v>0</v>
      </c>
      <c r="AH144" s="411">
        <f t="shared" ref="AH144" si="268">AH143</f>
        <v>0</v>
      </c>
      <c r="AI144" s="411">
        <f t="shared" ref="AI144" si="269">AI143</f>
        <v>0</v>
      </c>
      <c r="AJ144" s="411">
        <f t="shared" ref="AJ144" si="270">AJ143</f>
        <v>0</v>
      </c>
      <c r="AK144" s="411">
        <f t="shared" ref="AK144" si="271">AK143</f>
        <v>0</v>
      </c>
      <c r="AL144" s="411">
        <f t="shared" ref="AL144" si="272">AL143</f>
        <v>0</v>
      </c>
      <c r="AM144" s="306"/>
    </row>
    <row r="145" spans="1:39" hidden="1" outlineLevel="1">
      <c r="B145" s="516"/>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6"/>
      <c r="Z145" s="800"/>
      <c r="AA145" s="800"/>
      <c r="AB145" s="800"/>
      <c r="AC145" s="800"/>
      <c r="AD145" s="425"/>
      <c r="AE145" s="425"/>
      <c r="AF145" s="425"/>
      <c r="AG145" s="425"/>
      <c r="AH145" s="425"/>
      <c r="AI145" s="425"/>
      <c r="AJ145" s="425"/>
      <c r="AK145" s="425"/>
      <c r="AL145" s="425"/>
      <c r="AM145" s="306"/>
    </row>
    <row r="146" spans="1:39" hidden="1" outlineLevel="1">
      <c r="A146" s="518">
        <v>34</v>
      </c>
      <c r="B146" s="516"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794"/>
      <c r="Z146" s="415"/>
      <c r="AA146" s="415"/>
      <c r="AB146" s="415"/>
      <c r="AC146" s="415"/>
      <c r="AD146" s="410"/>
      <c r="AE146" s="410"/>
      <c r="AF146" s="415"/>
      <c r="AG146" s="415"/>
      <c r="AH146" s="415"/>
      <c r="AI146" s="415"/>
      <c r="AJ146" s="415"/>
      <c r="AK146" s="415"/>
      <c r="AL146" s="415"/>
      <c r="AM146" s="296">
        <f>SUM(Y146:AL146)</f>
        <v>0</v>
      </c>
    </row>
    <row r="147" spans="1:39" hidden="1"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788">
        <f>Y146</f>
        <v>0</v>
      </c>
      <c r="Z147" s="788">
        <f t="shared" ref="Z147:AC147" si="273">Z146</f>
        <v>0</v>
      </c>
      <c r="AA147" s="788">
        <f t="shared" si="273"/>
        <v>0</v>
      </c>
      <c r="AB147" s="788">
        <f t="shared" si="273"/>
        <v>0</v>
      </c>
      <c r="AC147" s="788">
        <f t="shared" si="273"/>
        <v>0</v>
      </c>
      <c r="AD147" s="411">
        <f t="shared" ref="AD147" si="274">AD146</f>
        <v>0</v>
      </c>
      <c r="AE147" s="411">
        <f t="shared" ref="AE147" si="275">AE146</f>
        <v>0</v>
      </c>
      <c r="AF147" s="411">
        <f t="shared" ref="AF147" si="276">AF146</f>
        <v>0</v>
      </c>
      <c r="AG147" s="411">
        <f t="shared" ref="AG147" si="277">AG146</f>
        <v>0</v>
      </c>
      <c r="AH147" s="411">
        <f t="shared" ref="AH147" si="278">AH146</f>
        <v>0</v>
      </c>
      <c r="AI147" s="411">
        <f t="shared" ref="AI147" si="279">AI146</f>
        <v>0</v>
      </c>
      <c r="AJ147" s="411">
        <f t="shared" ref="AJ147" si="280">AJ146</f>
        <v>0</v>
      </c>
      <c r="AK147" s="411">
        <f t="shared" ref="AK147" si="281">AK146</f>
        <v>0</v>
      </c>
      <c r="AL147" s="411">
        <f t="shared" ref="AL147" si="282">AL146</f>
        <v>0</v>
      </c>
      <c r="AM147" s="306"/>
    </row>
    <row r="148" spans="1:39" hidden="1" outlineLevel="1">
      <c r="B148" s="516"/>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6"/>
      <c r="Z148" s="800"/>
      <c r="AA148" s="800"/>
      <c r="AB148" s="800"/>
      <c r="AC148" s="800"/>
      <c r="AD148" s="425"/>
      <c r="AE148" s="425"/>
      <c r="AF148" s="425"/>
      <c r="AG148" s="425"/>
      <c r="AH148" s="425"/>
      <c r="AI148" s="425"/>
      <c r="AJ148" s="425"/>
      <c r="AK148" s="425"/>
      <c r="AL148" s="425"/>
      <c r="AM148" s="306"/>
    </row>
    <row r="149" spans="1:39" hidden="1" outlineLevel="1">
      <c r="A149" s="518">
        <v>35</v>
      </c>
      <c r="B149" s="516"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794"/>
      <c r="Z149" s="415"/>
      <c r="AA149" s="415"/>
      <c r="AB149" s="415"/>
      <c r="AC149" s="415"/>
      <c r="AD149" s="410"/>
      <c r="AE149" s="410"/>
      <c r="AF149" s="415"/>
      <c r="AG149" s="415"/>
      <c r="AH149" s="415"/>
      <c r="AI149" s="415"/>
      <c r="AJ149" s="415"/>
      <c r="AK149" s="415"/>
      <c r="AL149" s="415"/>
      <c r="AM149" s="296">
        <f>SUM(Y149:AL149)</f>
        <v>0</v>
      </c>
    </row>
    <row r="150" spans="1:39" hidden="1"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788">
        <f>Y149</f>
        <v>0</v>
      </c>
      <c r="Z150" s="788">
        <f t="shared" ref="Z150:AC150" si="283">Z149</f>
        <v>0</v>
      </c>
      <c r="AA150" s="788">
        <f t="shared" si="283"/>
        <v>0</v>
      </c>
      <c r="AB150" s="788">
        <f t="shared" si="283"/>
        <v>0</v>
      </c>
      <c r="AC150" s="788">
        <f t="shared" si="283"/>
        <v>0</v>
      </c>
      <c r="AD150" s="411">
        <f t="shared" ref="AD150" si="284">AD149</f>
        <v>0</v>
      </c>
      <c r="AE150" s="411">
        <f t="shared" ref="AE150" si="285">AE149</f>
        <v>0</v>
      </c>
      <c r="AF150" s="411">
        <f t="shared" ref="AF150" si="286">AF149</f>
        <v>0</v>
      </c>
      <c r="AG150" s="411">
        <f t="shared" ref="AG150" si="287">AG149</f>
        <v>0</v>
      </c>
      <c r="AH150" s="411">
        <f t="shared" ref="AH150" si="288">AH149</f>
        <v>0</v>
      </c>
      <c r="AI150" s="411">
        <f t="shared" ref="AI150" si="289">AI149</f>
        <v>0</v>
      </c>
      <c r="AJ150" s="411">
        <f t="shared" ref="AJ150" si="290">AJ149</f>
        <v>0</v>
      </c>
      <c r="AK150" s="411">
        <f t="shared" ref="AK150" si="291">AK149</f>
        <v>0</v>
      </c>
      <c r="AL150" s="411">
        <f t="shared" ref="AL150" si="292">AL149</f>
        <v>0</v>
      </c>
      <c r="AM150" s="306"/>
    </row>
    <row r="151" spans="1:39" hidden="1"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6"/>
      <c r="Z151" s="800"/>
      <c r="AA151" s="800"/>
      <c r="AB151" s="800"/>
      <c r="AC151" s="800"/>
      <c r="AD151" s="425"/>
      <c r="AE151" s="425"/>
      <c r="AF151" s="425"/>
      <c r="AG151" s="425"/>
      <c r="AH151" s="425"/>
      <c r="AI151" s="425"/>
      <c r="AJ151" s="425"/>
      <c r="AK151" s="425"/>
      <c r="AL151" s="425"/>
      <c r="AM151" s="306"/>
    </row>
    <row r="152" spans="1:39" ht="15.75" hidden="1" outlineLevel="1">
      <c r="B152" s="288" t="s">
        <v>501</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6"/>
      <c r="Z152" s="800"/>
      <c r="AA152" s="800"/>
      <c r="AB152" s="800"/>
      <c r="AC152" s="800"/>
      <c r="AD152" s="425"/>
      <c r="AE152" s="425"/>
      <c r="AF152" s="425"/>
      <c r="AG152" s="425"/>
      <c r="AH152" s="425"/>
      <c r="AI152" s="425"/>
      <c r="AJ152" s="425"/>
      <c r="AK152" s="425"/>
      <c r="AL152" s="425"/>
      <c r="AM152" s="306"/>
    </row>
    <row r="153" spans="1:39" ht="45" hidden="1" outlineLevel="1">
      <c r="A153" s="518">
        <v>36</v>
      </c>
      <c r="B153" s="516"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794"/>
      <c r="Z153" s="415"/>
      <c r="AA153" s="415"/>
      <c r="AB153" s="415"/>
      <c r="AC153" s="415"/>
      <c r="AD153" s="410"/>
      <c r="AE153" s="410"/>
      <c r="AF153" s="415"/>
      <c r="AG153" s="415"/>
      <c r="AH153" s="415"/>
      <c r="AI153" s="415"/>
      <c r="AJ153" s="415"/>
      <c r="AK153" s="415"/>
      <c r="AL153" s="415"/>
      <c r="AM153" s="296">
        <f>SUM(Y153:AL153)</f>
        <v>0</v>
      </c>
    </row>
    <row r="154" spans="1:39" hidden="1"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788">
        <f>Y153</f>
        <v>0</v>
      </c>
      <c r="Z154" s="788">
        <f t="shared" ref="Z154:AC154" si="293">Z153</f>
        <v>0</v>
      </c>
      <c r="AA154" s="788">
        <f t="shared" si="293"/>
        <v>0</v>
      </c>
      <c r="AB154" s="788">
        <f t="shared" si="293"/>
        <v>0</v>
      </c>
      <c r="AC154" s="788">
        <f t="shared" si="293"/>
        <v>0</v>
      </c>
      <c r="AD154" s="411">
        <f t="shared" ref="AD154" si="294">AD153</f>
        <v>0</v>
      </c>
      <c r="AE154" s="411">
        <f t="shared" ref="AE154" si="295">AE153</f>
        <v>0</v>
      </c>
      <c r="AF154" s="411">
        <f t="shared" ref="AF154" si="296">AF153</f>
        <v>0</v>
      </c>
      <c r="AG154" s="411">
        <f t="shared" ref="AG154" si="297">AG153</f>
        <v>0</v>
      </c>
      <c r="AH154" s="411">
        <f t="shared" ref="AH154" si="298">AH153</f>
        <v>0</v>
      </c>
      <c r="AI154" s="411">
        <f t="shared" ref="AI154" si="299">AI153</f>
        <v>0</v>
      </c>
      <c r="AJ154" s="411">
        <f t="shared" ref="AJ154" si="300">AJ153</f>
        <v>0</v>
      </c>
      <c r="AK154" s="411">
        <f t="shared" ref="AK154" si="301">AK153</f>
        <v>0</v>
      </c>
      <c r="AL154" s="411">
        <f t="shared" ref="AL154" si="302">AL153</f>
        <v>0</v>
      </c>
      <c r="AM154" s="306"/>
    </row>
    <row r="155" spans="1:39" hidden="1" outlineLevel="1">
      <c r="B155" s="516"/>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6"/>
      <c r="Z155" s="800"/>
      <c r="AA155" s="800"/>
      <c r="AB155" s="800"/>
      <c r="AC155" s="800"/>
      <c r="AD155" s="425"/>
      <c r="AE155" s="425"/>
      <c r="AF155" s="425"/>
      <c r="AG155" s="425"/>
      <c r="AH155" s="425"/>
      <c r="AI155" s="425"/>
      <c r="AJ155" s="425"/>
      <c r="AK155" s="425"/>
      <c r="AL155" s="425"/>
      <c r="AM155" s="306"/>
    </row>
    <row r="156" spans="1:39" ht="30" hidden="1" outlineLevel="1">
      <c r="A156" s="518">
        <v>37</v>
      </c>
      <c r="B156" s="516"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794"/>
      <c r="Z156" s="415"/>
      <c r="AA156" s="415"/>
      <c r="AB156" s="415"/>
      <c r="AC156" s="415"/>
      <c r="AD156" s="410"/>
      <c r="AE156" s="410"/>
      <c r="AF156" s="415"/>
      <c r="AG156" s="415"/>
      <c r="AH156" s="415"/>
      <c r="AI156" s="415"/>
      <c r="AJ156" s="415"/>
      <c r="AK156" s="415"/>
      <c r="AL156" s="415"/>
      <c r="AM156" s="296">
        <f>SUM(Y156:AL156)</f>
        <v>0</v>
      </c>
    </row>
    <row r="157" spans="1:39" hidden="1"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788">
        <f>Y156</f>
        <v>0</v>
      </c>
      <c r="Z157" s="788">
        <f t="shared" ref="Z157:AC157" si="303">Z156</f>
        <v>0</v>
      </c>
      <c r="AA157" s="788">
        <f t="shared" si="303"/>
        <v>0</v>
      </c>
      <c r="AB157" s="788">
        <f t="shared" si="303"/>
        <v>0</v>
      </c>
      <c r="AC157" s="788">
        <f t="shared" si="303"/>
        <v>0</v>
      </c>
      <c r="AD157" s="411">
        <f t="shared" ref="AD157" si="304">AD156</f>
        <v>0</v>
      </c>
      <c r="AE157" s="411">
        <f t="shared" ref="AE157" si="305">AE156</f>
        <v>0</v>
      </c>
      <c r="AF157" s="411">
        <f t="shared" ref="AF157" si="306">AF156</f>
        <v>0</v>
      </c>
      <c r="AG157" s="411">
        <f t="shared" ref="AG157" si="307">AG156</f>
        <v>0</v>
      </c>
      <c r="AH157" s="411">
        <f t="shared" ref="AH157" si="308">AH156</f>
        <v>0</v>
      </c>
      <c r="AI157" s="411">
        <f t="shared" ref="AI157" si="309">AI156</f>
        <v>0</v>
      </c>
      <c r="AJ157" s="411">
        <f t="shared" ref="AJ157" si="310">AJ156</f>
        <v>0</v>
      </c>
      <c r="AK157" s="411">
        <f t="shared" ref="AK157" si="311">AK156</f>
        <v>0</v>
      </c>
      <c r="AL157" s="411">
        <f t="shared" ref="AL157" si="312">AL156</f>
        <v>0</v>
      </c>
      <c r="AM157" s="306"/>
    </row>
    <row r="158" spans="1:39" hidden="1" outlineLevel="1">
      <c r="B158" s="516"/>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6"/>
      <c r="Z158" s="800"/>
      <c r="AA158" s="800"/>
      <c r="AB158" s="800"/>
      <c r="AC158" s="800"/>
      <c r="AD158" s="425"/>
      <c r="AE158" s="425"/>
      <c r="AF158" s="425"/>
      <c r="AG158" s="425"/>
      <c r="AH158" s="425"/>
      <c r="AI158" s="425"/>
      <c r="AJ158" s="425"/>
      <c r="AK158" s="425"/>
      <c r="AL158" s="425"/>
      <c r="AM158" s="306"/>
    </row>
    <row r="159" spans="1:39" hidden="1" outlineLevel="1">
      <c r="A159" s="518">
        <v>38</v>
      </c>
      <c r="B159" s="516"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794"/>
      <c r="Z159" s="415"/>
      <c r="AA159" s="415"/>
      <c r="AB159" s="415"/>
      <c r="AC159" s="415"/>
      <c r="AD159" s="410"/>
      <c r="AE159" s="410"/>
      <c r="AF159" s="415"/>
      <c r="AG159" s="415"/>
      <c r="AH159" s="415"/>
      <c r="AI159" s="415"/>
      <c r="AJ159" s="415"/>
      <c r="AK159" s="415"/>
      <c r="AL159" s="415"/>
      <c r="AM159" s="296">
        <f>SUM(Y159:AL159)</f>
        <v>0</v>
      </c>
    </row>
    <row r="160" spans="1:39" hidden="1"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788">
        <f>Y159</f>
        <v>0</v>
      </c>
      <c r="Z160" s="788">
        <f t="shared" ref="Z160:AC160" si="313">Z159</f>
        <v>0</v>
      </c>
      <c r="AA160" s="788">
        <f t="shared" si="313"/>
        <v>0</v>
      </c>
      <c r="AB160" s="788">
        <f t="shared" si="313"/>
        <v>0</v>
      </c>
      <c r="AC160" s="788">
        <f t="shared" si="313"/>
        <v>0</v>
      </c>
      <c r="AD160" s="411">
        <f t="shared" ref="AD160" si="314">AD159</f>
        <v>0</v>
      </c>
      <c r="AE160" s="411">
        <f t="shared" ref="AE160" si="315">AE159</f>
        <v>0</v>
      </c>
      <c r="AF160" s="411">
        <f t="shared" ref="AF160" si="316">AF159</f>
        <v>0</v>
      </c>
      <c r="AG160" s="411">
        <f t="shared" ref="AG160" si="317">AG159</f>
        <v>0</v>
      </c>
      <c r="AH160" s="411">
        <f t="shared" ref="AH160" si="318">AH159</f>
        <v>0</v>
      </c>
      <c r="AI160" s="411">
        <f t="shared" ref="AI160" si="319">AI159</f>
        <v>0</v>
      </c>
      <c r="AJ160" s="411">
        <f t="shared" ref="AJ160" si="320">AJ159</f>
        <v>0</v>
      </c>
      <c r="AK160" s="411">
        <f t="shared" ref="AK160" si="321">AK159</f>
        <v>0</v>
      </c>
      <c r="AL160" s="411">
        <f t="shared" ref="AL160" si="322">AL159</f>
        <v>0</v>
      </c>
      <c r="AM160" s="306"/>
    </row>
    <row r="161" spans="1:39" hidden="1" outlineLevel="1">
      <c r="B161" s="516"/>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6"/>
      <c r="Z161" s="800"/>
      <c r="AA161" s="800"/>
      <c r="AB161" s="800"/>
      <c r="AC161" s="800"/>
      <c r="AD161" s="425"/>
      <c r="AE161" s="425"/>
      <c r="AF161" s="425"/>
      <c r="AG161" s="425"/>
      <c r="AH161" s="425"/>
      <c r="AI161" s="425"/>
      <c r="AJ161" s="425"/>
      <c r="AK161" s="425"/>
      <c r="AL161" s="425"/>
      <c r="AM161" s="306"/>
    </row>
    <row r="162" spans="1:39" ht="30" hidden="1" outlineLevel="1">
      <c r="A162" s="518">
        <v>39</v>
      </c>
      <c r="B162" s="516"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794"/>
      <c r="Z162" s="415"/>
      <c r="AA162" s="415"/>
      <c r="AB162" s="415"/>
      <c r="AC162" s="415"/>
      <c r="AD162" s="410"/>
      <c r="AE162" s="410"/>
      <c r="AF162" s="415"/>
      <c r="AG162" s="415"/>
      <c r="AH162" s="415"/>
      <c r="AI162" s="415"/>
      <c r="AJ162" s="415"/>
      <c r="AK162" s="415"/>
      <c r="AL162" s="415"/>
      <c r="AM162" s="296">
        <f>SUM(Y162:AL162)</f>
        <v>0</v>
      </c>
    </row>
    <row r="163" spans="1:39" hidden="1"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788">
        <f>Y162</f>
        <v>0</v>
      </c>
      <c r="Z163" s="788">
        <f t="shared" ref="Z163:AC163" si="323">Z162</f>
        <v>0</v>
      </c>
      <c r="AA163" s="788">
        <f t="shared" si="323"/>
        <v>0</v>
      </c>
      <c r="AB163" s="788">
        <f t="shared" si="323"/>
        <v>0</v>
      </c>
      <c r="AC163" s="788">
        <f t="shared" si="323"/>
        <v>0</v>
      </c>
      <c r="AD163" s="411">
        <f t="shared" ref="AD163" si="324">AD162</f>
        <v>0</v>
      </c>
      <c r="AE163" s="411">
        <f t="shared" ref="AE163" si="325">AE162</f>
        <v>0</v>
      </c>
      <c r="AF163" s="411">
        <f t="shared" ref="AF163" si="326">AF162</f>
        <v>0</v>
      </c>
      <c r="AG163" s="411">
        <f t="shared" ref="AG163" si="327">AG162</f>
        <v>0</v>
      </c>
      <c r="AH163" s="411">
        <f t="shared" ref="AH163" si="328">AH162</f>
        <v>0</v>
      </c>
      <c r="AI163" s="411">
        <f t="shared" ref="AI163" si="329">AI162</f>
        <v>0</v>
      </c>
      <c r="AJ163" s="411">
        <f t="shared" ref="AJ163" si="330">AJ162</f>
        <v>0</v>
      </c>
      <c r="AK163" s="411">
        <f t="shared" ref="AK163" si="331">AK162</f>
        <v>0</v>
      </c>
      <c r="AL163" s="411">
        <f t="shared" ref="AL163" si="332">AL162</f>
        <v>0</v>
      </c>
      <c r="AM163" s="306"/>
    </row>
    <row r="164" spans="1:39" hidden="1" outlineLevel="1">
      <c r="B164" s="516"/>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6"/>
      <c r="Z164" s="800"/>
      <c r="AA164" s="800"/>
      <c r="AB164" s="800"/>
      <c r="AC164" s="800"/>
      <c r="AD164" s="425"/>
      <c r="AE164" s="425"/>
      <c r="AF164" s="425"/>
      <c r="AG164" s="425"/>
      <c r="AH164" s="425"/>
      <c r="AI164" s="425"/>
      <c r="AJ164" s="425"/>
      <c r="AK164" s="425"/>
      <c r="AL164" s="425"/>
      <c r="AM164" s="306"/>
    </row>
    <row r="165" spans="1:39" ht="30" hidden="1" outlineLevel="1">
      <c r="A165" s="518">
        <v>40</v>
      </c>
      <c r="B165" s="516"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794"/>
      <c r="Z165" s="415"/>
      <c r="AA165" s="415"/>
      <c r="AB165" s="415"/>
      <c r="AC165" s="415"/>
      <c r="AD165" s="410"/>
      <c r="AE165" s="410"/>
      <c r="AF165" s="415"/>
      <c r="AG165" s="415"/>
      <c r="AH165" s="415"/>
      <c r="AI165" s="415"/>
      <c r="AJ165" s="415"/>
      <c r="AK165" s="415"/>
      <c r="AL165" s="415"/>
      <c r="AM165" s="296">
        <f>SUM(Y165:AL165)</f>
        <v>0</v>
      </c>
    </row>
    <row r="166" spans="1:39" hidden="1"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788">
        <f>Y165</f>
        <v>0</v>
      </c>
      <c r="Z166" s="788">
        <f t="shared" ref="Z166:AC166" si="333">Z165</f>
        <v>0</v>
      </c>
      <c r="AA166" s="788">
        <f t="shared" si="333"/>
        <v>0</v>
      </c>
      <c r="AB166" s="788">
        <f t="shared" si="333"/>
        <v>0</v>
      </c>
      <c r="AC166" s="788">
        <f t="shared" si="333"/>
        <v>0</v>
      </c>
      <c r="AD166" s="411">
        <f t="shared" ref="AD166" si="334">AD165</f>
        <v>0</v>
      </c>
      <c r="AE166" s="411">
        <f t="shared" ref="AE166" si="335">AE165</f>
        <v>0</v>
      </c>
      <c r="AF166" s="411">
        <f t="shared" ref="AF166" si="336">AF165</f>
        <v>0</v>
      </c>
      <c r="AG166" s="411">
        <f t="shared" ref="AG166" si="337">AG165</f>
        <v>0</v>
      </c>
      <c r="AH166" s="411">
        <f t="shared" ref="AH166" si="338">AH165</f>
        <v>0</v>
      </c>
      <c r="AI166" s="411">
        <f t="shared" ref="AI166" si="339">AI165</f>
        <v>0</v>
      </c>
      <c r="AJ166" s="411">
        <f t="shared" ref="AJ166" si="340">AJ165</f>
        <v>0</v>
      </c>
      <c r="AK166" s="411">
        <f t="shared" ref="AK166" si="341">AK165</f>
        <v>0</v>
      </c>
      <c r="AL166" s="411">
        <f t="shared" ref="AL166" si="342">AL165</f>
        <v>0</v>
      </c>
      <c r="AM166" s="306"/>
    </row>
    <row r="167" spans="1:39" hidden="1" outlineLevel="1">
      <c r="B167" s="516"/>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6"/>
      <c r="Z167" s="800"/>
      <c r="AA167" s="800"/>
      <c r="AB167" s="800"/>
      <c r="AC167" s="800"/>
      <c r="AD167" s="425"/>
      <c r="AE167" s="425"/>
      <c r="AF167" s="425"/>
      <c r="AG167" s="425"/>
      <c r="AH167" s="425"/>
      <c r="AI167" s="425"/>
      <c r="AJ167" s="425"/>
      <c r="AK167" s="425"/>
      <c r="AL167" s="425"/>
      <c r="AM167" s="306"/>
    </row>
    <row r="168" spans="1:39" ht="45" hidden="1" outlineLevel="1">
      <c r="A168" s="518">
        <v>41</v>
      </c>
      <c r="B168" s="516"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794"/>
      <c r="Z168" s="415"/>
      <c r="AA168" s="415"/>
      <c r="AB168" s="415"/>
      <c r="AC168" s="415"/>
      <c r="AD168" s="410"/>
      <c r="AE168" s="410"/>
      <c r="AF168" s="415"/>
      <c r="AG168" s="415"/>
      <c r="AH168" s="415"/>
      <c r="AI168" s="415"/>
      <c r="AJ168" s="415"/>
      <c r="AK168" s="415"/>
      <c r="AL168" s="415"/>
      <c r="AM168" s="296">
        <f>SUM(Y168:AL168)</f>
        <v>0</v>
      </c>
    </row>
    <row r="169" spans="1:39" hidden="1"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788">
        <f>Y168</f>
        <v>0</v>
      </c>
      <c r="Z169" s="788">
        <f t="shared" ref="Z169:AC169" si="343">Z168</f>
        <v>0</v>
      </c>
      <c r="AA169" s="788">
        <f t="shared" si="343"/>
        <v>0</v>
      </c>
      <c r="AB169" s="788">
        <f t="shared" si="343"/>
        <v>0</v>
      </c>
      <c r="AC169" s="788">
        <f t="shared" si="343"/>
        <v>0</v>
      </c>
      <c r="AD169" s="411">
        <f t="shared" ref="AD169" si="344">AD168</f>
        <v>0</v>
      </c>
      <c r="AE169" s="411">
        <f t="shared" ref="AE169" si="345">AE168</f>
        <v>0</v>
      </c>
      <c r="AF169" s="411">
        <f t="shared" ref="AF169" si="346">AF168</f>
        <v>0</v>
      </c>
      <c r="AG169" s="411">
        <f t="shared" ref="AG169" si="347">AG168</f>
        <v>0</v>
      </c>
      <c r="AH169" s="411">
        <f t="shared" ref="AH169" si="348">AH168</f>
        <v>0</v>
      </c>
      <c r="AI169" s="411">
        <f t="shared" ref="AI169" si="349">AI168</f>
        <v>0</v>
      </c>
      <c r="AJ169" s="411">
        <f t="shared" ref="AJ169" si="350">AJ168</f>
        <v>0</v>
      </c>
      <c r="AK169" s="411">
        <f t="shared" ref="AK169" si="351">AK168</f>
        <v>0</v>
      </c>
      <c r="AL169" s="411">
        <f t="shared" ref="AL169" si="352">AL168</f>
        <v>0</v>
      </c>
      <c r="AM169" s="306"/>
    </row>
    <row r="170" spans="1:39" hidden="1" outlineLevel="1">
      <c r="B170" s="516"/>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6"/>
      <c r="Z170" s="800"/>
      <c r="AA170" s="800"/>
      <c r="AB170" s="800"/>
      <c r="AC170" s="800"/>
      <c r="AD170" s="425"/>
      <c r="AE170" s="425"/>
      <c r="AF170" s="425"/>
      <c r="AG170" s="425"/>
      <c r="AH170" s="425"/>
      <c r="AI170" s="425"/>
      <c r="AJ170" s="425"/>
      <c r="AK170" s="425"/>
      <c r="AL170" s="425"/>
      <c r="AM170" s="306"/>
    </row>
    <row r="171" spans="1:39" ht="45" hidden="1" outlineLevel="1">
      <c r="A171" s="518">
        <v>42</v>
      </c>
      <c r="B171" s="516"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794"/>
      <c r="Z171" s="415"/>
      <c r="AA171" s="415"/>
      <c r="AB171" s="415"/>
      <c r="AC171" s="415"/>
      <c r="AD171" s="410"/>
      <c r="AE171" s="410"/>
      <c r="AF171" s="415"/>
      <c r="AG171" s="415"/>
      <c r="AH171" s="415"/>
      <c r="AI171" s="415"/>
      <c r="AJ171" s="415"/>
      <c r="AK171" s="415"/>
      <c r="AL171" s="415"/>
      <c r="AM171" s="296">
        <f>SUM(Y171:AL171)</f>
        <v>0</v>
      </c>
    </row>
    <row r="172" spans="1:39" hidden="1" outlineLevel="1">
      <c r="B172" s="294" t="s">
        <v>267</v>
      </c>
      <c r="C172" s="291" t="s">
        <v>163</v>
      </c>
      <c r="D172" s="295"/>
      <c r="E172" s="295"/>
      <c r="F172" s="295"/>
      <c r="G172" s="295"/>
      <c r="H172" s="295"/>
      <c r="I172" s="295"/>
      <c r="J172" s="295"/>
      <c r="K172" s="295"/>
      <c r="L172" s="295"/>
      <c r="M172" s="295"/>
      <c r="N172" s="467"/>
      <c r="O172" s="295"/>
      <c r="P172" s="295"/>
      <c r="Q172" s="295"/>
      <c r="R172" s="295"/>
      <c r="S172" s="295"/>
      <c r="T172" s="295"/>
      <c r="U172" s="295"/>
      <c r="V172" s="295"/>
      <c r="W172" s="295"/>
      <c r="X172" s="295"/>
      <c r="Y172" s="788">
        <f>Y171</f>
        <v>0</v>
      </c>
      <c r="Z172" s="788">
        <f t="shared" ref="Z172:AC172" si="353">Z171</f>
        <v>0</v>
      </c>
      <c r="AA172" s="788">
        <f t="shared" si="353"/>
        <v>0</v>
      </c>
      <c r="AB172" s="788">
        <f t="shared" si="353"/>
        <v>0</v>
      </c>
      <c r="AC172" s="788">
        <f t="shared" si="353"/>
        <v>0</v>
      </c>
      <c r="AD172" s="411">
        <f t="shared" ref="AD172" si="354">AD171</f>
        <v>0</v>
      </c>
      <c r="AE172" s="411">
        <f t="shared" ref="AE172" si="355">AE171</f>
        <v>0</v>
      </c>
      <c r="AF172" s="411">
        <f t="shared" ref="AF172" si="356">AF171</f>
        <v>0</v>
      </c>
      <c r="AG172" s="411">
        <f t="shared" ref="AG172" si="357">AG171</f>
        <v>0</v>
      </c>
      <c r="AH172" s="411">
        <f t="shared" ref="AH172" si="358">AH171</f>
        <v>0</v>
      </c>
      <c r="AI172" s="411">
        <f t="shared" ref="AI172" si="359">AI171</f>
        <v>0</v>
      </c>
      <c r="AJ172" s="411">
        <f t="shared" ref="AJ172" si="360">AJ171</f>
        <v>0</v>
      </c>
      <c r="AK172" s="411">
        <f t="shared" ref="AK172" si="361">AK171</f>
        <v>0</v>
      </c>
      <c r="AL172" s="411">
        <f t="shared" ref="AL172" si="362">AL171</f>
        <v>0</v>
      </c>
      <c r="AM172" s="306"/>
    </row>
    <row r="173" spans="1:39" hidden="1" outlineLevel="1">
      <c r="B173" s="516"/>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6"/>
      <c r="Z173" s="800"/>
      <c r="AA173" s="800"/>
      <c r="AB173" s="800"/>
      <c r="AC173" s="800"/>
      <c r="AD173" s="425"/>
      <c r="AE173" s="425"/>
      <c r="AF173" s="425"/>
      <c r="AG173" s="425"/>
      <c r="AH173" s="425"/>
      <c r="AI173" s="425"/>
      <c r="AJ173" s="425"/>
      <c r="AK173" s="425"/>
      <c r="AL173" s="425"/>
      <c r="AM173" s="306"/>
    </row>
    <row r="174" spans="1:39" ht="30" hidden="1" outlineLevel="1">
      <c r="A174" s="518">
        <v>43</v>
      </c>
      <c r="B174" s="516"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794"/>
      <c r="Z174" s="415"/>
      <c r="AA174" s="415"/>
      <c r="AB174" s="415"/>
      <c r="AC174" s="415"/>
      <c r="AD174" s="410"/>
      <c r="AE174" s="410"/>
      <c r="AF174" s="415"/>
      <c r="AG174" s="415"/>
      <c r="AH174" s="415"/>
      <c r="AI174" s="415"/>
      <c r="AJ174" s="415"/>
      <c r="AK174" s="415"/>
      <c r="AL174" s="415"/>
      <c r="AM174" s="296">
        <f>SUM(Y174:AL174)</f>
        <v>0</v>
      </c>
    </row>
    <row r="175" spans="1:39" hidden="1"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788">
        <f>Y174</f>
        <v>0</v>
      </c>
      <c r="Z175" s="788">
        <f t="shared" ref="Z175:AC175" si="363">Z174</f>
        <v>0</v>
      </c>
      <c r="AA175" s="788">
        <f t="shared" si="363"/>
        <v>0</v>
      </c>
      <c r="AB175" s="788">
        <f t="shared" si="363"/>
        <v>0</v>
      </c>
      <c r="AC175" s="788">
        <f t="shared" si="363"/>
        <v>0</v>
      </c>
      <c r="AD175" s="411">
        <f t="shared" ref="AD175" si="364">AD174</f>
        <v>0</v>
      </c>
      <c r="AE175" s="411">
        <f t="shared" ref="AE175" si="365">AE174</f>
        <v>0</v>
      </c>
      <c r="AF175" s="411">
        <f t="shared" ref="AF175" si="366">AF174</f>
        <v>0</v>
      </c>
      <c r="AG175" s="411">
        <f t="shared" ref="AG175" si="367">AG174</f>
        <v>0</v>
      </c>
      <c r="AH175" s="411">
        <f t="shared" ref="AH175" si="368">AH174</f>
        <v>0</v>
      </c>
      <c r="AI175" s="411">
        <f t="shared" ref="AI175" si="369">AI174</f>
        <v>0</v>
      </c>
      <c r="AJ175" s="411">
        <f t="shared" ref="AJ175" si="370">AJ174</f>
        <v>0</v>
      </c>
      <c r="AK175" s="411">
        <f t="shared" ref="AK175" si="371">AK174</f>
        <v>0</v>
      </c>
      <c r="AL175" s="411">
        <f t="shared" ref="AL175" si="372">AL174</f>
        <v>0</v>
      </c>
      <c r="AM175" s="306"/>
    </row>
    <row r="176" spans="1:39" hidden="1" outlineLevel="1">
      <c r="B176" s="516"/>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6"/>
      <c r="Z176" s="800"/>
      <c r="AA176" s="800"/>
      <c r="AB176" s="800"/>
      <c r="AC176" s="800"/>
      <c r="AD176" s="425"/>
      <c r="AE176" s="425"/>
      <c r="AF176" s="425"/>
      <c r="AG176" s="425"/>
      <c r="AH176" s="425"/>
      <c r="AI176" s="425"/>
      <c r="AJ176" s="425"/>
      <c r="AK176" s="425"/>
      <c r="AL176" s="425"/>
      <c r="AM176" s="306"/>
    </row>
    <row r="177" spans="1:39" ht="45" hidden="1" outlineLevel="1">
      <c r="A177" s="518">
        <v>44</v>
      </c>
      <c r="B177" s="516"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794"/>
      <c r="Z177" s="415"/>
      <c r="AA177" s="415"/>
      <c r="AB177" s="415"/>
      <c r="AC177" s="415"/>
      <c r="AD177" s="410"/>
      <c r="AE177" s="410"/>
      <c r="AF177" s="415"/>
      <c r="AG177" s="415"/>
      <c r="AH177" s="415"/>
      <c r="AI177" s="415"/>
      <c r="AJ177" s="415"/>
      <c r="AK177" s="415"/>
      <c r="AL177" s="415"/>
      <c r="AM177" s="296">
        <f>SUM(Y177:AL177)</f>
        <v>0</v>
      </c>
    </row>
    <row r="178" spans="1:39" hidden="1"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788">
        <f>Y177</f>
        <v>0</v>
      </c>
      <c r="Z178" s="788">
        <f t="shared" ref="Z178:AC178" si="373">Z177</f>
        <v>0</v>
      </c>
      <c r="AA178" s="788">
        <f t="shared" si="373"/>
        <v>0</v>
      </c>
      <c r="AB178" s="788">
        <f t="shared" si="373"/>
        <v>0</v>
      </c>
      <c r="AC178" s="788">
        <f t="shared" si="373"/>
        <v>0</v>
      </c>
      <c r="AD178" s="411">
        <f t="shared" ref="AD178" si="374">AD177</f>
        <v>0</v>
      </c>
      <c r="AE178" s="411">
        <f t="shared" ref="AE178" si="375">AE177</f>
        <v>0</v>
      </c>
      <c r="AF178" s="411">
        <f t="shared" ref="AF178" si="376">AF177</f>
        <v>0</v>
      </c>
      <c r="AG178" s="411">
        <f t="shared" ref="AG178" si="377">AG177</f>
        <v>0</v>
      </c>
      <c r="AH178" s="411">
        <f t="shared" ref="AH178" si="378">AH177</f>
        <v>0</v>
      </c>
      <c r="AI178" s="411">
        <f t="shared" ref="AI178" si="379">AI177</f>
        <v>0</v>
      </c>
      <c r="AJ178" s="411">
        <f t="shared" ref="AJ178" si="380">AJ177</f>
        <v>0</v>
      </c>
      <c r="AK178" s="411">
        <f t="shared" ref="AK178" si="381">AK177</f>
        <v>0</v>
      </c>
      <c r="AL178" s="411">
        <f t="shared" ref="AL178" si="382">AL177</f>
        <v>0</v>
      </c>
      <c r="AM178" s="306"/>
    </row>
    <row r="179" spans="1:39" hidden="1" outlineLevel="1">
      <c r="B179" s="516"/>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6"/>
      <c r="Z179" s="800"/>
      <c r="AA179" s="800"/>
      <c r="AB179" s="800"/>
      <c r="AC179" s="800"/>
      <c r="AD179" s="425"/>
      <c r="AE179" s="425"/>
      <c r="AF179" s="425"/>
      <c r="AG179" s="425"/>
      <c r="AH179" s="425"/>
      <c r="AI179" s="425"/>
      <c r="AJ179" s="425"/>
      <c r="AK179" s="425"/>
      <c r="AL179" s="425"/>
      <c r="AM179" s="306"/>
    </row>
    <row r="180" spans="1:39" ht="30" hidden="1" outlineLevel="1">
      <c r="A180" s="518">
        <v>45</v>
      </c>
      <c r="B180" s="516"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794"/>
      <c r="Z180" s="415"/>
      <c r="AA180" s="415"/>
      <c r="AB180" s="415"/>
      <c r="AC180" s="415"/>
      <c r="AD180" s="410"/>
      <c r="AE180" s="410"/>
      <c r="AF180" s="415"/>
      <c r="AG180" s="415"/>
      <c r="AH180" s="415"/>
      <c r="AI180" s="415"/>
      <c r="AJ180" s="415"/>
      <c r="AK180" s="415"/>
      <c r="AL180" s="415"/>
      <c r="AM180" s="296">
        <f>SUM(Y180:AL180)</f>
        <v>0</v>
      </c>
    </row>
    <row r="181" spans="1:39" hidden="1"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788">
        <f>Y180</f>
        <v>0</v>
      </c>
      <c r="Z181" s="788">
        <f t="shared" ref="Z181:AC181" si="383">Z180</f>
        <v>0</v>
      </c>
      <c r="AA181" s="788">
        <f t="shared" si="383"/>
        <v>0</v>
      </c>
      <c r="AB181" s="788">
        <f t="shared" si="383"/>
        <v>0</v>
      </c>
      <c r="AC181" s="788">
        <f t="shared" si="383"/>
        <v>0</v>
      </c>
      <c r="AD181" s="411">
        <f t="shared" ref="AD181" si="384">AD180</f>
        <v>0</v>
      </c>
      <c r="AE181" s="411">
        <f t="shared" ref="AE181" si="385">AE180</f>
        <v>0</v>
      </c>
      <c r="AF181" s="411">
        <f t="shared" ref="AF181" si="386">AF180</f>
        <v>0</v>
      </c>
      <c r="AG181" s="411">
        <f t="shared" ref="AG181" si="387">AG180</f>
        <v>0</v>
      </c>
      <c r="AH181" s="411">
        <f t="shared" ref="AH181" si="388">AH180</f>
        <v>0</v>
      </c>
      <c r="AI181" s="411">
        <f t="shared" ref="AI181" si="389">AI180</f>
        <v>0</v>
      </c>
      <c r="AJ181" s="411">
        <f t="shared" ref="AJ181" si="390">AJ180</f>
        <v>0</v>
      </c>
      <c r="AK181" s="411">
        <f t="shared" ref="AK181" si="391">AK180</f>
        <v>0</v>
      </c>
      <c r="AL181" s="411">
        <f t="shared" ref="AL181" si="392">AL180</f>
        <v>0</v>
      </c>
      <c r="AM181" s="306"/>
    </row>
    <row r="182" spans="1:39" hidden="1" outlineLevel="1">
      <c r="B182" s="516"/>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6"/>
      <c r="Z182" s="800"/>
      <c r="AA182" s="800"/>
      <c r="AB182" s="800"/>
      <c r="AC182" s="800"/>
      <c r="AD182" s="425"/>
      <c r="AE182" s="425"/>
      <c r="AF182" s="425"/>
      <c r="AG182" s="425"/>
      <c r="AH182" s="425"/>
      <c r="AI182" s="425"/>
      <c r="AJ182" s="425"/>
      <c r="AK182" s="425"/>
      <c r="AL182" s="425"/>
      <c r="AM182" s="306"/>
    </row>
    <row r="183" spans="1:39" ht="30" hidden="1" outlineLevel="1">
      <c r="A183" s="518">
        <v>46</v>
      </c>
      <c r="B183" s="516"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794"/>
      <c r="Z183" s="415"/>
      <c r="AA183" s="415"/>
      <c r="AB183" s="415"/>
      <c r="AC183" s="415"/>
      <c r="AD183" s="410"/>
      <c r="AE183" s="410"/>
      <c r="AF183" s="415"/>
      <c r="AG183" s="415"/>
      <c r="AH183" s="415"/>
      <c r="AI183" s="415"/>
      <c r="AJ183" s="415"/>
      <c r="AK183" s="415"/>
      <c r="AL183" s="415"/>
      <c r="AM183" s="296">
        <f>SUM(Y183:AL183)</f>
        <v>0</v>
      </c>
    </row>
    <row r="184" spans="1:39" hidden="1"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788">
        <f>Y183</f>
        <v>0</v>
      </c>
      <c r="Z184" s="788">
        <f t="shared" ref="Z184:AC184" si="393">Z183</f>
        <v>0</v>
      </c>
      <c r="AA184" s="788">
        <f t="shared" si="393"/>
        <v>0</v>
      </c>
      <c r="AB184" s="788">
        <f t="shared" si="393"/>
        <v>0</v>
      </c>
      <c r="AC184" s="788">
        <f t="shared" si="393"/>
        <v>0</v>
      </c>
      <c r="AD184" s="411">
        <f t="shared" ref="AD184" si="394">AD183</f>
        <v>0</v>
      </c>
      <c r="AE184" s="411">
        <f t="shared" ref="AE184" si="395">AE183</f>
        <v>0</v>
      </c>
      <c r="AF184" s="411">
        <f t="shared" ref="AF184" si="396">AF183</f>
        <v>0</v>
      </c>
      <c r="AG184" s="411">
        <f t="shared" ref="AG184" si="397">AG183</f>
        <v>0</v>
      </c>
      <c r="AH184" s="411">
        <f t="shared" ref="AH184" si="398">AH183</f>
        <v>0</v>
      </c>
      <c r="AI184" s="411">
        <f t="shared" ref="AI184" si="399">AI183</f>
        <v>0</v>
      </c>
      <c r="AJ184" s="411">
        <f t="shared" ref="AJ184" si="400">AJ183</f>
        <v>0</v>
      </c>
      <c r="AK184" s="411">
        <f t="shared" ref="AK184" si="401">AK183</f>
        <v>0</v>
      </c>
      <c r="AL184" s="411">
        <f t="shared" ref="AL184" si="402">AL183</f>
        <v>0</v>
      </c>
      <c r="AM184" s="306"/>
    </row>
    <row r="185" spans="1:39" hidden="1" outlineLevel="1">
      <c r="B185" s="516"/>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6"/>
      <c r="Z185" s="800"/>
      <c r="AA185" s="800"/>
      <c r="AB185" s="800"/>
      <c r="AC185" s="800"/>
      <c r="AD185" s="425"/>
      <c r="AE185" s="425"/>
      <c r="AF185" s="425"/>
      <c r="AG185" s="425"/>
      <c r="AH185" s="425"/>
      <c r="AI185" s="425"/>
      <c r="AJ185" s="425"/>
      <c r="AK185" s="425"/>
      <c r="AL185" s="425"/>
      <c r="AM185" s="306"/>
    </row>
    <row r="186" spans="1:39" ht="30" hidden="1" outlineLevel="1">
      <c r="A186" s="518">
        <v>47</v>
      </c>
      <c r="B186" s="516"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794"/>
      <c r="Z186" s="415"/>
      <c r="AA186" s="415"/>
      <c r="AB186" s="415"/>
      <c r="AC186" s="415"/>
      <c r="AD186" s="410"/>
      <c r="AE186" s="410"/>
      <c r="AF186" s="415"/>
      <c r="AG186" s="415"/>
      <c r="AH186" s="415"/>
      <c r="AI186" s="415"/>
      <c r="AJ186" s="415"/>
      <c r="AK186" s="415"/>
      <c r="AL186" s="415"/>
      <c r="AM186" s="296">
        <f>SUM(Y186:AL186)</f>
        <v>0</v>
      </c>
    </row>
    <row r="187" spans="1:39" hidden="1"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788">
        <f>Y186</f>
        <v>0</v>
      </c>
      <c r="Z187" s="788">
        <f t="shared" ref="Z187:AC187" si="403">Z186</f>
        <v>0</v>
      </c>
      <c r="AA187" s="788">
        <f t="shared" si="403"/>
        <v>0</v>
      </c>
      <c r="AB187" s="788">
        <f t="shared" si="403"/>
        <v>0</v>
      </c>
      <c r="AC187" s="788">
        <f t="shared" si="403"/>
        <v>0</v>
      </c>
      <c r="AD187" s="411">
        <f t="shared" ref="AD187" si="404">AD186</f>
        <v>0</v>
      </c>
      <c r="AE187" s="411">
        <f t="shared" ref="AE187" si="405">AE186</f>
        <v>0</v>
      </c>
      <c r="AF187" s="411">
        <f t="shared" ref="AF187" si="406">AF186</f>
        <v>0</v>
      </c>
      <c r="AG187" s="411">
        <f t="shared" ref="AG187" si="407">AG186</f>
        <v>0</v>
      </c>
      <c r="AH187" s="411">
        <f t="shared" ref="AH187" si="408">AH186</f>
        <v>0</v>
      </c>
      <c r="AI187" s="411">
        <f t="shared" ref="AI187" si="409">AI186</f>
        <v>0</v>
      </c>
      <c r="AJ187" s="411">
        <f t="shared" ref="AJ187" si="410">AJ186</f>
        <v>0</v>
      </c>
      <c r="AK187" s="411">
        <f t="shared" ref="AK187" si="411">AK186</f>
        <v>0</v>
      </c>
      <c r="AL187" s="411">
        <f t="shared" ref="AL187" si="412">AL186</f>
        <v>0</v>
      </c>
      <c r="AM187" s="306"/>
    </row>
    <row r="188" spans="1:39" hidden="1" outlineLevel="1">
      <c r="B188" s="516"/>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6"/>
      <c r="Z188" s="800"/>
      <c r="AA188" s="800"/>
      <c r="AB188" s="800"/>
      <c r="AC188" s="800"/>
      <c r="AD188" s="425"/>
      <c r="AE188" s="425"/>
      <c r="AF188" s="425"/>
      <c r="AG188" s="425"/>
      <c r="AH188" s="425"/>
      <c r="AI188" s="425"/>
      <c r="AJ188" s="425"/>
      <c r="AK188" s="425"/>
      <c r="AL188" s="425"/>
      <c r="AM188" s="306"/>
    </row>
    <row r="189" spans="1:39" ht="45" hidden="1" outlineLevel="1">
      <c r="A189" s="518">
        <v>48</v>
      </c>
      <c r="B189" s="516"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794"/>
      <c r="Z189" s="415"/>
      <c r="AA189" s="415"/>
      <c r="AB189" s="415"/>
      <c r="AC189" s="415"/>
      <c r="AD189" s="410"/>
      <c r="AE189" s="410"/>
      <c r="AF189" s="415"/>
      <c r="AG189" s="415"/>
      <c r="AH189" s="415"/>
      <c r="AI189" s="415"/>
      <c r="AJ189" s="415"/>
      <c r="AK189" s="415"/>
      <c r="AL189" s="415"/>
      <c r="AM189" s="296">
        <f>SUM(Y189:AL189)</f>
        <v>0</v>
      </c>
    </row>
    <row r="190" spans="1:39" hidden="1"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788">
        <f>Y189</f>
        <v>0</v>
      </c>
      <c r="Z190" s="788">
        <f t="shared" ref="Z190:AC190" si="413">Z189</f>
        <v>0</v>
      </c>
      <c r="AA190" s="788">
        <f t="shared" si="413"/>
        <v>0</v>
      </c>
      <c r="AB190" s="788">
        <f t="shared" si="413"/>
        <v>0</v>
      </c>
      <c r="AC190" s="788">
        <f t="shared" si="413"/>
        <v>0</v>
      </c>
      <c r="AD190" s="411">
        <f t="shared" ref="AD190" si="414">AD189</f>
        <v>0</v>
      </c>
      <c r="AE190" s="411">
        <f t="shared" ref="AE190" si="415">AE189</f>
        <v>0</v>
      </c>
      <c r="AF190" s="411">
        <f t="shared" ref="AF190" si="416">AF189</f>
        <v>0</v>
      </c>
      <c r="AG190" s="411">
        <f t="shared" ref="AG190" si="417">AG189</f>
        <v>0</v>
      </c>
      <c r="AH190" s="411">
        <f t="shared" ref="AH190" si="418">AH189</f>
        <v>0</v>
      </c>
      <c r="AI190" s="411">
        <f t="shared" ref="AI190" si="419">AI189</f>
        <v>0</v>
      </c>
      <c r="AJ190" s="411">
        <f t="shared" ref="AJ190" si="420">AJ189</f>
        <v>0</v>
      </c>
      <c r="AK190" s="411">
        <f t="shared" ref="AK190" si="421">AK189</f>
        <v>0</v>
      </c>
      <c r="AL190" s="411">
        <f t="shared" ref="AL190" si="422">AL189</f>
        <v>0</v>
      </c>
      <c r="AM190" s="306"/>
    </row>
    <row r="191" spans="1:39" hidden="1" outlineLevel="1">
      <c r="B191" s="516"/>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6"/>
      <c r="Z191" s="800"/>
      <c r="AA191" s="800"/>
      <c r="AB191" s="800"/>
      <c r="AC191" s="800"/>
      <c r="AD191" s="425"/>
      <c r="AE191" s="425"/>
      <c r="AF191" s="425"/>
      <c r="AG191" s="425"/>
      <c r="AH191" s="425"/>
      <c r="AI191" s="425"/>
      <c r="AJ191" s="425"/>
      <c r="AK191" s="425"/>
      <c r="AL191" s="425"/>
      <c r="AM191" s="306"/>
    </row>
    <row r="192" spans="1:39" ht="30" hidden="1" outlineLevel="1">
      <c r="A192" s="518">
        <v>49</v>
      </c>
      <c r="B192" s="516"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794"/>
      <c r="Z192" s="415"/>
      <c r="AA192" s="415"/>
      <c r="AB192" s="415"/>
      <c r="AC192" s="415"/>
      <c r="AD192" s="410"/>
      <c r="AE192" s="410"/>
      <c r="AF192" s="415"/>
      <c r="AG192" s="415"/>
      <c r="AH192" s="415"/>
      <c r="AI192" s="415"/>
      <c r="AJ192" s="415"/>
      <c r="AK192" s="415"/>
      <c r="AL192" s="415"/>
      <c r="AM192" s="296">
        <f>SUM(Y192:AL192)</f>
        <v>0</v>
      </c>
    </row>
    <row r="193" spans="2:39" hidden="1"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788">
        <f>Y192</f>
        <v>0</v>
      </c>
      <c r="Z193" s="788">
        <f t="shared" ref="Z193:AC193" si="423">Z192</f>
        <v>0</v>
      </c>
      <c r="AA193" s="788">
        <f t="shared" si="423"/>
        <v>0</v>
      </c>
      <c r="AB193" s="788">
        <f t="shared" si="423"/>
        <v>0</v>
      </c>
      <c r="AC193" s="788">
        <f t="shared" si="423"/>
        <v>0</v>
      </c>
      <c r="AD193" s="411">
        <f t="shared" ref="AD193" si="424">AD192</f>
        <v>0</v>
      </c>
      <c r="AE193" s="411">
        <f t="shared" ref="AE193" si="425">AE192</f>
        <v>0</v>
      </c>
      <c r="AF193" s="411">
        <f t="shared" ref="AF193" si="426">AF192</f>
        <v>0</v>
      </c>
      <c r="AG193" s="411">
        <f t="shared" ref="AG193" si="427">AG192</f>
        <v>0</v>
      </c>
      <c r="AH193" s="411">
        <f t="shared" ref="AH193" si="428">AH192</f>
        <v>0</v>
      </c>
      <c r="AI193" s="411">
        <f t="shared" ref="AI193" si="429">AI192</f>
        <v>0</v>
      </c>
      <c r="AJ193" s="411">
        <f t="shared" ref="AJ193" si="430">AJ192</f>
        <v>0</v>
      </c>
      <c r="AK193" s="411">
        <f t="shared" ref="AK193" si="431">AK192</f>
        <v>0</v>
      </c>
      <c r="AL193" s="411">
        <f t="shared" ref="AL193" si="432">AL192</f>
        <v>0</v>
      </c>
      <c r="AM193" s="306"/>
    </row>
    <row r="194" spans="2:39" hidden="1"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ollapsed="1">
      <c r="B195" s="327" t="s">
        <v>271</v>
      </c>
      <c r="C195" s="329"/>
      <c r="D195" s="329">
        <f>SUM(D38:D193)</f>
        <v>14057755</v>
      </c>
      <c r="E195" s="329"/>
      <c r="F195" s="329"/>
      <c r="G195" s="329"/>
      <c r="H195" s="329"/>
      <c r="I195" s="329"/>
      <c r="J195" s="329"/>
      <c r="K195" s="329"/>
      <c r="L195" s="329"/>
      <c r="M195" s="329"/>
      <c r="N195" s="329"/>
      <c r="O195" s="329">
        <f>SUM(O38:O193)</f>
        <v>2170</v>
      </c>
      <c r="P195" s="329"/>
      <c r="Q195" s="329"/>
      <c r="R195" s="329"/>
      <c r="S195" s="329"/>
      <c r="T195" s="329"/>
      <c r="U195" s="329"/>
      <c r="V195" s="329"/>
      <c r="W195" s="329"/>
      <c r="X195" s="329"/>
      <c r="Y195" s="329">
        <f>IF(Y36="kWh",SUMPRODUCT(D38:D193,Y38:Y193))</f>
        <v>2410539</v>
      </c>
      <c r="Z195" s="329">
        <f>IF(Z36="kWh",SUMPRODUCT(D38:D193,Z38:Z193))</f>
        <v>1065846.5904000001</v>
      </c>
      <c r="AA195" s="329">
        <f>IF(AA36="kw",SUMPRODUCT(N38:N193,O38:O193,AA38:AA193),SUMPRODUCT(D38:D193,AA38:AA193))</f>
        <v>16724.745600000002</v>
      </c>
      <c r="AB195" s="329">
        <f>IF(AB36="kw",SUMPRODUCT(N38:N193,O38:O193,AB38:AB193),SUMPRODUCT(D38:D193,AB38:AB193))</f>
        <v>784.4591999999999</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2241213</v>
      </c>
      <c r="Z196" s="392">
        <f>HLOOKUP(Z35,'2. LRAMVA Threshold'!$B$42:$Q$53,7,FALSE)</f>
        <v>1022523</v>
      </c>
      <c r="AA196" s="392">
        <f>HLOOKUP(AA35,'2. LRAMVA Threshold'!$B$42:$Q$53,7,FALSE)</f>
        <v>6131</v>
      </c>
      <c r="AB196" s="392">
        <f>HLOOKUP(AB35,'2. LRAMVA Threshold'!$B$42:$Q$53,7,FALSE)</f>
        <v>795</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17"/>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1.9199999999999998E-2</v>
      </c>
      <c r="Z198" s="341">
        <f>HLOOKUP(Z$35,'3.  Distribution Rates'!$C$122:$P$133,7,FALSE)</f>
        <v>1.43E-2</v>
      </c>
      <c r="AA198" s="341">
        <f>HLOOKUP(AA$35,'3.  Distribution Rates'!$C$122:$P$133,7,FALSE)</f>
        <v>4.7394999999999996</v>
      </c>
      <c r="AB198" s="341">
        <f>HLOOKUP(AB$35,'3.  Distribution Rates'!$C$122:$P$133,7,FALSE)</f>
        <v>3.3374999999999999</v>
      </c>
      <c r="AC198" s="341">
        <f>HLOOKUP(AC$35,'3.  Distribution Rates'!$C$122:$P$133,7,FALSE)</f>
        <v>8.6831999999999994</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23813.269082998162</v>
      </c>
      <c r="Z199" s="378">
        <f>'4.  2011-2014 LRAM'!Z138*Z198</f>
        <v>8423.7624129861542</v>
      </c>
      <c r="AA199" s="378">
        <f>'4.  2011-2014 LRAM'!AA138*AA198</f>
        <v>45416.559205039906</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4">
        <f>SUM(Y199:AL199)</f>
        <v>77653.590701024223</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16687.578886296098</v>
      </c>
      <c r="Z200" s="378">
        <f>'4.  2011-2014 LRAM'!Z267*Z198</f>
        <v>8424.328486461678</v>
      </c>
      <c r="AA200" s="378">
        <f>'4.  2011-2014 LRAM'!AA267*AA198</f>
        <v>16528.998929218891</v>
      </c>
      <c r="AB200" s="378">
        <f>'4.  2011-2014 LRAM'!AB267*AB198</f>
        <v>19544.037855793125</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4">
        <f>SUM(Y200:AL200)</f>
        <v>61184.944157769794</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18091.156432813037</v>
      </c>
      <c r="Z201" s="378">
        <f>'4.  2011-2014 LRAM'!Z396*Z198</f>
        <v>17663.824238630845</v>
      </c>
      <c r="AA201" s="378">
        <f>'4.  2011-2014 LRAM'!AA396*AA198</f>
        <v>39749.234661674738</v>
      </c>
      <c r="AB201" s="378">
        <f>'4.  2011-2014 LRAM'!AB396*AB198</f>
        <v>202.71087455228226</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4">
        <f>SUM(Y201:AL201)</f>
        <v>75706.926207670913</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43360.094868973028</v>
      </c>
      <c r="Z202" s="378">
        <f>'4.  2011-2014 LRAM'!Z526*Z198</f>
        <v>13429.43906340751</v>
      </c>
      <c r="AA202" s="378">
        <f>'4.  2011-2014 LRAM'!AA526*AA198</f>
        <v>47543.326782072792</v>
      </c>
      <c r="AB202" s="378">
        <f>'4.  2011-2014 LRAM'!AB526*AB198</f>
        <v>109.66710872657697</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4">
        <f>SUM(Y202:AL202)</f>
        <v>104442.5278231799</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46282.348799999992</v>
      </c>
      <c r="Z203" s="378">
        <f>Z195*Z198</f>
        <v>15241.606242720001</v>
      </c>
      <c r="AA203" s="378">
        <f>AA195*AA198</f>
        <v>79266.931771200005</v>
      </c>
      <c r="AB203" s="378">
        <f t="shared" ref="AB203:AL203" si="433">AB195*AB198</f>
        <v>2618.1325799999995</v>
      </c>
      <c r="AC203" s="378">
        <f t="shared" si="433"/>
        <v>0</v>
      </c>
      <c r="AD203" s="378">
        <f t="shared" si="433"/>
        <v>0</v>
      </c>
      <c r="AE203" s="378">
        <f t="shared" si="433"/>
        <v>0</v>
      </c>
      <c r="AF203" s="378">
        <f t="shared" si="433"/>
        <v>0</v>
      </c>
      <c r="AG203" s="378">
        <f t="shared" si="433"/>
        <v>0</v>
      </c>
      <c r="AH203" s="378">
        <f t="shared" si="433"/>
        <v>0</v>
      </c>
      <c r="AI203" s="378">
        <f t="shared" si="433"/>
        <v>0</v>
      </c>
      <c r="AJ203" s="378">
        <f t="shared" si="433"/>
        <v>0</v>
      </c>
      <c r="AK203" s="378">
        <f t="shared" si="433"/>
        <v>0</v>
      </c>
      <c r="AL203" s="378">
        <f t="shared" si="433"/>
        <v>0</v>
      </c>
      <c r="AM203" s="624">
        <f>SUM(Y203:AL203)</f>
        <v>143409.01939392</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148234.44807108032</v>
      </c>
      <c r="Z204" s="346">
        <f>SUM(Z199:Z203)</f>
        <v>63182.96044420619</v>
      </c>
      <c r="AA204" s="346">
        <f t="shared" ref="AA204:AE204" si="434">SUM(AA199:AA203)</f>
        <v>228505.05134920633</v>
      </c>
      <c r="AB204" s="346">
        <f t="shared" si="434"/>
        <v>22474.548419071987</v>
      </c>
      <c r="AC204" s="346">
        <f t="shared" si="434"/>
        <v>0</v>
      </c>
      <c r="AD204" s="346">
        <f t="shared" si="434"/>
        <v>0</v>
      </c>
      <c r="AE204" s="346">
        <f t="shared" si="434"/>
        <v>0</v>
      </c>
      <c r="AF204" s="346">
        <f>SUM(AF199:AF203)</f>
        <v>0</v>
      </c>
      <c r="AG204" s="346">
        <f>SUM(AG199:AG203)</f>
        <v>0</v>
      </c>
      <c r="AH204" s="346">
        <f t="shared" ref="AH204:AL204" si="435">SUM(AH199:AH203)</f>
        <v>0</v>
      </c>
      <c r="AI204" s="346">
        <f t="shared" si="435"/>
        <v>0</v>
      </c>
      <c r="AJ204" s="346">
        <f t="shared" si="435"/>
        <v>0</v>
      </c>
      <c r="AK204" s="346">
        <f t="shared" si="435"/>
        <v>0</v>
      </c>
      <c r="AL204" s="346">
        <f t="shared" si="435"/>
        <v>0</v>
      </c>
      <c r="AM204" s="407">
        <f>SUM(AM199:AM203)</f>
        <v>462397.00828356482</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43031.289599999996</v>
      </c>
      <c r="Z205" s="347">
        <f t="shared" ref="Z205:AE205" si="436">Z196*Z198</f>
        <v>14622.0789</v>
      </c>
      <c r="AA205" s="347">
        <f t="shared" si="436"/>
        <v>29057.874499999998</v>
      </c>
      <c r="AB205" s="347">
        <f t="shared" si="436"/>
        <v>2653.3125</v>
      </c>
      <c r="AC205" s="347">
        <f t="shared" si="436"/>
        <v>0</v>
      </c>
      <c r="AD205" s="347">
        <f t="shared" si="436"/>
        <v>0</v>
      </c>
      <c r="AE205" s="347">
        <f t="shared" si="436"/>
        <v>0</v>
      </c>
      <c r="AF205" s="347">
        <f>AF196*AF198</f>
        <v>0</v>
      </c>
      <c r="AG205" s="347">
        <f t="shared" ref="AG205:AL205" si="437">AG196*AG198</f>
        <v>0</v>
      </c>
      <c r="AH205" s="347">
        <f t="shared" si="437"/>
        <v>0</v>
      </c>
      <c r="AI205" s="347">
        <f t="shared" si="437"/>
        <v>0</v>
      </c>
      <c r="AJ205" s="347">
        <f t="shared" si="437"/>
        <v>0</v>
      </c>
      <c r="AK205" s="347">
        <f t="shared" si="437"/>
        <v>0</v>
      </c>
      <c r="AL205" s="347">
        <f t="shared" si="437"/>
        <v>0</v>
      </c>
      <c r="AM205" s="407">
        <f>SUM(Y205:AL205)</f>
        <v>89364.555499999988</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373032.4527835648</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2381269</v>
      </c>
      <c r="Z208" s="291">
        <f>SUMPRODUCT(E38:E193,Z38:Z193)</f>
        <v>1065847.5904000001</v>
      </c>
      <c r="AA208" s="291">
        <f>IF(AA36="kw",SUMPRODUCT(N38:N193,P38:P193,AA38:AA193),SUMPRODUCT(E38:E193,AA38:AA193))</f>
        <v>16700.745600000002</v>
      </c>
      <c r="AB208" s="291">
        <f>IF(AB36="kw",SUMPRODUCT(N38:N193,P38:P193,AB38:AB193),SUMPRODUCT(E38:E193,AB38:AB193))</f>
        <v>784.4591999999999</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2380593</v>
      </c>
      <c r="Z209" s="291">
        <f>SUMPRODUCT(F38:F193,Z38:Z193)</f>
        <v>1065847.5904000001</v>
      </c>
      <c r="AA209" s="291">
        <f>IF(AA36="kw",SUMPRODUCT(N38:N193,Q38:Q193,AA38:AA193),SUMPRODUCT(F38:F193,AA38:AA193))</f>
        <v>16700.745600000002</v>
      </c>
      <c r="AB209" s="291">
        <f>IF(AB36="kw",SUMPRODUCT(N38:N193,Q38:Q193,AB38:AB193),SUMPRODUCT(F38:F193,AB38:AB193))</f>
        <v>784.4591999999999</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2379812</v>
      </c>
      <c r="Z210" s="291">
        <f>SUMPRODUCT(G38:G193,Z38:Z193)</f>
        <v>1070096.1488000001</v>
      </c>
      <c r="AA210" s="291">
        <f>IF(AA36="kw",SUMPRODUCT(N38:N193,R38:R193,AA38:AA193),SUMPRODUCT(G38:G193,AA38:AA193))</f>
        <v>16721.203200000004</v>
      </c>
      <c r="AB210" s="291">
        <f>IF(AB36="kw",SUMPRODUCT(N38:N193,R38:R193,AB38:AB193),SUMPRODUCT(G38:G193,AB38:AB193))</f>
        <v>785.7023999999999</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2367084</v>
      </c>
      <c r="Z211" s="291">
        <f>SUMPRODUCT(H38:H193,Z38:Z193)</f>
        <v>1070096.1488000001</v>
      </c>
      <c r="AA211" s="291">
        <f>IF(AA36="kw",SUMPRODUCT(N38:N193,S38:S193,AA38:AA193),SUMPRODUCT(H38:H193,AA38:AA193))</f>
        <v>16721.203200000004</v>
      </c>
      <c r="AB211" s="291">
        <f>IF(AB36="kw",SUMPRODUCT(N38:N193,S38:S193,AB38:AB193),SUMPRODUCT(H38:H193,AB38:AB193))</f>
        <v>785.7023999999999</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2354875</v>
      </c>
      <c r="Z212" s="326">
        <f>SUMPRODUCT(I38:I193,Z38:Z193)</f>
        <v>1070096.1488000001</v>
      </c>
      <c r="AA212" s="326">
        <f>IF(AA36="kw",SUMPRODUCT(N38:N193,T38:T193,AA38:AA193),SUMPRODUCT(I38:I193,AA38:AA193))</f>
        <v>16613.203200000004</v>
      </c>
      <c r="AB212" s="326">
        <f>IF(AB36="kw",SUMPRODUCT(N38:N193,T38:T193,AB38:AB193),SUMPRODUCT(I38:I193,AB38:AB193))</f>
        <v>785.7023999999999</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589</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85" t="s">
        <v>525</v>
      </c>
      <c r="E216" s="253"/>
      <c r="F216" s="585"/>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86" t="s">
        <v>211</v>
      </c>
      <c r="C217" s="888" t="s">
        <v>33</v>
      </c>
      <c r="D217" s="284" t="s">
        <v>421</v>
      </c>
      <c r="E217" s="890" t="s">
        <v>209</v>
      </c>
      <c r="F217" s="891"/>
      <c r="G217" s="891"/>
      <c r="H217" s="891"/>
      <c r="I217" s="891"/>
      <c r="J217" s="891"/>
      <c r="K217" s="891"/>
      <c r="L217" s="891"/>
      <c r="M217" s="892"/>
      <c r="N217" s="896" t="s">
        <v>213</v>
      </c>
      <c r="O217" s="284" t="s">
        <v>422</v>
      </c>
      <c r="P217" s="890" t="s">
        <v>212</v>
      </c>
      <c r="Q217" s="891"/>
      <c r="R217" s="891"/>
      <c r="S217" s="891"/>
      <c r="T217" s="891"/>
      <c r="U217" s="891"/>
      <c r="V217" s="891"/>
      <c r="W217" s="891"/>
      <c r="X217" s="892"/>
      <c r="Y217" s="893" t="s">
        <v>243</v>
      </c>
      <c r="Z217" s="894"/>
      <c r="AA217" s="894"/>
      <c r="AB217" s="894"/>
      <c r="AC217" s="894"/>
      <c r="AD217" s="894"/>
      <c r="AE217" s="894"/>
      <c r="AF217" s="894"/>
      <c r="AG217" s="894"/>
      <c r="AH217" s="894"/>
      <c r="AI217" s="894"/>
      <c r="AJ217" s="894"/>
      <c r="AK217" s="894"/>
      <c r="AL217" s="894"/>
      <c r="AM217" s="895"/>
    </row>
    <row r="218" spans="1:39" ht="60.75" customHeight="1">
      <c r="B218" s="887"/>
      <c r="C218" s="889"/>
      <c r="D218" s="285">
        <v>2016</v>
      </c>
      <c r="E218" s="285">
        <v>2017</v>
      </c>
      <c r="F218" s="285">
        <v>2018</v>
      </c>
      <c r="G218" s="285">
        <v>2019</v>
      </c>
      <c r="H218" s="285">
        <v>2020</v>
      </c>
      <c r="I218" s="285">
        <v>2021</v>
      </c>
      <c r="J218" s="285">
        <v>2022</v>
      </c>
      <c r="K218" s="285">
        <v>2023</v>
      </c>
      <c r="L218" s="285">
        <v>2024</v>
      </c>
      <c r="M218" s="285">
        <v>2025</v>
      </c>
      <c r="N218" s="897"/>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 &lt;50 kW</v>
      </c>
      <c r="AA218" s="285" t="str">
        <f>'1.  LRAMVA Summary'!F52</f>
        <v>GS &gt;50 kW</v>
      </c>
      <c r="AB218" s="285" t="str">
        <f>'1.  LRAMVA Summary'!G52</f>
        <v>Large User</v>
      </c>
      <c r="AC218" s="285" t="str">
        <f>'1.  LRAMVA Summary'!H52</f>
        <v>Street Lighting</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4" t="s">
        <v>503</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hidden="1" outlineLevel="1">
      <c r="B220" s="288" t="s">
        <v>496</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idden="1" outlineLevel="1">
      <c r="A221" s="518">
        <v>1</v>
      </c>
      <c r="B221" s="516"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idden="1" outlineLevel="1">
      <c r="B222" s="294" t="s">
        <v>289</v>
      </c>
      <c r="C222" s="291" t="s">
        <v>163</v>
      </c>
      <c r="D222" s="295"/>
      <c r="E222" s="295"/>
      <c r="F222" s="295"/>
      <c r="G222" s="295"/>
      <c r="H222" s="295"/>
      <c r="I222" s="295"/>
      <c r="J222" s="295"/>
      <c r="K222" s="295"/>
      <c r="L222" s="295"/>
      <c r="M222" s="295"/>
      <c r="N222" s="467"/>
      <c r="O222" s="295"/>
      <c r="P222" s="295"/>
      <c r="Q222" s="295"/>
      <c r="R222" s="295"/>
      <c r="S222" s="295"/>
      <c r="T222" s="295"/>
      <c r="U222" s="295"/>
      <c r="V222" s="295"/>
      <c r="W222" s="295"/>
      <c r="X222" s="295"/>
      <c r="Y222" s="411">
        <f>Y221</f>
        <v>0</v>
      </c>
      <c r="Z222" s="411">
        <f t="shared" ref="Z222:AD222" si="438">Z221</f>
        <v>0</v>
      </c>
      <c r="AA222" s="411">
        <f t="shared" si="438"/>
        <v>0</v>
      </c>
      <c r="AB222" s="411">
        <f t="shared" si="438"/>
        <v>0</v>
      </c>
      <c r="AC222" s="411">
        <f t="shared" si="438"/>
        <v>0</v>
      </c>
      <c r="AD222" s="411">
        <f t="shared" si="438"/>
        <v>0</v>
      </c>
      <c r="AE222" s="411">
        <f t="shared" ref="AE222" si="439">AE221</f>
        <v>0</v>
      </c>
      <c r="AF222" s="411">
        <f t="shared" ref="AF222" si="440">AF221</f>
        <v>0</v>
      </c>
      <c r="AG222" s="411">
        <f t="shared" ref="AG222" si="441">AG221</f>
        <v>0</v>
      </c>
      <c r="AH222" s="411">
        <f t="shared" ref="AH222" si="442">AH221</f>
        <v>0</v>
      </c>
      <c r="AI222" s="411">
        <f t="shared" ref="AI222" si="443">AI221</f>
        <v>0</v>
      </c>
      <c r="AJ222" s="411">
        <f t="shared" ref="AJ222" si="444">AJ221</f>
        <v>0</v>
      </c>
      <c r="AK222" s="411">
        <f t="shared" ref="AK222" si="445">AK221</f>
        <v>0</v>
      </c>
      <c r="AL222" s="411">
        <f t="shared" ref="AL222" si="446">AL221</f>
        <v>0</v>
      </c>
      <c r="AM222" s="297"/>
    </row>
    <row r="223" spans="1:39" ht="15.75" hidden="1"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idden="1" outlineLevel="1">
      <c r="A224" s="518">
        <v>2</v>
      </c>
      <c r="B224" s="516"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idden="1" outlineLevel="1">
      <c r="B225" s="294" t="s">
        <v>289</v>
      </c>
      <c r="C225" s="291" t="s">
        <v>163</v>
      </c>
      <c r="D225" s="295"/>
      <c r="E225" s="295"/>
      <c r="F225" s="295"/>
      <c r="G225" s="295"/>
      <c r="H225" s="295"/>
      <c r="I225" s="295"/>
      <c r="J225" s="295"/>
      <c r="K225" s="295"/>
      <c r="L225" s="295"/>
      <c r="M225" s="295"/>
      <c r="N225" s="467"/>
      <c r="O225" s="295"/>
      <c r="P225" s="295"/>
      <c r="Q225" s="295"/>
      <c r="R225" s="295"/>
      <c r="S225" s="295"/>
      <c r="T225" s="295"/>
      <c r="U225" s="295"/>
      <c r="V225" s="295"/>
      <c r="W225" s="295"/>
      <c r="X225" s="295"/>
      <c r="Y225" s="411">
        <f>Y224</f>
        <v>0</v>
      </c>
      <c r="Z225" s="411">
        <f t="shared" ref="Z225:AD225" si="447">Z224</f>
        <v>0</v>
      </c>
      <c r="AA225" s="411">
        <f t="shared" si="447"/>
        <v>0</v>
      </c>
      <c r="AB225" s="411">
        <f t="shared" si="447"/>
        <v>0</v>
      </c>
      <c r="AC225" s="411">
        <f t="shared" si="447"/>
        <v>0</v>
      </c>
      <c r="AD225" s="411">
        <f t="shared" si="447"/>
        <v>0</v>
      </c>
      <c r="AE225" s="411">
        <f t="shared" ref="AE225" si="448">AE224</f>
        <v>0</v>
      </c>
      <c r="AF225" s="411">
        <f t="shared" ref="AF225" si="449">AF224</f>
        <v>0</v>
      </c>
      <c r="AG225" s="411">
        <f t="shared" ref="AG225" si="450">AG224</f>
        <v>0</v>
      </c>
      <c r="AH225" s="411">
        <f t="shared" ref="AH225" si="451">AH224</f>
        <v>0</v>
      </c>
      <c r="AI225" s="411">
        <f t="shared" ref="AI225" si="452">AI224</f>
        <v>0</v>
      </c>
      <c r="AJ225" s="411">
        <f t="shared" ref="AJ225" si="453">AJ224</f>
        <v>0</v>
      </c>
      <c r="AK225" s="411">
        <f t="shared" ref="AK225" si="454">AK224</f>
        <v>0</v>
      </c>
      <c r="AL225" s="411">
        <f t="shared" ref="AL225" si="455">AL224</f>
        <v>0</v>
      </c>
      <c r="AM225" s="297"/>
    </row>
    <row r="226" spans="1:39" ht="15.75" hidden="1"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idden="1" outlineLevel="1">
      <c r="A227" s="518">
        <v>3</v>
      </c>
      <c r="B227" s="516"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idden="1" outlineLevel="1">
      <c r="B228" s="294" t="s">
        <v>289</v>
      </c>
      <c r="C228" s="291" t="s">
        <v>163</v>
      </c>
      <c r="D228" s="295"/>
      <c r="E228" s="295"/>
      <c r="F228" s="295"/>
      <c r="G228" s="295"/>
      <c r="H228" s="295"/>
      <c r="I228" s="295"/>
      <c r="J228" s="295"/>
      <c r="K228" s="295"/>
      <c r="L228" s="295"/>
      <c r="M228" s="295"/>
      <c r="N228" s="467"/>
      <c r="O228" s="295"/>
      <c r="P228" s="295"/>
      <c r="Q228" s="295"/>
      <c r="R228" s="295"/>
      <c r="S228" s="295"/>
      <c r="T228" s="295"/>
      <c r="U228" s="295"/>
      <c r="V228" s="295"/>
      <c r="W228" s="295"/>
      <c r="X228" s="295"/>
      <c r="Y228" s="411">
        <f>Y227</f>
        <v>0</v>
      </c>
      <c r="Z228" s="411">
        <f t="shared" ref="Z228:AD228" si="456">Z227</f>
        <v>0</v>
      </c>
      <c r="AA228" s="411">
        <f t="shared" si="456"/>
        <v>0</v>
      </c>
      <c r="AB228" s="411">
        <f t="shared" si="456"/>
        <v>0</v>
      </c>
      <c r="AC228" s="411">
        <f t="shared" si="456"/>
        <v>0</v>
      </c>
      <c r="AD228" s="411">
        <f t="shared" si="456"/>
        <v>0</v>
      </c>
      <c r="AE228" s="411">
        <f t="shared" ref="AE228" si="457">AE227</f>
        <v>0</v>
      </c>
      <c r="AF228" s="411">
        <f t="shared" ref="AF228" si="458">AF227</f>
        <v>0</v>
      </c>
      <c r="AG228" s="411">
        <f t="shared" ref="AG228" si="459">AG227</f>
        <v>0</v>
      </c>
      <c r="AH228" s="411">
        <f t="shared" ref="AH228" si="460">AH227</f>
        <v>0</v>
      </c>
      <c r="AI228" s="411">
        <f t="shared" ref="AI228" si="461">AI227</f>
        <v>0</v>
      </c>
      <c r="AJ228" s="411">
        <f t="shared" ref="AJ228" si="462">AJ227</f>
        <v>0</v>
      </c>
      <c r="AK228" s="411">
        <f t="shared" ref="AK228" si="463">AK227</f>
        <v>0</v>
      </c>
      <c r="AL228" s="411">
        <f t="shared" ref="AL228" si="464">AL227</f>
        <v>0</v>
      </c>
      <c r="AM228" s="297"/>
    </row>
    <row r="229" spans="1:39" hidden="1"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idden="1" outlineLevel="1">
      <c r="A230" s="518">
        <v>4</v>
      </c>
      <c r="B230" s="516" t="s">
        <v>679</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idden="1" outlineLevel="1">
      <c r="B231" s="294" t="s">
        <v>289</v>
      </c>
      <c r="C231" s="291" t="s">
        <v>163</v>
      </c>
      <c r="D231" s="295"/>
      <c r="E231" s="295"/>
      <c r="F231" s="295"/>
      <c r="G231" s="295"/>
      <c r="H231" s="295"/>
      <c r="I231" s="295"/>
      <c r="J231" s="295"/>
      <c r="K231" s="295"/>
      <c r="L231" s="295"/>
      <c r="M231" s="295"/>
      <c r="N231" s="467"/>
      <c r="O231" s="295"/>
      <c r="P231" s="295"/>
      <c r="Q231" s="295"/>
      <c r="R231" s="295"/>
      <c r="S231" s="295"/>
      <c r="T231" s="295"/>
      <c r="U231" s="295"/>
      <c r="V231" s="295"/>
      <c r="W231" s="295"/>
      <c r="X231" s="295"/>
      <c r="Y231" s="411">
        <f>Y230</f>
        <v>0</v>
      </c>
      <c r="Z231" s="411">
        <f t="shared" ref="Z231:AD231" si="465">Z230</f>
        <v>0</v>
      </c>
      <c r="AA231" s="411">
        <f t="shared" si="465"/>
        <v>0</v>
      </c>
      <c r="AB231" s="411">
        <f t="shared" si="465"/>
        <v>0</v>
      </c>
      <c r="AC231" s="411">
        <f t="shared" si="465"/>
        <v>0</v>
      </c>
      <c r="AD231" s="411">
        <f t="shared" si="465"/>
        <v>0</v>
      </c>
      <c r="AE231" s="411">
        <f t="shared" ref="AE231" si="466">AE230</f>
        <v>0</v>
      </c>
      <c r="AF231" s="411">
        <f t="shared" ref="AF231" si="467">AF230</f>
        <v>0</v>
      </c>
      <c r="AG231" s="411">
        <f t="shared" ref="AG231" si="468">AG230</f>
        <v>0</v>
      </c>
      <c r="AH231" s="411">
        <f t="shared" ref="AH231" si="469">AH230</f>
        <v>0</v>
      </c>
      <c r="AI231" s="411">
        <f t="shared" ref="AI231" si="470">AI230</f>
        <v>0</v>
      </c>
      <c r="AJ231" s="411">
        <f t="shared" ref="AJ231" si="471">AJ230</f>
        <v>0</v>
      </c>
      <c r="AK231" s="411">
        <f t="shared" ref="AK231" si="472">AK230</f>
        <v>0</v>
      </c>
      <c r="AL231" s="411">
        <f t="shared" ref="AL231" si="473">AL230</f>
        <v>0</v>
      </c>
      <c r="AM231" s="297"/>
    </row>
    <row r="232" spans="1:39" hidden="1"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hidden="1" outlineLevel="1">
      <c r="A233" s="518">
        <v>5</v>
      </c>
      <c r="B233" s="516"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idden="1" outlineLevel="1">
      <c r="B234" s="294" t="s">
        <v>289</v>
      </c>
      <c r="C234" s="291" t="s">
        <v>163</v>
      </c>
      <c r="D234" s="295"/>
      <c r="E234" s="295"/>
      <c r="F234" s="295"/>
      <c r="G234" s="295"/>
      <c r="H234" s="295"/>
      <c r="I234" s="295"/>
      <c r="J234" s="295"/>
      <c r="K234" s="295"/>
      <c r="L234" s="295"/>
      <c r="M234" s="295"/>
      <c r="N234" s="467"/>
      <c r="O234" s="295"/>
      <c r="P234" s="295"/>
      <c r="Q234" s="295"/>
      <c r="R234" s="295"/>
      <c r="S234" s="295"/>
      <c r="T234" s="295"/>
      <c r="U234" s="295"/>
      <c r="V234" s="295"/>
      <c r="W234" s="295"/>
      <c r="X234" s="295"/>
      <c r="Y234" s="411">
        <f>Y233</f>
        <v>0</v>
      </c>
      <c r="Z234" s="411">
        <f t="shared" ref="Z234:AD234" si="474">Z233</f>
        <v>0</v>
      </c>
      <c r="AA234" s="411">
        <f t="shared" si="474"/>
        <v>0</v>
      </c>
      <c r="AB234" s="411">
        <f t="shared" si="474"/>
        <v>0</v>
      </c>
      <c r="AC234" s="411">
        <f t="shared" si="474"/>
        <v>0</v>
      </c>
      <c r="AD234" s="411">
        <f t="shared" si="474"/>
        <v>0</v>
      </c>
      <c r="AE234" s="411">
        <f t="shared" ref="AE234" si="475">AE233</f>
        <v>0</v>
      </c>
      <c r="AF234" s="411">
        <f t="shared" ref="AF234" si="476">AF233</f>
        <v>0</v>
      </c>
      <c r="AG234" s="411">
        <f t="shared" ref="AG234" si="477">AG233</f>
        <v>0</v>
      </c>
      <c r="AH234" s="411">
        <f t="shared" ref="AH234" si="478">AH233</f>
        <v>0</v>
      </c>
      <c r="AI234" s="411">
        <f t="shared" ref="AI234" si="479">AI233</f>
        <v>0</v>
      </c>
      <c r="AJ234" s="411">
        <f t="shared" ref="AJ234" si="480">AJ233</f>
        <v>0</v>
      </c>
      <c r="AK234" s="411">
        <f t="shared" ref="AK234" si="481">AK233</f>
        <v>0</v>
      </c>
      <c r="AL234" s="411">
        <f t="shared" ref="AL234" si="482">AL233</f>
        <v>0</v>
      </c>
      <c r="AM234" s="297"/>
    </row>
    <row r="235" spans="1:39" hidden="1"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hidden="1" outlineLevel="1">
      <c r="B236" s="319" t="s">
        <v>497</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idden="1" outlineLevel="1">
      <c r="A237" s="518">
        <v>6</v>
      </c>
      <c r="B237" s="516"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idden="1"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AD238" si="483">Z237</f>
        <v>0</v>
      </c>
      <c r="AA238" s="411">
        <f t="shared" si="483"/>
        <v>0</v>
      </c>
      <c r="AB238" s="411">
        <f t="shared" si="483"/>
        <v>0</v>
      </c>
      <c r="AC238" s="411">
        <f t="shared" si="483"/>
        <v>0</v>
      </c>
      <c r="AD238" s="411">
        <f t="shared" si="483"/>
        <v>0</v>
      </c>
      <c r="AE238" s="411">
        <f t="shared" ref="AE238" si="484">AE237</f>
        <v>0</v>
      </c>
      <c r="AF238" s="411">
        <f t="shared" ref="AF238" si="485">AF237</f>
        <v>0</v>
      </c>
      <c r="AG238" s="411">
        <f t="shared" ref="AG238" si="486">AG237</f>
        <v>0</v>
      </c>
      <c r="AH238" s="411">
        <f t="shared" ref="AH238" si="487">AH237</f>
        <v>0</v>
      </c>
      <c r="AI238" s="411">
        <f t="shared" ref="AI238" si="488">AI237</f>
        <v>0</v>
      </c>
      <c r="AJ238" s="411">
        <f t="shared" ref="AJ238" si="489">AJ237</f>
        <v>0</v>
      </c>
      <c r="AK238" s="411">
        <f t="shared" ref="AK238" si="490">AK237</f>
        <v>0</v>
      </c>
      <c r="AL238" s="411">
        <f t="shared" ref="AL238" si="491">AL237</f>
        <v>0</v>
      </c>
      <c r="AM238" s="311"/>
    </row>
    <row r="239" spans="1:39" hidden="1"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hidden="1" outlineLevel="1">
      <c r="A240" s="518">
        <v>7</v>
      </c>
      <c r="B240" s="516"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idden="1"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AD241" si="492">Z240</f>
        <v>0</v>
      </c>
      <c r="AA241" s="411">
        <f t="shared" si="492"/>
        <v>0</v>
      </c>
      <c r="AB241" s="411">
        <f t="shared" si="492"/>
        <v>0</v>
      </c>
      <c r="AC241" s="411">
        <f t="shared" si="492"/>
        <v>0</v>
      </c>
      <c r="AD241" s="411">
        <f t="shared" si="492"/>
        <v>0</v>
      </c>
      <c r="AE241" s="411">
        <f t="shared" ref="AE241" si="493">AE240</f>
        <v>0</v>
      </c>
      <c r="AF241" s="411">
        <f t="shared" ref="AF241" si="494">AF240</f>
        <v>0</v>
      </c>
      <c r="AG241" s="411">
        <f t="shared" ref="AG241" si="495">AG240</f>
        <v>0</v>
      </c>
      <c r="AH241" s="411">
        <f t="shared" ref="AH241" si="496">AH240</f>
        <v>0</v>
      </c>
      <c r="AI241" s="411">
        <f t="shared" ref="AI241" si="497">AI240</f>
        <v>0</v>
      </c>
      <c r="AJ241" s="411">
        <f t="shared" ref="AJ241" si="498">AJ240</f>
        <v>0</v>
      </c>
      <c r="AK241" s="411">
        <f t="shared" ref="AK241" si="499">AK240</f>
        <v>0</v>
      </c>
      <c r="AL241" s="411">
        <f t="shared" ref="AL241" si="500">AL240</f>
        <v>0</v>
      </c>
      <c r="AM241" s="311"/>
    </row>
    <row r="242" spans="1:39" hidden="1"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hidden="1" outlineLevel="1">
      <c r="A243" s="518">
        <v>8</v>
      </c>
      <c r="B243" s="516"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idden="1"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AD244" si="501">Z243</f>
        <v>0</v>
      </c>
      <c r="AA244" s="411">
        <f t="shared" si="501"/>
        <v>0</v>
      </c>
      <c r="AB244" s="411">
        <f t="shared" si="501"/>
        <v>0</v>
      </c>
      <c r="AC244" s="411">
        <f t="shared" si="501"/>
        <v>0</v>
      </c>
      <c r="AD244" s="411">
        <f t="shared" si="501"/>
        <v>0</v>
      </c>
      <c r="AE244" s="411">
        <f t="shared" ref="AE244" si="502">AE243</f>
        <v>0</v>
      </c>
      <c r="AF244" s="411">
        <f t="shared" ref="AF244" si="503">AF243</f>
        <v>0</v>
      </c>
      <c r="AG244" s="411">
        <f t="shared" ref="AG244" si="504">AG243</f>
        <v>0</v>
      </c>
      <c r="AH244" s="411">
        <f t="shared" ref="AH244" si="505">AH243</f>
        <v>0</v>
      </c>
      <c r="AI244" s="411">
        <f t="shared" ref="AI244" si="506">AI243</f>
        <v>0</v>
      </c>
      <c r="AJ244" s="411">
        <f t="shared" ref="AJ244" si="507">AJ243</f>
        <v>0</v>
      </c>
      <c r="AK244" s="411">
        <f t="shared" ref="AK244" si="508">AK243</f>
        <v>0</v>
      </c>
      <c r="AL244" s="411">
        <f t="shared" ref="AL244" si="509">AL243</f>
        <v>0</v>
      </c>
      <c r="AM244" s="311"/>
    </row>
    <row r="245" spans="1:39" hidden="1"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hidden="1" outlineLevel="1">
      <c r="A246" s="518">
        <v>9</v>
      </c>
      <c r="B246" s="516"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idden="1"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AD247" si="510">Z246</f>
        <v>0</v>
      </c>
      <c r="AA247" s="411">
        <f t="shared" si="510"/>
        <v>0</v>
      </c>
      <c r="AB247" s="411">
        <f t="shared" si="510"/>
        <v>0</v>
      </c>
      <c r="AC247" s="411">
        <f t="shared" si="510"/>
        <v>0</v>
      </c>
      <c r="AD247" s="411">
        <f t="shared" si="510"/>
        <v>0</v>
      </c>
      <c r="AE247" s="411">
        <f t="shared" ref="AE247" si="511">AE246</f>
        <v>0</v>
      </c>
      <c r="AF247" s="411">
        <f t="shared" ref="AF247" si="512">AF246</f>
        <v>0</v>
      </c>
      <c r="AG247" s="411">
        <f t="shared" ref="AG247" si="513">AG246</f>
        <v>0</v>
      </c>
      <c r="AH247" s="411">
        <f t="shared" ref="AH247" si="514">AH246</f>
        <v>0</v>
      </c>
      <c r="AI247" s="411">
        <f t="shared" ref="AI247" si="515">AI246</f>
        <v>0</v>
      </c>
      <c r="AJ247" s="411">
        <f t="shared" ref="AJ247" si="516">AJ246</f>
        <v>0</v>
      </c>
      <c r="AK247" s="411">
        <f t="shared" ref="AK247" si="517">AK246</f>
        <v>0</v>
      </c>
      <c r="AL247" s="411">
        <f t="shared" ref="AL247" si="518">AL246</f>
        <v>0</v>
      </c>
      <c r="AM247" s="311"/>
    </row>
    <row r="248" spans="1:39" hidden="1"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hidden="1" outlineLevel="1">
      <c r="A249" s="518">
        <v>10</v>
      </c>
      <c r="B249" s="516"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idden="1"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AD250" si="519">Z249</f>
        <v>0</v>
      </c>
      <c r="AA250" s="411">
        <f t="shared" si="519"/>
        <v>0</v>
      </c>
      <c r="AB250" s="411">
        <f t="shared" si="519"/>
        <v>0</v>
      </c>
      <c r="AC250" s="411">
        <f t="shared" si="519"/>
        <v>0</v>
      </c>
      <c r="AD250" s="411">
        <f t="shared" si="519"/>
        <v>0</v>
      </c>
      <c r="AE250" s="411">
        <f t="shared" ref="AE250" si="520">AE249</f>
        <v>0</v>
      </c>
      <c r="AF250" s="411">
        <f t="shared" ref="AF250" si="521">AF249</f>
        <v>0</v>
      </c>
      <c r="AG250" s="411">
        <f t="shared" ref="AG250" si="522">AG249</f>
        <v>0</v>
      </c>
      <c r="AH250" s="411">
        <f t="shared" ref="AH250" si="523">AH249</f>
        <v>0</v>
      </c>
      <c r="AI250" s="411">
        <f t="shared" ref="AI250" si="524">AI249</f>
        <v>0</v>
      </c>
      <c r="AJ250" s="411">
        <f t="shared" ref="AJ250" si="525">AJ249</f>
        <v>0</v>
      </c>
      <c r="AK250" s="411">
        <f t="shared" ref="AK250" si="526">AK249</f>
        <v>0</v>
      </c>
      <c r="AL250" s="411">
        <f t="shared" ref="AL250" si="527">AL249</f>
        <v>0</v>
      </c>
      <c r="AM250" s="311"/>
    </row>
    <row r="251" spans="1:39" hidden="1"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hidden="1"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hidden="1" outlineLevel="1">
      <c r="A253" s="518">
        <v>11</v>
      </c>
      <c r="B253" s="516"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idden="1"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AD254" si="528">Z253</f>
        <v>0</v>
      </c>
      <c r="AA254" s="411">
        <f t="shared" si="528"/>
        <v>0</v>
      </c>
      <c r="AB254" s="411">
        <f t="shared" si="528"/>
        <v>0</v>
      </c>
      <c r="AC254" s="411">
        <f t="shared" si="528"/>
        <v>0</v>
      </c>
      <c r="AD254" s="411">
        <f t="shared" si="528"/>
        <v>0</v>
      </c>
      <c r="AE254" s="411">
        <f t="shared" ref="AE254" si="529">AE253</f>
        <v>0</v>
      </c>
      <c r="AF254" s="411">
        <f t="shared" ref="AF254" si="530">AF253</f>
        <v>0</v>
      </c>
      <c r="AG254" s="411">
        <f t="shared" ref="AG254" si="531">AG253</f>
        <v>0</v>
      </c>
      <c r="AH254" s="411">
        <f t="shared" ref="AH254" si="532">AH253</f>
        <v>0</v>
      </c>
      <c r="AI254" s="411">
        <f t="shared" ref="AI254" si="533">AI253</f>
        <v>0</v>
      </c>
      <c r="AJ254" s="411">
        <f t="shared" ref="AJ254" si="534">AJ253</f>
        <v>0</v>
      </c>
      <c r="AK254" s="411">
        <f t="shared" ref="AK254" si="535">AK253</f>
        <v>0</v>
      </c>
      <c r="AL254" s="411">
        <f t="shared" ref="AL254" si="536">AL253</f>
        <v>0</v>
      </c>
      <c r="AM254" s="297"/>
    </row>
    <row r="255" spans="1:39" hidden="1"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hidden="1" outlineLevel="1">
      <c r="A256" s="518">
        <v>12</v>
      </c>
      <c r="B256" s="516"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idden="1"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AD257" si="537">Z256</f>
        <v>0</v>
      </c>
      <c r="AA257" s="411">
        <f t="shared" si="537"/>
        <v>0</v>
      </c>
      <c r="AB257" s="411">
        <f t="shared" si="537"/>
        <v>0</v>
      </c>
      <c r="AC257" s="411">
        <f t="shared" si="537"/>
        <v>0</v>
      </c>
      <c r="AD257" s="411">
        <f t="shared" si="537"/>
        <v>0</v>
      </c>
      <c r="AE257" s="411">
        <f t="shared" ref="AE257" si="538">AE256</f>
        <v>0</v>
      </c>
      <c r="AF257" s="411">
        <f t="shared" ref="AF257" si="539">AF256</f>
        <v>0</v>
      </c>
      <c r="AG257" s="411">
        <f t="shared" ref="AG257" si="540">AG256</f>
        <v>0</v>
      </c>
      <c r="AH257" s="411">
        <f t="shared" ref="AH257" si="541">AH256</f>
        <v>0</v>
      </c>
      <c r="AI257" s="411">
        <f t="shared" ref="AI257" si="542">AI256</f>
        <v>0</v>
      </c>
      <c r="AJ257" s="411">
        <f t="shared" ref="AJ257" si="543">AJ256</f>
        <v>0</v>
      </c>
      <c r="AK257" s="411">
        <f t="shared" ref="AK257" si="544">AK256</f>
        <v>0</v>
      </c>
      <c r="AL257" s="411">
        <f t="shared" ref="AL257" si="545">AL256</f>
        <v>0</v>
      </c>
      <c r="AM257" s="297"/>
    </row>
    <row r="258" spans="1:40" hidden="1"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hidden="1" outlineLevel="1">
      <c r="A259" s="518">
        <v>13</v>
      </c>
      <c r="B259" s="516"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idden="1"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AD260" si="546">Z259</f>
        <v>0</v>
      </c>
      <c r="AA260" s="411">
        <f t="shared" si="546"/>
        <v>0</v>
      </c>
      <c r="AB260" s="411">
        <f t="shared" si="546"/>
        <v>0</v>
      </c>
      <c r="AC260" s="411">
        <f t="shared" si="546"/>
        <v>0</v>
      </c>
      <c r="AD260" s="411">
        <f t="shared" si="546"/>
        <v>0</v>
      </c>
      <c r="AE260" s="411">
        <f t="shared" ref="AE260" si="547">AE259</f>
        <v>0</v>
      </c>
      <c r="AF260" s="411">
        <f t="shared" ref="AF260" si="548">AF259</f>
        <v>0</v>
      </c>
      <c r="AG260" s="411">
        <f t="shared" ref="AG260" si="549">AG259</f>
        <v>0</v>
      </c>
      <c r="AH260" s="411">
        <f t="shared" ref="AH260" si="550">AH259</f>
        <v>0</v>
      </c>
      <c r="AI260" s="411">
        <f t="shared" ref="AI260" si="551">AI259</f>
        <v>0</v>
      </c>
      <c r="AJ260" s="411">
        <f t="shared" ref="AJ260" si="552">AJ259</f>
        <v>0</v>
      </c>
      <c r="AK260" s="411">
        <f t="shared" ref="AK260" si="553">AK259</f>
        <v>0</v>
      </c>
      <c r="AL260" s="411">
        <f t="shared" ref="AL260" si="554">AL259</f>
        <v>0</v>
      </c>
      <c r="AM260" s="306"/>
    </row>
    <row r="261" spans="1:40" hidden="1"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hidden="1"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idden="1" outlineLevel="1">
      <c r="A263" s="518">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idden="1"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AD264" si="555">Z263</f>
        <v>0</v>
      </c>
      <c r="AA264" s="411">
        <f t="shared" si="555"/>
        <v>0</v>
      </c>
      <c r="AB264" s="411">
        <f t="shared" si="555"/>
        <v>0</v>
      </c>
      <c r="AC264" s="411">
        <f t="shared" si="555"/>
        <v>0</v>
      </c>
      <c r="AD264" s="411">
        <f t="shared" si="555"/>
        <v>0</v>
      </c>
      <c r="AE264" s="411">
        <f t="shared" ref="AE264" si="556">AE263</f>
        <v>0</v>
      </c>
      <c r="AF264" s="411">
        <f t="shared" ref="AF264" si="557">AF263</f>
        <v>0</v>
      </c>
      <c r="AG264" s="411">
        <f t="shared" ref="AG264" si="558">AG263</f>
        <v>0</v>
      </c>
      <c r="AH264" s="411">
        <f t="shared" ref="AH264" si="559">AH263</f>
        <v>0</v>
      </c>
      <c r="AI264" s="411">
        <f t="shared" ref="AI264" si="560">AI263</f>
        <v>0</v>
      </c>
      <c r="AJ264" s="411">
        <f t="shared" ref="AJ264" si="561">AJ263</f>
        <v>0</v>
      </c>
      <c r="AK264" s="411">
        <f t="shared" ref="AK264" si="562">AK263</f>
        <v>0</v>
      </c>
      <c r="AL264" s="411">
        <f t="shared" ref="AL264" si="563">AL263</f>
        <v>0</v>
      </c>
      <c r="AM264" s="297"/>
    </row>
    <row r="265" spans="1:40" hidden="1" outlineLevel="1">
      <c r="A265" s="519"/>
      <c r="B265" s="315"/>
      <c r="C265" s="305"/>
      <c r="D265" s="291"/>
      <c r="E265" s="291"/>
      <c r="F265" s="291"/>
      <c r="G265" s="291"/>
      <c r="H265" s="291"/>
      <c r="I265" s="291"/>
      <c r="J265" s="291"/>
      <c r="K265" s="291"/>
      <c r="L265" s="291"/>
      <c r="M265" s="291"/>
      <c r="N265" s="467"/>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5"/>
    </row>
    <row r="266" spans="1:40" s="309" customFormat="1" ht="15.75" hidden="1" outlineLevel="1">
      <c r="A266" s="519"/>
      <c r="B266" s="288" t="s">
        <v>489</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3"/>
      <c r="AN266" s="626"/>
    </row>
    <row r="267" spans="1:40" hidden="1" outlineLevel="1">
      <c r="A267" s="518">
        <v>15</v>
      </c>
      <c r="B267" s="294" t="s">
        <v>494</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idden="1"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D268" si="564">Z267</f>
        <v>0</v>
      </c>
      <c r="AA268" s="411">
        <f t="shared" si="564"/>
        <v>0</v>
      </c>
      <c r="AB268" s="411">
        <f t="shared" si="564"/>
        <v>0</v>
      </c>
      <c r="AC268" s="411">
        <f t="shared" si="564"/>
        <v>0</v>
      </c>
      <c r="AD268" s="411">
        <f t="shared" si="564"/>
        <v>0</v>
      </c>
      <c r="AE268" s="411">
        <f t="shared" ref="AE268:AL268" si="565">AE267</f>
        <v>0</v>
      </c>
      <c r="AF268" s="411">
        <f t="shared" si="565"/>
        <v>0</v>
      </c>
      <c r="AG268" s="411">
        <f t="shared" si="565"/>
        <v>0</v>
      </c>
      <c r="AH268" s="411">
        <f t="shared" si="565"/>
        <v>0</v>
      </c>
      <c r="AI268" s="411">
        <f t="shared" si="565"/>
        <v>0</v>
      </c>
      <c r="AJ268" s="411">
        <f t="shared" si="565"/>
        <v>0</v>
      </c>
      <c r="AK268" s="411">
        <f t="shared" si="565"/>
        <v>0</v>
      </c>
      <c r="AL268" s="411">
        <f t="shared" si="565"/>
        <v>0</v>
      </c>
      <c r="AM268" s="297"/>
    </row>
    <row r="269" spans="1:40" hidden="1"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idden="1" outlineLevel="1">
      <c r="A270" s="518">
        <v>16</v>
      </c>
      <c r="B270" s="324" t="s">
        <v>490</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idden="1" outlineLevel="1">
      <c r="A271" s="518"/>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D271" si="566">Z270</f>
        <v>0</v>
      </c>
      <c r="AA271" s="411">
        <f t="shared" si="566"/>
        <v>0</v>
      </c>
      <c r="AB271" s="411">
        <f t="shared" si="566"/>
        <v>0</v>
      </c>
      <c r="AC271" s="411">
        <f t="shared" si="566"/>
        <v>0</v>
      </c>
      <c r="AD271" s="411">
        <f t="shared" si="566"/>
        <v>0</v>
      </c>
      <c r="AE271" s="411">
        <f t="shared" ref="AE271:AL271" si="567">AE270</f>
        <v>0</v>
      </c>
      <c r="AF271" s="411">
        <f t="shared" si="567"/>
        <v>0</v>
      </c>
      <c r="AG271" s="411">
        <f t="shared" si="567"/>
        <v>0</v>
      </c>
      <c r="AH271" s="411">
        <f t="shared" si="567"/>
        <v>0</v>
      </c>
      <c r="AI271" s="411">
        <f t="shared" si="567"/>
        <v>0</v>
      </c>
      <c r="AJ271" s="411">
        <f t="shared" si="567"/>
        <v>0</v>
      </c>
      <c r="AK271" s="411">
        <f t="shared" si="567"/>
        <v>0</v>
      </c>
      <c r="AL271" s="411">
        <f t="shared" si="567"/>
        <v>0</v>
      </c>
      <c r="AM271" s="297"/>
    </row>
    <row r="272" spans="1:40" s="283" customFormat="1" hidden="1" outlineLevel="1">
      <c r="A272" s="518"/>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hidden="1" outlineLevel="1">
      <c r="B273" s="515" t="s">
        <v>495</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idden="1" outlineLevel="1">
      <c r="A274" s="518">
        <v>17</v>
      </c>
      <c r="B274" s="516"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idden="1"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D275" si="568">Z274</f>
        <v>0</v>
      </c>
      <c r="AA275" s="411">
        <f t="shared" si="568"/>
        <v>0</v>
      </c>
      <c r="AB275" s="411">
        <f t="shared" si="568"/>
        <v>0</v>
      </c>
      <c r="AC275" s="411">
        <f t="shared" si="568"/>
        <v>0</v>
      </c>
      <c r="AD275" s="411">
        <f t="shared" si="568"/>
        <v>0</v>
      </c>
      <c r="AE275" s="411">
        <f t="shared" ref="AE275:AL275" si="569">AE274</f>
        <v>0</v>
      </c>
      <c r="AF275" s="411">
        <f t="shared" si="569"/>
        <v>0</v>
      </c>
      <c r="AG275" s="411">
        <f t="shared" si="569"/>
        <v>0</v>
      </c>
      <c r="AH275" s="411">
        <f t="shared" si="569"/>
        <v>0</v>
      </c>
      <c r="AI275" s="411">
        <f t="shared" si="569"/>
        <v>0</v>
      </c>
      <c r="AJ275" s="411">
        <f t="shared" si="569"/>
        <v>0</v>
      </c>
      <c r="AK275" s="411">
        <f t="shared" si="569"/>
        <v>0</v>
      </c>
      <c r="AL275" s="411">
        <f t="shared" si="569"/>
        <v>0</v>
      </c>
      <c r="AM275" s="306"/>
    </row>
    <row r="276" spans="1:39" hidden="1"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30" hidden="1" outlineLevel="1">
      <c r="A277" s="802" t="s">
        <v>765</v>
      </c>
      <c r="B277" s="516" t="s">
        <v>762</v>
      </c>
      <c r="C277" s="291" t="s">
        <v>25</v>
      </c>
      <c r="D277" s="295">
        <v>831</v>
      </c>
      <c r="E277" s="295">
        <v>831</v>
      </c>
      <c r="F277" s="295">
        <v>831</v>
      </c>
      <c r="G277" s="295">
        <v>831</v>
      </c>
      <c r="H277" s="295">
        <v>831</v>
      </c>
      <c r="I277" s="295">
        <v>831</v>
      </c>
      <c r="J277" s="295">
        <v>831</v>
      </c>
      <c r="K277" s="295">
        <v>831</v>
      </c>
      <c r="L277" s="295">
        <v>831</v>
      </c>
      <c r="M277" s="295">
        <v>831</v>
      </c>
      <c r="N277" s="295">
        <v>12</v>
      </c>
      <c r="O277" s="295">
        <v>0</v>
      </c>
      <c r="P277" s="295">
        <v>0</v>
      </c>
      <c r="Q277" s="295">
        <v>0</v>
      </c>
      <c r="R277" s="295">
        <v>0</v>
      </c>
      <c r="S277" s="295">
        <v>0</v>
      </c>
      <c r="T277" s="295">
        <v>0</v>
      </c>
      <c r="U277" s="295">
        <v>0</v>
      </c>
      <c r="V277" s="295">
        <v>0</v>
      </c>
      <c r="W277" s="295">
        <v>0</v>
      </c>
      <c r="X277" s="295">
        <v>0</v>
      </c>
      <c r="Y277" s="784">
        <v>1</v>
      </c>
      <c r="Z277" s="410"/>
      <c r="AA277" s="410"/>
      <c r="AB277" s="410"/>
      <c r="AC277" s="410"/>
      <c r="AD277" s="410"/>
      <c r="AE277" s="410"/>
      <c r="AF277" s="415"/>
      <c r="AG277" s="415"/>
      <c r="AH277" s="415"/>
      <c r="AI277" s="415"/>
      <c r="AJ277" s="415"/>
      <c r="AK277" s="415"/>
      <c r="AL277" s="415"/>
      <c r="AM277" s="296">
        <f>SUM(Y277:AL277)</f>
        <v>1</v>
      </c>
    </row>
    <row r="278" spans="1:39" hidden="1" outlineLevel="1">
      <c r="A278" s="802"/>
      <c r="B278" s="294" t="s">
        <v>289</v>
      </c>
      <c r="C278" s="291" t="s">
        <v>163</v>
      </c>
      <c r="D278" s="295">
        <v>0</v>
      </c>
      <c r="E278" s="295">
        <v>0</v>
      </c>
      <c r="F278" s="295">
        <v>0</v>
      </c>
      <c r="G278" s="295">
        <v>0</v>
      </c>
      <c r="H278" s="295">
        <v>0</v>
      </c>
      <c r="I278" s="295">
        <v>0</v>
      </c>
      <c r="J278" s="295">
        <v>0</v>
      </c>
      <c r="K278" s="295">
        <v>0</v>
      </c>
      <c r="L278" s="295">
        <v>0</v>
      </c>
      <c r="M278" s="295">
        <v>0</v>
      </c>
      <c r="N278" s="295">
        <f>N277</f>
        <v>12</v>
      </c>
      <c r="O278" s="295">
        <v>0</v>
      </c>
      <c r="P278" s="295">
        <v>0</v>
      </c>
      <c r="Q278" s="295">
        <v>0</v>
      </c>
      <c r="R278" s="295">
        <v>0</v>
      </c>
      <c r="S278" s="295">
        <v>0</v>
      </c>
      <c r="T278" s="295">
        <v>0</v>
      </c>
      <c r="U278" s="295">
        <v>0</v>
      </c>
      <c r="V278" s="295">
        <v>0</v>
      </c>
      <c r="W278" s="295">
        <v>0</v>
      </c>
      <c r="X278" s="295">
        <v>0</v>
      </c>
      <c r="Y278" s="411">
        <f>Y277</f>
        <v>1</v>
      </c>
      <c r="Z278" s="411">
        <f>Z277</f>
        <v>0</v>
      </c>
      <c r="AA278" s="411">
        <f t="shared" ref="AA278:AD278" si="570">AA277</f>
        <v>0</v>
      </c>
      <c r="AB278" s="411">
        <f t="shared" si="570"/>
        <v>0</v>
      </c>
      <c r="AC278" s="411">
        <f t="shared" si="570"/>
        <v>0</v>
      </c>
      <c r="AD278" s="411">
        <f t="shared" si="570"/>
        <v>0</v>
      </c>
      <c r="AE278" s="411">
        <f t="shared" ref="AE278:AL278" si="571">AE277</f>
        <v>0</v>
      </c>
      <c r="AF278" s="411">
        <f t="shared" si="571"/>
        <v>0</v>
      </c>
      <c r="AG278" s="411">
        <f t="shared" si="571"/>
        <v>0</v>
      </c>
      <c r="AH278" s="411">
        <f t="shared" si="571"/>
        <v>0</v>
      </c>
      <c r="AI278" s="411">
        <f t="shared" si="571"/>
        <v>0</v>
      </c>
      <c r="AJ278" s="411">
        <f t="shared" si="571"/>
        <v>0</v>
      </c>
      <c r="AK278" s="411">
        <f t="shared" si="571"/>
        <v>0</v>
      </c>
      <c r="AL278" s="411">
        <f t="shared" si="571"/>
        <v>0</v>
      </c>
      <c r="AM278" s="306"/>
    </row>
    <row r="279" spans="1:39" hidden="1"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5"/>
      <c r="AF279" s="425"/>
      <c r="AG279" s="425"/>
      <c r="AH279" s="425"/>
      <c r="AI279" s="425"/>
      <c r="AJ279" s="425"/>
      <c r="AK279" s="425"/>
      <c r="AL279" s="425"/>
      <c r="AM279" s="306"/>
    </row>
    <row r="280" spans="1:39" ht="45" hidden="1" outlineLevel="1">
      <c r="A280" s="802" t="s">
        <v>765</v>
      </c>
      <c r="B280" s="516" t="s">
        <v>736</v>
      </c>
      <c r="C280" s="291" t="s">
        <v>25</v>
      </c>
      <c r="D280" s="295">
        <v>30549</v>
      </c>
      <c r="E280" s="295">
        <v>30549</v>
      </c>
      <c r="F280" s="295">
        <v>30549</v>
      </c>
      <c r="G280" s="295">
        <v>30549</v>
      </c>
      <c r="H280" s="295">
        <v>30549</v>
      </c>
      <c r="I280" s="295">
        <v>30549</v>
      </c>
      <c r="J280" s="295">
        <v>30549</v>
      </c>
      <c r="K280" s="295">
        <v>30549</v>
      </c>
      <c r="L280" s="295">
        <v>30549</v>
      </c>
      <c r="M280" s="295">
        <v>30549</v>
      </c>
      <c r="N280" s="295">
        <v>12</v>
      </c>
      <c r="O280" s="295">
        <v>6</v>
      </c>
      <c r="P280" s="295">
        <v>6</v>
      </c>
      <c r="Q280" s="295">
        <v>6</v>
      </c>
      <c r="R280" s="295">
        <v>6</v>
      </c>
      <c r="S280" s="295">
        <v>6</v>
      </c>
      <c r="T280" s="295">
        <v>6</v>
      </c>
      <c r="U280" s="295">
        <v>6</v>
      </c>
      <c r="V280" s="295">
        <v>6</v>
      </c>
      <c r="W280" s="295">
        <v>6</v>
      </c>
      <c r="X280" s="295">
        <v>6</v>
      </c>
      <c r="Y280" s="784">
        <v>0</v>
      </c>
      <c r="Z280" s="410">
        <v>1</v>
      </c>
      <c r="AA280" s="410">
        <v>0</v>
      </c>
      <c r="AB280" s="410"/>
      <c r="AC280" s="410"/>
      <c r="AD280" s="410"/>
      <c r="AE280" s="410"/>
      <c r="AF280" s="415"/>
      <c r="AG280" s="415"/>
      <c r="AH280" s="415"/>
      <c r="AI280" s="415"/>
      <c r="AJ280" s="415"/>
      <c r="AK280" s="415"/>
      <c r="AL280" s="415"/>
      <c r="AM280" s="296">
        <f>SUM(Y280:AL280)</f>
        <v>1</v>
      </c>
    </row>
    <row r="281" spans="1:39" hidden="1" outlineLevel="1">
      <c r="A281" s="802"/>
      <c r="B281" s="294" t="s">
        <v>289</v>
      </c>
      <c r="C281" s="291" t="s">
        <v>163</v>
      </c>
      <c r="D281" s="295">
        <v>0</v>
      </c>
      <c r="E281" s="295">
        <v>0</v>
      </c>
      <c r="F281" s="295">
        <v>0</v>
      </c>
      <c r="G281" s="295">
        <v>0</v>
      </c>
      <c r="H281" s="295">
        <v>0</v>
      </c>
      <c r="I281" s="295">
        <v>0</v>
      </c>
      <c r="J281" s="295">
        <v>0</v>
      </c>
      <c r="K281" s="295">
        <v>0</v>
      </c>
      <c r="L281" s="295">
        <v>0</v>
      </c>
      <c r="M281" s="295">
        <v>0</v>
      </c>
      <c r="N281" s="295">
        <f>N280</f>
        <v>12</v>
      </c>
      <c r="O281" s="295">
        <v>0</v>
      </c>
      <c r="P281" s="295">
        <v>0</v>
      </c>
      <c r="Q281" s="295">
        <v>0</v>
      </c>
      <c r="R281" s="295">
        <v>0</v>
      </c>
      <c r="S281" s="295">
        <v>0</v>
      </c>
      <c r="T281" s="295">
        <v>0</v>
      </c>
      <c r="U281" s="295">
        <v>0</v>
      </c>
      <c r="V281" s="295">
        <v>0</v>
      </c>
      <c r="W281" s="295">
        <v>0</v>
      </c>
      <c r="X281" s="295">
        <v>0</v>
      </c>
      <c r="Y281" s="411">
        <f>Y280</f>
        <v>0</v>
      </c>
      <c r="Z281" s="411">
        <f t="shared" ref="Z281:AD281" si="572">Z280</f>
        <v>1</v>
      </c>
      <c r="AA281" s="411">
        <f t="shared" si="572"/>
        <v>0</v>
      </c>
      <c r="AB281" s="411">
        <f t="shared" si="572"/>
        <v>0</v>
      </c>
      <c r="AC281" s="411">
        <f t="shared" si="572"/>
        <v>0</v>
      </c>
      <c r="AD281" s="411">
        <f t="shared" si="572"/>
        <v>0</v>
      </c>
      <c r="AE281" s="411">
        <f t="shared" ref="AE281:AL281" si="573">AE280</f>
        <v>0</v>
      </c>
      <c r="AF281" s="411">
        <f t="shared" si="573"/>
        <v>0</v>
      </c>
      <c r="AG281" s="411">
        <f t="shared" si="573"/>
        <v>0</v>
      </c>
      <c r="AH281" s="411">
        <f t="shared" si="573"/>
        <v>0</v>
      </c>
      <c r="AI281" s="411">
        <f t="shared" si="573"/>
        <v>0</v>
      </c>
      <c r="AJ281" s="411">
        <f t="shared" si="573"/>
        <v>0</v>
      </c>
      <c r="AK281" s="411">
        <f t="shared" si="573"/>
        <v>0</v>
      </c>
      <c r="AL281" s="411">
        <f t="shared" si="573"/>
        <v>0</v>
      </c>
      <c r="AM281" s="306"/>
    </row>
    <row r="282" spans="1:39" hidden="1" outlineLevel="1">
      <c r="B282" s="294"/>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23"/>
      <c r="Z282" s="424"/>
      <c r="AA282" s="424"/>
      <c r="AB282" s="424"/>
      <c r="AC282" s="424"/>
      <c r="AD282" s="424"/>
      <c r="AE282" s="425"/>
      <c r="AF282" s="425"/>
      <c r="AG282" s="425"/>
      <c r="AH282" s="425"/>
      <c r="AI282" s="425"/>
      <c r="AJ282" s="425"/>
      <c r="AK282" s="425"/>
      <c r="AL282" s="425"/>
      <c r="AM282" s="306"/>
    </row>
    <row r="283" spans="1:39" hidden="1" outlineLevel="1">
      <c r="A283" s="518">
        <v>18</v>
      </c>
      <c r="B283" s="516" t="s">
        <v>109</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idden="1"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Y283</f>
        <v>0</v>
      </c>
      <c r="Z284" s="411">
        <f t="shared" ref="Z284:AD284" si="574">Z283</f>
        <v>0</v>
      </c>
      <c r="AA284" s="411">
        <f t="shared" si="574"/>
        <v>0</v>
      </c>
      <c r="AB284" s="411">
        <f t="shared" si="574"/>
        <v>0</v>
      </c>
      <c r="AC284" s="411">
        <f t="shared" si="574"/>
        <v>0</v>
      </c>
      <c r="AD284" s="411">
        <f t="shared" si="574"/>
        <v>0</v>
      </c>
      <c r="AE284" s="411">
        <f t="shared" ref="AE284:AL284" si="575">AE283</f>
        <v>0</v>
      </c>
      <c r="AF284" s="411">
        <f t="shared" si="575"/>
        <v>0</v>
      </c>
      <c r="AG284" s="411">
        <f t="shared" si="575"/>
        <v>0</v>
      </c>
      <c r="AH284" s="411">
        <f t="shared" si="575"/>
        <v>0</v>
      </c>
      <c r="AI284" s="411">
        <f t="shared" si="575"/>
        <v>0</v>
      </c>
      <c r="AJ284" s="411">
        <f t="shared" si="575"/>
        <v>0</v>
      </c>
      <c r="AK284" s="411">
        <f t="shared" si="575"/>
        <v>0</v>
      </c>
      <c r="AL284" s="411">
        <f t="shared" si="575"/>
        <v>0</v>
      </c>
      <c r="AM284" s="306"/>
    </row>
    <row r="285" spans="1:39" hidden="1" outlineLevel="1">
      <c r="B285" s="322"/>
      <c r="C285" s="291"/>
      <c r="D285" s="291"/>
      <c r="E285" s="291"/>
      <c r="F285" s="291"/>
      <c r="G285" s="291"/>
      <c r="H285" s="291"/>
      <c r="I285" s="291"/>
      <c r="J285" s="291"/>
      <c r="K285" s="291"/>
      <c r="L285" s="291"/>
      <c r="M285" s="291"/>
      <c r="N285" s="291"/>
      <c r="O285" s="291"/>
      <c r="P285" s="291"/>
      <c r="Q285" s="291"/>
      <c r="R285" s="291"/>
      <c r="S285" s="291"/>
      <c r="T285" s="291"/>
      <c r="U285" s="291"/>
      <c r="V285" s="291"/>
      <c r="W285" s="291"/>
      <c r="X285" s="291"/>
      <c r="Y285" s="423"/>
      <c r="Z285" s="424"/>
      <c r="AA285" s="424"/>
      <c r="AB285" s="424"/>
      <c r="AC285" s="424"/>
      <c r="AD285" s="424"/>
      <c r="AE285" s="424"/>
      <c r="AF285" s="424"/>
      <c r="AG285" s="424"/>
      <c r="AH285" s="424"/>
      <c r="AI285" s="424"/>
      <c r="AJ285" s="424"/>
      <c r="AK285" s="424"/>
      <c r="AL285" s="424"/>
      <c r="AM285" s="297"/>
    </row>
    <row r="286" spans="1:39" hidden="1" outlineLevel="1">
      <c r="A286" s="518">
        <v>19</v>
      </c>
      <c r="B286" s="516" t="s">
        <v>111</v>
      </c>
      <c r="C286" s="291" t="s">
        <v>25</v>
      </c>
      <c r="D286" s="295"/>
      <c r="E286" s="295"/>
      <c r="F286" s="295"/>
      <c r="G286" s="295"/>
      <c r="H286" s="295"/>
      <c r="I286" s="295"/>
      <c r="J286" s="295"/>
      <c r="K286" s="295"/>
      <c r="L286" s="295"/>
      <c r="M286" s="295"/>
      <c r="N286" s="295">
        <v>12</v>
      </c>
      <c r="O286" s="295"/>
      <c r="P286" s="295"/>
      <c r="Q286" s="295"/>
      <c r="R286" s="295"/>
      <c r="S286" s="295"/>
      <c r="T286" s="295"/>
      <c r="U286" s="295"/>
      <c r="V286" s="295"/>
      <c r="W286" s="295"/>
      <c r="X286" s="295"/>
      <c r="Y286" s="426"/>
      <c r="Z286" s="410"/>
      <c r="AA286" s="410"/>
      <c r="AB286" s="410"/>
      <c r="AC286" s="410"/>
      <c r="AD286" s="410"/>
      <c r="AE286" s="410"/>
      <c r="AF286" s="415"/>
      <c r="AG286" s="415"/>
      <c r="AH286" s="415"/>
      <c r="AI286" s="415"/>
      <c r="AJ286" s="415"/>
      <c r="AK286" s="415"/>
      <c r="AL286" s="415"/>
      <c r="AM286" s="296">
        <f>SUM(Y286:AL286)</f>
        <v>0</v>
      </c>
    </row>
    <row r="287" spans="1:39" hidden="1" outlineLevel="1">
      <c r="B287" s="294" t="s">
        <v>289</v>
      </c>
      <c r="C287" s="291" t="s">
        <v>163</v>
      </c>
      <c r="D287" s="295"/>
      <c r="E287" s="295"/>
      <c r="F287" s="295"/>
      <c r="G287" s="295"/>
      <c r="H287" s="295"/>
      <c r="I287" s="295"/>
      <c r="J287" s="295"/>
      <c r="K287" s="295"/>
      <c r="L287" s="295"/>
      <c r="M287" s="295"/>
      <c r="N287" s="295">
        <f>N286</f>
        <v>12</v>
      </c>
      <c r="O287" s="295"/>
      <c r="P287" s="295"/>
      <c r="Q287" s="295"/>
      <c r="R287" s="295"/>
      <c r="S287" s="295"/>
      <c r="T287" s="295"/>
      <c r="U287" s="295"/>
      <c r="V287" s="295"/>
      <c r="W287" s="295"/>
      <c r="X287" s="295"/>
      <c r="Y287" s="411">
        <f>Y286</f>
        <v>0</v>
      </c>
      <c r="Z287" s="411">
        <f t="shared" ref="Z287:AD287" si="576">Z286</f>
        <v>0</v>
      </c>
      <c r="AA287" s="411">
        <f t="shared" si="576"/>
        <v>0</v>
      </c>
      <c r="AB287" s="411">
        <f t="shared" si="576"/>
        <v>0</v>
      </c>
      <c r="AC287" s="411">
        <f t="shared" si="576"/>
        <v>0</v>
      </c>
      <c r="AD287" s="411">
        <f t="shared" si="576"/>
        <v>0</v>
      </c>
      <c r="AE287" s="411">
        <f t="shared" ref="AE287:AL287" si="577">AE286</f>
        <v>0</v>
      </c>
      <c r="AF287" s="411">
        <f t="shared" si="577"/>
        <v>0</v>
      </c>
      <c r="AG287" s="411">
        <f t="shared" si="577"/>
        <v>0</v>
      </c>
      <c r="AH287" s="411">
        <f t="shared" si="577"/>
        <v>0</v>
      </c>
      <c r="AI287" s="411">
        <f t="shared" si="577"/>
        <v>0</v>
      </c>
      <c r="AJ287" s="411">
        <f t="shared" si="577"/>
        <v>0</v>
      </c>
      <c r="AK287" s="411">
        <f t="shared" si="577"/>
        <v>0</v>
      </c>
      <c r="AL287" s="411">
        <f t="shared" si="577"/>
        <v>0</v>
      </c>
      <c r="AM287" s="297"/>
    </row>
    <row r="288" spans="1:39" hidden="1" outlineLevel="1">
      <c r="B288" s="322"/>
      <c r="C288" s="291"/>
      <c r="D288" s="291"/>
      <c r="E288" s="291"/>
      <c r="F288" s="291"/>
      <c r="G288" s="291"/>
      <c r="H288" s="291"/>
      <c r="I288" s="291"/>
      <c r="J288" s="291"/>
      <c r="K288" s="291"/>
      <c r="L288" s="291"/>
      <c r="M288" s="291"/>
      <c r="N288" s="291"/>
      <c r="O288" s="291"/>
      <c r="P288" s="291"/>
      <c r="Q288" s="291"/>
      <c r="R288" s="291"/>
      <c r="S288" s="291"/>
      <c r="T288" s="291"/>
      <c r="U288" s="291"/>
      <c r="V288" s="291"/>
      <c r="W288" s="291"/>
      <c r="X288" s="291"/>
      <c r="Y288" s="412"/>
      <c r="Z288" s="412"/>
      <c r="AA288" s="412"/>
      <c r="AB288" s="412"/>
      <c r="AC288" s="412"/>
      <c r="AD288" s="412"/>
      <c r="AE288" s="412"/>
      <c r="AF288" s="412"/>
      <c r="AG288" s="412"/>
      <c r="AH288" s="412"/>
      <c r="AI288" s="412"/>
      <c r="AJ288" s="412"/>
      <c r="AK288" s="412"/>
      <c r="AL288" s="412"/>
      <c r="AM288" s="306"/>
    </row>
    <row r="289" spans="1:39" hidden="1" outlineLevel="1">
      <c r="A289" s="518">
        <v>20</v>
      </c>
      <c r="B289" s="516" t="s">
        <v>110</v>
      </c>
      <c r="C289" s="291" t="s">
        <v>25</v>
      </c>
      <c r="D289" s="295"/>
      <c r="E289" s="295"/>
      <c r="F289" s="295"/>
      <c r="G289" s="295"/>
      <c r="H289" s="295"/>
      <c r="I289" s="295"/>
      <c r="J289" s="295"/>
      <c r="K289" s="295"/>
      <c r="L289" s="295"/>
      <c r="M289" s="295"/>
      <c r="N289" s="295">
        <v>12</v>
      </c>
      <c r="O289" s="295"/>
      <c r="P289" s="295"/>
      <c r="Q289" s="295"/>
      <c r="R289" s="295"/>
      <c r="S289" s="295"/>
      <c r="T289" s="295"/>
      <c r="U289" s="295"/>
      <c r="V289" s="295"/>
      <c r="W289" s="295"/>
      <c r="X289" s="295"/>
      <c r="Y289" s="426"/>
      <c r="Z289" s="410"/>
      <c r="AA289" s="410"/>
      <c r="AB289" s="410"/>
      <c r="AC289" s="410"/>
      <c r="AD289" s="410"/>
      <c r="AE289" s="410"/>
      <c r="AF289" s="415"/>
      <c r="AG289" s="415"/>
      <c r="AH289" s="415"/>
      <c r="AI289" s="415"/>
      <c r="AJ289" s="415"/>
      <c r="AK289" s="415"/>
      <c r="AL289" s="415"/>
      <c r="AM289" s="296">
        <f>SUM(Y289:AL289)</f>
        <v>0</v>
      </c>
    </row>
    <row r="290" spans="1:39" hidden="1" outlineLevel="1">
      <c r="B290" s="294" t="s">
        <v>289</v>
      </c>
      <c r="C290" s="291" t="s">
        <v>163</v>
      </c>
      <c r="D290" s="295"/>
      <c r="E290" s="295"/>
      <c r="F290" s="295"/>
      <c r="G290" s="295"/>
      <c r="H290" s="295"/>
      <c r="I290" s="295"/>
      <c r="J290" s="295"/>
      <c r="K290" s="295"/>
      <c r="L290" s="295"/>
      <c r="M290" s="295"/>
      <c r="N290" s="295">
        <f>N289</f>
        <v>12</v>
      </c>
      <c r="O290" s="295"/>
      <c r="P290" s="295"/>
      <c r="Q290" s="295"/>
      <c r="R290" s="295"/>
      <c r="S290" s="295"/>
      <c r="T290" s="295"/>
      <c r="U290" s="295"/>
      <c r="V290" s="295"/>
      <c r="W290" s="295"/>
      <c r="X290" s="295"/>
      <c r="Y290" s="411">
        <f t="shared" ref="Y290:AD290" si="578">Y289</f>
        <v>0</v>
      </c>
      <c r="Z290" s="411">
        <f t="shared" si="578"/>
        <v>0</v>
      </c>
      <c r="AA290" s="411">
        <f t="shared" si="578"/>
        <v>0</v>
      </c>
      <c r="AB290" s="411">
        <f t="shared" si="578"/>
        <v>0</v>
      </c>
      <c r="AC290" s="411">
        <f t="shared" si="578"/>
        <v>0</v>
      </c>
      <c r="AD290" s="411">
        <f t="shared" si="578"/>
        <v>0</v>
      </c>
      <c r="AE290" s="411">
        <f t="shared" ref="AE290:AL290" si="579">AE289</f>
        <v>0</v>
      </c>
      <c r="AF290" s="411">
        <f t="shared" si="579"/>
        <v>0</v>
      </c>
      <c r="AG290" s="411">
        <f t="shared" si="579"/>
        <v>0</v>
      </c>
      <c r="AH290" s="411">
        <f t="shared" si="579"/>
        <v>0</v>
      </c>
      <c r="AI290" s="411">
        <f t="shared" si="579"/>
        <v>0</v>
      </c>
      <c r="AJ290" s="411">
        <f t="shared" si="579"/>
        <v>0</v>
      </c>
      <c r="AK290" s="411">
        <f t="shared" si="579"/>
        <v>0</v>
      </c>
      <c r="AL290" s="411">
        <f t="shared" si="579"/>
        <v>0</v>
      </c>
      <c r="AM290" s="306"/>
    </row>
    <row r="291" spans="1:39" ht="15.75" hidden="1" outlineLevel="1">
      <c r="B291" s="323"/>
      <c r="C291" s="300"/>
      <c r="D291" s="291"/>
      <c r="E291" s="291"/>
      <c r="F291" s="291"/>
      <c r="G291" s="291"/>
      <c r="H291" s="291"/>
      <c r="I291" s="291"/>
      <c r="J291" s="291"/>
      <c r="K291" s="291"/>
      <c r="L291" s="291"/>
      <c r="M291" s="291"/>
      <c r="N291" s="300"/>
      <c r="O291" s="291"/>
      <c r="P291" s="291"/>
      <c r="Q291" s="291"/>
      <c r="R291" s="291"/>
      <c r="S291" s="291"/>
      <c r="T291" s="291"/>
      <c r="U291" s="291"/>
      <c r="V291" s="291"/>
      <c r="W291" s="291"/>
      <c r="X291" s="291"/>
      <c r="Y291" s="412"/>
      <c r="Z291" s="412"/>
      <c r="AA291" s="412"/>
      <c r="AB291" s="412"/>
      <c r="AC291" s="412"/>
      <c r="AD291" s="412"/>
      <c r="AE291" s="412"/>
      <c r="AF291" s="412"/>
      <c r="AG291" s="412"/>
      <c r="AH291" s="412"/>
      <c r="AI291" s="412"/>
      <c r="AJ291" s="412"/>
      <c r="AK291" s="412"/>
      <c r="AL291" s="412"/>
      <c r="AM291" s="306"/>
    </row>
    <row r="292" spans="1:39" ht="15.75" hidden="1" outlineLevel="1">
      <c r="B292" s="514" t="s">
        <v>502</v>
      </c>
      <c r="C292" s="291"/>
      <c r="D292" s="291"/>
      <c r="E292" s="291"/>
      <c r="F292" s="291"/>
      <c r="G292" s="291"/>
      <c r="H292" s="291"/>
      <c r="I292" s="291"/>
      <c r="J292" s="291"/>
      <c r="K292" s="291"/>
      <c r="L292" s="291"/>
      <c r="M292" s="291"/>
      <c r="N292" s="291"/>
      <c r="O292" s="291"/>
      <c r="P292" s="291"/>
      <c r="Q292" s="291"/>
      <c r="R292" s="291"/>
      <c r="S292" s="291"/>
      <c r="T292" s="291"/>
      <c r="U292" s="291"/>
      <c r="V292" s="291"/>
      <c r="W292" s="291"/>
      <c r="X292" s="291"/>
      <c r="Y292" s="422"/>
      <c r="Z292" s="425"/>
      <c r="AA292" s="425"/>
      <c r="AB292" s="425"/>
      <c r="AC292" s="425"/>
      <c r="AD292" s="425"/>
      <c r="AE292" s="425"/>
      <c r="AF292" s="425"/>
      <c r="AG292" s="425"/>
      <c r="AH292" s="425"/>
      <c r="AI292" s="425"/>
      <c r="AJ292" s="425"/>
      <c r="AK292" s="425"/>
      <c r="AL292" s="425"/>
      <c r="AM292" s="306"/>
    </row>
    <row r="293" spans="1:39" ht="15.75" hidden="1" outlineLevel="1">
      <c r="B293" s="288" t="s">
        <v>498</v>
      </c>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idden="1" outlineLevel="1">
      <c r="A294" s="518">
        <v>21</v>
      </c>
      <c r="B294" s="516" t="s">
        <v>113</v>
      </c>
      <c r="C294" s="291" t="s">
        <v>25</v>
      </c>
      <c r="D294" s="295">
        <v>4554678</v>
      </c>
      <c r="E294" s="295">
        <v>4554678</v>
      </c>
      <c r="F294" s="295">
        <v>4554678</v>
      </c>
      <c r="G294" s="295">
        <v>4554678</v>
      </c>
      <c r="H294" s="295">
        <v>4554678</v>
      </c>
      <c r="I294" s="295">
        <v>4554678</v>
      </c>
      <c r="J294" s="295">
        <v>4554678</v>
      </c>
      <c r="K294" s="295">
        <v>4553959</v>
      </c>
      <c r="L294" s="295">
        <v>4553959</v>
      </c>
      <c r="M294" s="295">
        <v>4535925</v>
      </c>
      <c r="N294" s="291"/>
      <c r="O294" s="295">
        <v>295</v>
      </c>
      <c r="P294" s="295">
        <v>295</v>
      </c>
      <c r="Q294" s="295">
        <v>295</v>
      </c>
      <c r="R294" s="295">
        <v>295</v>
      </c>
      <c r="S294" s="295">
        <v>295</v>
      </c>
      <c r="T294" s="295">
        <v>295</v>
      </c>
      <c r="U294" s="295">
        <v>295</v>
      </c>
      <c r="V294" s="295">
        <v>295</v>
      </c>
      <c r="W294" s="295">
        <v>295</v>
      </c>
      <c r="X294" s="295">
        <v>294</v>
      </c>
      <c r="Y294" s="784">
        <v>1</v>
      </c>
      <c r="Z294" s="410"/>
      <c r="AA294" s="410"/>
      <c r="AB294" s="410"/>
      <c r="AC294" s="410"/>
      <c r="AD294" s="410"/>
      <c r="AE294" s="410"/>
      <c r="AF294" s="410"/>
      <c r="AG294" s="410"/>
      <c r="AH294" s="410"/>
      <c r="AI294" s="410"/>
      <c r="AJ294" s="410"/>
      <c r="AK294" s="410"/>
      <c r="AL294" s="410"/>
      <c r="AM294" s="296">
        <f>SUM(Y294:AL294)</f>
        <v>1</v>
      </c>
    </row>
    <row r="295" spans="1:39" hidden="1" outlineLevel="1">
      <c r="B295" s="294" t="s">
        <v>289</v>
      </c>
      <c r="C295" s="291" t="s">
        <v>163</v>
      </c>
      <c r="D295" s="295">
        <v>591381</v>
      </c>
      <c r="E295" s="295">
        <v>591381</v>
      </c>
      <c r="F295" s="295">
        <v>591381</v>
      </c>
      <c r="G295" s="295">
        <v>591381</v>
      </c>
      <c r="H295" s="295">
        <v>591381</v>
      </c>
      <c r="I295" s="295">
        <v>591381</v>
      </c>
      <c r="J295" s="295">
        <v>591381</v>
      </c>
      <c r="K295" s="295">
        <v>591341</v>
      </c>
      <c r="L295" s="295">
        <v>591341</v>
      </c>
      <c r="M295" s="295">
        <v>591698</v>
      </c>
      <c r="N295" s="291"/>
      <c r="O295" s="295">
        <v>38</v>
      </c>
      <c r="P295" s="295">
        <v>38</v>
      </c>
      <c r="Q295" s="295">
        <v>38</v>
      </c>
      <c r="R295" s="295">
        <v>38</v>
      </c>
      <c r="S295" s="295">
        <v>38</v>
      </c>
      <c r="T295" s="295">
        <v>38</v>
      </c>
      <c r="U295" s="295">
        <v>38</v>
      </c>
      <c r="V295" s="295">
        <v>38</v>
      </c>
      <c r="W295" s="295">
        <v>38</v>
      </c>
      <c r="X295" s="295">
        <v>38</v>
      </c>
      <c r="Y295" s="411">
        <f>Y294</f>
        <v>1</v>
      </c>
      <c r="Z295" s="411">
        <f t="shared" ref="Z295:AD295" si="580">Z294</f>
        <v>0</v>
      </c>
      <c r="AA295" s="411">
        <f t="shared" si="580"/>
        <v>0</v>
      </c>
      <c r="AB295" s="411">
        <f t="shared" si="580"/>
        <v>0</v>
      </c>
      <c r="AC295" s="411">
        <f t="shared" si="580"/>
        <v>0</v>
      </c>
      <c r="AD295" s="411">
        <f t="shared" si="580"/>
        <v>0</v>
      </c>
      <c r="AE295" s="411">
        <f t="shared" ref="AE295" si="581">AE294</f>
        <v>0</v>
      </c>
      <c r="AF295" s="411">
        <f t="shared" ref="AF295" si="582">AF294</f>
        <v>0</v>
      </c>
      <c r="AG295" s="411">
        <f t="shared" ref="AG295" si="583">AG294</f>
        <v>0</v>
      </c>
      <c r="AH295" s="411">
        <f t="shared" ref="AH295" si="584">AH294</f>
        <v>0</v>
      </c>
      <c r="AI295" s="411">
        <f t="shared" ref="AI295" si="585">AI294</f>
        <v>0</v>
      </c>
      <c r="AJ295" s="411">
        <f t="shared" ref="AJ295" si="586">AJ294</f>
        <v>0</v>
      </c>
      <c r="AK295" s="411">
        <f t="shared" ref="AK295" si="587">AK294</f>
        <v>0</v>
      </c>
      <c r="AL295" s="411">
        <f t="shared" ref="AL295" si="588">AL294</f>
        <v>0</v>
      </c>
      <c r="AM295" s="306"/>
    </row>
    <row r="296" spans="1:39" hidden="1" outlineLevel="1">
      <c r="B296" s="294"/>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hidden="1" outlineLevel="1">
      <c r="A297" s="518">
        <v>22</v>
      </c>
      <c r="B297" s="516" t="s">
        <v>114</v>
      </c>
      <c r="C297" s="291" t="s">
        <v>25</v>
      </c>
      <c r="D297" s="295">
        <v>1095171</v>
      </c>
      <c r="E297" s="295">
        <v>1095171</v>
      </c>
      <c r="F297" s="295">
        <v>1095171</v>
      </c>
      <c r="G297" s="295">
        <v>1095171</v>
      </c>
      <c r="H297" s="295">
        <v>1095171</v>
      </c>
      <c r="I297" s="295">
        <v>1095171</v>
      </c>
      <c r="J297" s="295">
        <v>1095171</v>
      </c>
      <c r="K297" s="295">
        <v>1095171</v>
      </c>
      <c r="L297" s="295">
        <v>1095171</v>
      </c>
      <c r="M297" s="295">
        <v>1095171</v>
      </c>
      <c r="N297" s="291"/>
      <c r="O297" s="295">
        <v>324</v>
      </c>
      <c r="P297" s="295">
        <v>324</v>
      </c>
      <c r="Q297" s="295">
        <v>324</v>
      </c>
      <c r="R297" s="295">
        <v>324</v>
      </c>
      <c r="S297" s="295">
        <v>324</v>
      </c>
      <c r="T297" s="295">
        <v>324</v>
      </c>
      <c r="U297" s="295">
        <v>324</v>
      </c>
      <c r="V297" s="295">
        <v>324</v>
      </c>
      <c r="W297" s="295">
        <v>324</v>
      </c>
      <c r="X297" s="295">
        <v>324</v>
      </c>
      <c r="Y297" s="784">
        <v>1</v>
      </c>
      <c r="Z297" s="410"/>
      <c r="AA297" s="410"/>
      <c r="AB297" s="410"/>
      <c r="AC297" s="410"/>
      <c r="AD297" s="410"/>
      <c r="AE297" s="410"/>
      <c r="AF297" s="410"/>
      <c r="AG297" s="410"/>
      <c r="AH297" s="410"/>
      <c r="AI297" s="410"/>
      <c r="AJ297" s="410"/>
      <c r="AK297" s="410"/>
      <c r="AL297" s="410"/>
      <c r="AM297" s="296">
        <f>SUM(Y297:AL297)</f>
        <v>1</v>
      </c>
    </row>
    <row r="298" spans="1:39" hidden="1" outlineLevel="1">
      <c r="B298" s="294" t="s">
        <v>289</v>
      </c>
      <c r="C298" s="291" t="s">
        <v>163</v>
      </c>
      <c r="D298" s="295">
        <v>6793</v>
      </c>
      <c r="E298" s="295">
        <v>6793</v>
      </c>
      <c r="F298" s="295">
        <v>6793</v>
      </c>
      <c r="G298" s="295">
        <v>6793</v>
      </c>
      <c r="H298" s="295">
        <v>6793</v>
      </c>
      <c r="I298" s="295">
        <v>6793</v>
      </c>
      <c r="J298" s="295">
        <v>6793</v>
      </c>
      <c r="K298" s="295">
        <v>6793</v>
      </c>
      <c r="L298" s="295">
        <v>6793</v>
      </c>
      <c r="M298" s="295">
        <v>6793</v>
      </c>
      <c r="N298" s="291"/>
      <c r="O298" s="295">
        <v>2</v>
      </c>
      <c r="P298" s="295">
        <v>2</v>
      </c>
      <c r="Q298" s="295">
        <v>2</v>
      </c>
      <c r="R298" s="295">
        <v>2</v>
      </c>
      <c r="S298" s="295">
        <v>2</v>
      </c>
      <c r="T298" s="295">
        <v>2</v>
      </c>
      <c r="U298" s="295">
        <v>2</v>
      </c>
      <c r="V298" s="295">
        <v>2</v>
      </c>
      <c r="W298" s="295">
        <v>2</v>
      </c>
      <c r="X298" s="295">
        <v>2</v>
      </c>
      <c r="Y298" s="411">
        <f>Y297</f>
        <v>1</v>
      </c>
      <c r="Z298" s="411">
        <f t="shared" ref="Z298:AD298" si="589">Z297</f>
        <v>0</v>
      </c>
      <c r="AA298" s="411">
        <f t="shared" si="589"/>
        <v>0</v>
      </c>
      <c r="AB298" s="411">
        <f t="shared" si="589"/>
        <v>0</v>
      </c>
      <c r="AC298" s="411">
        <f t="shared" si="589"/>
        <v>0</v>
      </c>
      <c r="AD298" s="411">
        <f t="shared" si="589"/>
        <v>0</v>
      </c>
      <c r="AE298" s="411">
        <f t="shared" ref="AE298" si="590">AE297</f>
        <v>0</v>
      </c>
      <c r="AF298" s="411">
        <f t="shared" ref="AF298" si="591">AF297</f>
        <v>0</v>
      </c>
      <c r="AG298" s="411">
        <f t="shared" ref="AG298" si="592">AG297</f>
        <v>0</v>
      </c>
      <c r="AH298" s="411">
        <f t="shared" ref="AH298" si="593">AH297</f>
        <v>0</v>
      </c>
      <c r="AI298" s="411">
        <f t="shared" ref="AI298" si="594">AI297</f>
        <v>0</v>
      </c>
      <c r="AJ298" s="411">
        <f t="shared" ref="AJ298" si="595">AJ297</f>
        <v>0</v>
      </c>
      <c r="AK298" s="411">
        <f t="shared" ref="AK298" si="596">AK297</f>
        <v>0</v>
      </c>
      <c r="AL298" s="411">
        <f t="shared" ref="AL298" si="597">AL297</f>
        <v>0</v>
      </c>
      <c r="AM298" s="306"/>
    </row>
    <row r="299" spans="1:39" hidden="1"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22"/>
      <c r="Z299" s="425"/>
      <c r="AA299" s="425"/>
      <c r="AB299" s="425"/>
      <c r="AC299" s="425"/>
      <c r="AD299" s="425"/>
      <c r="AE299" s="425"/>
      <c r="AF299" s="425"/>
      <c r="AG299" s="425"/>
      <c r="AH299" s="425"/>
      <c r="AI299" s="425"/>
      <c r="AJ299" s="425"/>
      <c r="AK299" s="425"/>
      <c r="AL299" s="425"/>
      <c r="AM299" s="306"/>
    </row>
    <row r="300" spans="1:39" ht="30" hidden="1" outlineLevel="1">
      <c r="A300" s="518">
        <v>23</v>
      </c>
      <c r="B300" s="516" t="s">
        <v>115</v>
      </c>
      <c r="C300" s="291" t="s">
        <v>25</v>
      </c>
      <c r="D300" s="295">
        <v>13845</v>
      </c>
      <c r="E300" s="295">
        <v>13845</v>
      </c>
      <c r="F300" s="295">
        <v>13845</v>
      </c>
      <c r="G300" s="295">
        <v>13845</v>
      </c>
      <c r="H300" s="295">
        <v>13845</v>
      </c>
      <c r="I300" s="295">
        <v>13845</v>
      </c>
      <c r="J300" s="295">
        <v>13845</v>
      </c>
      <c r="K300" s="295">
        <v>13845</v>
      </c>
      <c r="L300" s="295">
        <v>13845</v>
      </c>
      <c r="M300" s="295">
        <v>13845</v>
      </c>
      <c r="N300" s="291"/>
      <c r="O300" s="295">
        <v>2</v>
      </c>
      <c r="P300" s="295">
        <v>2</v>
      </c>
      <c r="Q300" s="295">
        <v>2</v>
      </c>
      <c r="R300" s="295">
        <v>2</v>
      </c>
      <c r="S300" s="295">
        <v>2</v>
      </c>
      <c r="T300" s="295">
        <v>2</v>
      </c>
      <c r="U300" s="295">
        <v>2</v>
      </c>
      <c r="V300" s="295">
        <v>2</v>
      </c>
      <c r="W300" s="295">
        <v>2</v>
      </c>
      <c r="X300" s="295">
        <v>2</v>
      </c>
      <c r="Y300" s="784">
        <v>1</v>
      </c>
      <c r="Z300" s="410"/>
      <c r="AA300" s="410"/>
      <c r="AB300" s="410"/>
      <c r="AC300" s="410"/>
      <c r="AD300" s="410"/>
      <c r="AE300" s="410"/>
      <c r="AF300" s="410"/>
      <c r="AG300" s="410"/>
      <c r="AH300" s="410"/>
      <c r="AI300" s="410"/>
      <c r="AJ300" s="410"/>
      <c r="AK300" s="410"/>
      <c r="AL300" s="410"/>
      <c r="AM300" s="296">
        <f>SUM(Y300:AL300)</f>
        <v>1</v>
      </c>
    </row>
    <row r="301" spans="1:39" hidden="1" outlineLevel="1">
      <c r="B301" s="294" t="s">
        <v>289</v>
      </c>
      <c r="C301" s="291" t="s">
        <v>163</v>
      </c>
      <c r="D301" s="295">
        <v>0</v>
      </c>
      <c r="E301" s="295">
        <v>0</v>
      </c>
      <c r="F301" s="295">
        <v>0</v>
      </c>
      <c r="G301" s="295">
        <v>0</v>
      </c>
      <c r="H301" s="295">
        <v>0</v>
      </c>
      <c r="I301" s="295">
        <v>0</v>
      </c>
      <c r="J301" s="295">
        <v>0</v>
      </c>
      <c r="K301" s="295">
        <v>0</v>
      </c>
      <c r="L301" s="295">
        <v>0</v>
      </c>
      <c r="M301" s="295">
        <v>0</v>
      </c>
      <c r="N301" s="291"/>
      <c r="O301" s="295">
        <v>0</v>
      </c>
      <c r="P301" s="295">
        <v>0</v>
      </c>
      <c r="Q301" s="295">
        <v>0</v>
      </c>
      <c r="R301" s="295">
        <v>0</v>
      </c>
      <c r="S301" s="295">
        <v>0</v>
      </c>
      <c r="T301" s="295">
        <v>0</v>
      </c>
      <c r="U301" s="295">
        <v>0</v>
      </c>
      <c r="V301" s="295">
        <v>0</v>
      </c>
      <c r="W301" s="295">
        <v>0</v>
      </c>
      <c r="X301" s="295">
        <v>0</v>
      </c>
      <c r="Y301" s="411">
        <f>Y300</f>
        <v>1</v>
      </c>
      <c r="Z301" s="411">
        <f t="shared" ref="Z301:AD301" si="598">Z300</f>
        <v>0</v>
      </c>
      <c r="AA301" s="411">
        <f t="shared" si="598"/>
        <v>0</v>
      </c>
      <c r="AB301" s="411">
        <f t="shared" si="598"/>
        <v>0</v>
      </c>
      <c r="AC301" s="411">
        <f t="shared" si="598"/>
        <v>0</v>
      </c>
      <c r="AD301" s="411">
        <f t="shared" si="598"/>
        <v>0</v>
      </c>
      <c r="AE301" s="411">
        <f t="shared" ref="AE301" si="599">AE300</f>
        <v>0</v>
      </c>
      <c r="AF301" s="411">
        <f t="shared" ref="AF301" si="600">AF300</f>
        <v>0</v>
      </c>
      <c r="AG301" s="411">
        <f t="shared" ref="AG301" si="601">AG300</f>
        <v>0</v>
      </c>
      <c r="AH301" s="411">
        <f t="shared" ref="AH301" si="602">AH300</f>
        <v>0</v>
      </c>
      <c r="AI301" s="411">
        <f t="shared" ref="AI301" si="603">AI300</f>
        <v>0</v>
      </c>
      <c r="AJ301" s="411">
        <f t="shared" ref="AJ301" si="604">AJ300</f>
        <v>0</v>
      </c>
      <c r="AK301" s="411">
        <f t="shared" ref="AK301" si="605">AK300</f>
        <v>0</v>
      </c>
      <c r="AL301" s="411">
        <f t="shared" ref="AL301" si="606">AL300</f>
        <v>0</v>
      </c>
      <c r="AM301" s="306"/>
    </row>
    <row r="302" spans="1:39" hidden="1" outlineLevel="1">
      <c r="B302" s="322"/>
      <c r="C302" s="291"/>
      <c r="D302" s="291"/>
      <c r="E302" s="291"/>
      <c r="F302" s="291"/>
      <c r="G302" s="291"/>
      <c r="H302" s="291"/>
      <c r="I302" s="291"/>
      <c r="J302" s="291"/>
      <c r="K302" s="291"/>
      <c r="L302" s="291"/>
      <c r="M302" s="291"/>
      <c r="N302" s="291"/>
      <c r="O302" s="291"/>
      <c r="P302" s="291"/>
      <c r="Q302" s="291"/>
      <c r="R302" s="291"/>
      <c r="S302" s="291"/>
      <c r="T302" s="291"/>
      <c r="U302" s="291"/>
      <c r="V302" s="291"/>
      <c r="W302" s="291"/>
      <c r="X302" s="291"/>
      <c r="Y302" s="422"/>
      <c r="Z302" s="425"/>
      <c r="AA302" s="425"/>
      <c r="AB302" s="425"/>
      <c r="AC302" s="425"/>
      <c r="AD302" s="425"/>
      <c r="AE302" s="425"/>
      <c r="AF302" s="425"/>
      <c r="AG302" s="425"/>
      <c r="AH302" s="425"/>
      <c r="AI302" s="425"/>
      <c r="AJ302" s="425"/>
      <c r="AK302" s="425"/>
      <c r="AL302" s="425"/>
      <c r="AM302" s="306"/>
    </row>
    <row r="303" spans="1:39" ht="30" hidden="1" outlineLevel="1">
      <c r="A303" s="518">
        <v>24</v>
      </c>
      <c r="B303" s="516" t="s">
        <v>116</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idden="1" outlineLevel="1">
      <c r="B304" s="294" t="s">
        <v>289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 t="shared" ref="Z304:AD304" si="607">Z303</f>
        <v>0</v>
      </c>
      <c r="AA304" s="411">
        <f t="shared" si="607"/>
        <v>0</v>
      </c>
      <c r="AB304" s="411">
        <f t="shared" si="607"/>
        <v>0</v>
      </c>
      <c r="AC304" s="411">
        <f t="shared" si="607"/>
        <v>0</v>
      </c>
      <c r="AD304" s="411">
        <f t="shared" si="607"/>
        <v>0</v>
      </c>
      <c r="AE304" s="411">
        <f t="shared" ref="AE304" si="608">AE303</f>
        <v>0</v>
      </c>
      <c r="AF304" s="411">
        <f t="shared" ref="AF304" si="609">AF303</f>
        <v>0</v>
      </c>
      <c r="AG304" s="411">
        <f t="shared" ref="AG304" si="610">AG303</f>
        <v>0</v>
      </c>
      <c r="AH304" s="411">
        <f t="shared" ref="AH304" si="611">AH303</f>
        <v>0</v>
      </c>
      <c r="AI304" s="411">
        <f t="shared" ref="AI304" si="612">AI303</f>
        <v>0</v>
      </c>
      <c r="AJ304" s="411">
        <f t="shared" ref="AJ304" si="613">AJ303</f>
        <v>0</v>
      </c>
      <c r="AK304" s="411">
        <f t="shared" ref="AK304" si="614">AK303</f>
        <v>0</v>
      </c>
      <c r="AL304" s="411">
        <f t="shared" ref="AL304" si="615">AL303</f>
        <v>0</v>
      </c>
      <c r="AM304" s="306"/>
    </row>
    <row r="305" spans="1:39" hidden="1" outlineLevel="1">
      <c r="B305" s="294"/>
      <c r="C305" s="291"/>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25"/>
      <c r="AA305" s="425"/>
      <c r="AB305" s="425"/>
      <c r="AC305" s="425"/>
      <c r="AD305" s="425"/>
      <c r="AE305" s="425"/>
      <c r="AF305" s="425"/>
      <c r="AG305" s="425"/>
      <c r="AH305" s="425"/>
      <c r="AI305" s="425"/>
      <c r="AJ305" s="425"/>
      <c r="AK305" s="425"/>
      <c r="AL305" s="425"/>
      <c r="AM305" s="306"/>
    </row>
    <row r="306" spans="1:39" ht="15.75" hidden="1" outlineLevel="1">
      <c r="B306" s="288" t="s">
        <v>499</v>
      </c>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idden="1" outlineLevel="1">
      <c r="A307" s="518">
        <v>25</v>
      </c>
      <c r="B307" s="516" t="s">
        <v>117</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hidden="1" outlineLevel="1">
      <c r="B308" s="294" t="s">
        <v>289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 t="shared" ref="Z308:AD308" si="616">Z307</f>
        <v>0</v>
      </c>
      <c r="AA308" s="411">
        <f t="shared" si="616"/>
        <v>0</v>
      </c>
      <c r="AB308" s="411">
        <f t="shared" si="616"/>
        <v>0</v>
      </c>
      <c r="AC308" s="411">
        <f t="shared" si="616"/>
        <v>0</v>
      </c>
      <c r="AD308" s="411">
        <f t="shared" si="616"/>
        <v>0</v>
      </c>
      <c r="AE308" s="411">
        <f t="shared" ref="AE308" si="617">AE307</f>
        <v>0</v>
      </c>
      <c r="AF308" s="411">
        <f t="shared" ref="AF308" si="618">AF307</f>
        <v>0</v>
      </c>
      <c r="AG308" s="411">
        <f t="shared" ref="AG308" si="619">AG307</f>
        <v>0</v>
      </c>
      <c r="AH308" s="411">
        <f t="shared" ref="AH308" si="620">AH307</f>
        <v>0</v>
      </c>
      <c r="AI308" s="411">
        <f t="shared" ref="AI308" si="621">AI307</f>
        <v>0</v>
      </c>
      <c r="AJ308" s="411">
        <f t="shared" ref="AJ308" si="622">AJ307</f>
        <v>0</v>
      </c>
      <c r="AK308" s="411">
        <f t="shared" ref="AK308" si="623">AK307</f>
        <v>0</v>
      </c>
      <c r="AL308" s="411">
        <f t="shared" ref="AL308" si="624">AL307</f>
        <v>0</v>
      </c>
      <c r="AM308" s="306"/>
    </row>
    <row r="309" spans="1:39" hidden="1"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idden="1" outlineLevel="1">
      <c r="A310" s="518">
        <v>26</v>
      </c>
      <c r="B310" s="516" t="s">
        <v>118</v>
      </c>
      <c r="C310" s="291" t="s">
        <v>25</v>
      </c>
      <c r="D310" s="295">
        <f>'7.  Persistence Report'!AV132</f>
        <v>5109557</v>
      </c>
      <c r="E310" s="295">
        <f>'7.  Persistence Report'!AW132</f>
        <v>4964496</v>
      </c>
      <c r="F310" s="295">
        <f>'7.  Persistence Report'!AX132</f>
        <v>4927064</v>
      </c>
      <c r="G310" s="295">
        <f>'7.  Persistence Report'!AY132</f>
        <v>4912160</v>
      </c>
      <c r="H310" s="295">
        <f>'7.  Persistence Report'!AZ132</f>
        <v>4912160</v>
      </c>
      <c r="I310" s="295">
        <f>'7.  Persistence Report'!BA132</f>
        <v>4775086</v>
      </c>
      <c r="J310" s="295">
        <f>'7.  Persistence Report'!BB132</f>
        <v>4775086</v>
      </c>
      <c r="K310" s="295">
        <f>'7.  Persistence Report'!BC132</f>
        <v>4775086</v>
      </c>
      <c r="L310" s="295">
        <f>'7.  Persistence Report'!BD132</f>
        <v>4759818</v>
      </c>
      <c r="M310" s="295">
        <f>'7.  Persistence Report'!BE132</f>
        <v>4759818</v>
      </c>
      <c r="N310" s="295">
        <v>12</v>
      </c>
      <c r="O310" s="295">
        <f>'7.  Persistence Report'!Q132</f>
        <v>855</v>
      </c>
      <c r="P310" s="295">
        <f>'7.  Persistence Report'!R132</f>
        <v>828</v>
      </c>
      <c r="Q310" s="295">
        <f>'7.  Persistence Report'!S132</f>
        <v>828</v>
      </c>
      <c r="R310" s="295">
        <f>'7.  Persistence Report'!T132</f>
        <v>822</v>
      </c>
      <c r="S310" s="295">
        <f>'7.  Persistence Report'!U132</f>
        <v>822</v>
      </c>
      <c r="T310" s="295">
        <f>'7.  Persistence Report'!V132</f>
        <v>797</v>
      </c>
      <c r="U310" s="295">
        <f>'7.  Persistence Report'!W132</f>
        <v>797</v>
      </c>
      <c r="V310" s="295">
        <f>'7.  Persistence Report'!X132</f>
        <v>797</v>
      </c>
      <c r="W310" s="295">
        <f>'7.  Persistence Report'!Y132</f>
        <v>796</v>
      </c>
      <c r="X310" s="295">
        <f>'7.  Persistence Report'!Z132</f>
        <v>796</v>
      </c>
      <c r="Y310" s="784">
        <v>0</v>
      </c>
      <c r="Z310" s="410">
        <v>0.23699999999999999</v>
      </c>
      <c r="AA310" s="410">
        <v>0.76049999999999995</v>
      </c>
      <c r="AB310" s="410">
        <v>2.5000000000000001E-3</v>
      </c>
      <c r="AC310" s="410"/>
      <c r="AD310" s="410"/>
      <c r="AE310" s="410"/>
      <c r="AF310" s="410"/>
      <c r="AG310" s="415"/>
      <c r="AH310" s="415"/>
      <c r="AI310" s="415"/>
      <c r="AJ310" s="415"/>
      <c r="AK310" s="415"/>
      <c r="AL310" s="415"/>
      <c r="AM310" s="296">
        <f>SUM(Y310:AL310)</f>
        <v>0.99999999999999989</v>
      </c>
    </row>
    <row r="311" spans="1:39" hidden="1" outlineLevel="1">
      <c r="B311" s="294" t="s">
        <v>289</v>
      </c>
      <c r="C311" s="291" t="s">
        <v>163</v>
      </c>
      <c r="D311" s="295">
        <f>'7.  Persistence Report'!AV136+'7.  Persistence Report'!AV161</f>
        <v>3651936</v>
      </c>
      <c r="E311" s="295">
        <f>'7.  Persistence Report'!AW136+'7.  Persistence Report'!AW161</f>
        <v>3796996</v>
      </c>
      <c r="F311" s="295">
        <f>'7.  Persistence Report'!AX136+'7.  Persistence Report'!AX161</f>
        <v>3818895</v>
      </c>
      <c r="G311" s="295">
        <f>'7.  Persistence Report'!AY136+'7.  Persistence Report'!AY161</f>
        <v>3818895</v>
      </c>
      <c r="H311" s="295">
        <f>'7.  Persistence Report'!AZ136+'7.  Persistence Report'!AZ161</f>
        <v>3818895</v>
      </c>
      <c r="I311" s="295">
        <f>'7.  Persistence Report'!BA136+'7.  Persistence Report'!BA161</f>
        <v>3818778</v>
      </c>
      <c r="J311" s="295">
        <f>'7.  Persistence Report'!BB136+'7.  Persistence Report'!BB161</f>
        <v>3818778</v>
      </c>
      <c r="K311" s="295">
        <f>'7.  Persistence Report'!BC136+'7.  Persistence Report'!BC161</f>
        <v>3818778</v>
      </c>
      <c r="L311" s="295">
        <f>'7.  Persistence Report'!BD136+'7.  Persistence Report'!BD161</f>
        <v>3764495</v>
      </c>
      <c r="M311" s="295">
        <f>'7.  Persistence Report'!BE136+'7.  Persistence Report'!BE161</f>
        <v>3764495</v>
      </c>
      <c r="N311" s="295">
        <f>N310</f>
        <v>12</v>
      </c>
      <c r="O311" s="295">
        <f>'7.  Persistence Report'!Q136+'7.  Persistence Report'!Q161</f>
        <v>521.66580923074298</v>
      </c>
      <c r="P311" s="295">
        <f>'7.  Persistence Report'!R136+'7.  Persistence Report'!R161</f>
        <v>548.66580639145479</v>
      </c>
      <c r="Q311" s="295">
        <f>'7.  Persistence Report'!S136+'7.  Persistence Report'!S161</f>
        <v>552.54922061304831</v>
      </c>
      <c r="R311" s="295">
        <f>'7.  Persistence Report'!T136+'7.  Persistence Report'!T161</f>
        <v>552.615354944042</v>
      </c>
      <c r="S311" s="295">
        <f>'7.  Persistence Report'!U136+'7.  Persistence Report'!U161</f>
        <v>552.615354944042</v>
      </c>
      <c r="T311" s="295">
        <f>'7.  Persistence Report'!V136+'7.  Persistence Report'!V161</f>
        <v>552.6779819026583</v>
      </c>
      <c r="U311" s="295">
        <f>'7.  Persistence Report'!W136+'7.  Persistence Report'!W161</f>
        <v>552.6779819026583</v>
      </c>
      <c r="V311" s="295">
        <f>'7.  Persistence Report'!X136+'7.  Persistence Report'!X161</f>
        <v>552.6779819026583</v>
      </c>
      <c r="W311" s="295">
        <f>'7.  Persistence Report'!Y136+'7.  Persistence Report'!Y161</f>
        <v>540.71653679382541</v>
      </c>
      <c r="X311" s="295">
        <f>'7.  Persistence Report'!Z136+'7.  Persistence Report'!Z161</f>
        <v>540.71653679382541</v>
      </c>
      <c r="Y311" s="411">
        <f>Y310</f>
        <v>0</v>
      </c>
      <c r="Z311" s="411">
        <f t="shared" ref="Z311:AD311" si="625">Z310</f>
        <v>0.23699999999999999</v>
      </c>
      <c r="AA311" s="411">
        <f t="shared" si="625"/>
        <v>0.76049999999999995</v>
      </c>
      <c r="AB311" s="411">
        <f t="shared" si="625"/>
        <v>2.5000000000000001E-3</v>
      </c>
      <c r="AC311" s="411">
        <f t="shared" si="625"/>
        <v>0</v>
      </c>
      <c r="AD311" s="411">
        <f t="shared" si="625"/>
        <v>0</v>
      </c>
      <c r="AE311" s="411">
        <f t="shared" ref="AE311" si="626">AE310</f>
        <v>0</v>
      </c>
      <c r="AF311" s="411">
        <f t="shared" ref="AF311" si="627">AF310</f>
        <v>0</v>
      </c>
      <c r="AG311" s="411">
        <f t="shared" ref="AG311" si="628">AG310</f>
        <v>0</v>
      </c>
      <c r="AH311" s="411">
        <f t="shared" ref="AH311" si="629">AH310</f>
        <v>0</v>
      </c>
      <c r="AI311" s="411">
        <f t="shared" ref="AI311" si="630">AI310</f>
        <v>0</v>
      </c>
      <c r="AJ311" s="411">
        <f t="shared" ref="AJ311" si="631">AJ310</f>
        <v>0</v>
      </c>
      <c r="AK311" s="411">
        <f t="shared" ref="AK311" si="632">AK310</f>
        <v>0</v>
      </c>
      <c r="AL311" s="411">
        <f t="shared" ref="AL311" si="633">AL310</f>
        <v>0</v>
      </c>
      <c r="AM311" s="306"/>
    </row>
    <row r="312" spans="1:39" hidden="1"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hidden="1" outlineLevel="1">
      <c r="A313" s="518">
        <v>27</v>
      </c>
      <c r="B313" s="516" t="s">
        <v>119</v>
      </c>
      <c r="C313" s="291" t="s">
        <v>25</v>
      </c>
      <c r="D313" s="295"/>
      <c r="E313" s="295"/>
      <c r="F313" s="295"/>
      <c r="G313" s="295"/>
      <c r="H313" s="295"/>
      <c r="I313" s="295"/>
      <c r="J313" s="295"/>
      <c r="K313" s="295"/>
      <c r="L313" s="295"/>
      <c r="M313" s="295"/>
      <c r="N313" s="295">
        <v>12</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idden="1" outlineLevel="1">
      <c r="B314" s="294" t="s">
        <v>289</v>
      </c>
      <c r="C314" s="291" t="s">
        <v>163</v>
      </c>
      <c r="D314" s="295"/>
      <c r="E314" s="295"/>
      <c r="F314" s="295"/>
      <c r="G314" s="295"/>
      <c r="H314" s="295"/>
      <c r="I314" s="295"/>
      <c r="J314" s="295"/>
      <c r="K314" s="295"/>
      <c r="L314" s="295"/>
      <c r="M314" s="295"/>
      <c r="N314" s="295">
        <f>N313</f>
        <v>12</v>
      </c>
      <c r="O314" s="295"/>
      <c r="P314" s="295"/>
      <c r="Q314" s="295"/>
      <c r="R314" s="295"/>
      <c r="S314" s="295"/>
      <c r="T314" s="295"/>
      <c r="U314" s="295"/>
      <c r="V314" s="295"/>
      <c r="W314" s="295"/>
      <c r="X314" s="295"/>
      <c r="Y314" s="411">
        <f>Y313</f>
        <v>0</v>
      </c>
      <c r="Z314" s="411">
        <f t="shared" ref="Z314:AD314" si="634">Z313</f>
        <v>0</v>
      </c>
      <c r="AA314" s="411">
        <f t="shared" si="634"/>
        <v>0</v>
      </c>
      <c r="AB314" s="411">
        <f t="shared" si="634"/>
        <v>0</v>
      </c>
      <c r="AC314" s="411">
        <f t="shared" si="634"/>
        <v>0</v>
      </c>
      <c r="AD314" s="411">
        <f t="shared" si="634"/>
        <v>0</v>
      </c>
      <c r="AE314" s="411">
        <f t="shared" ref="AE314" si="635">AE313</f>
        <v>0</v>
      </c>
      <c r="AF314" s="411">
        <f t="shared" ref="AF314" si="636">AF313</f>
        <v>0</v>
      </c>
      <c r="AG314" s="411">
        <f t="shared" ref="AG314" si="637">AG313</f>
        <v>0</v>
      </c>
      <c r="AH314" s="411">
        <f t="shared" ref="AH314" si="638">AH313</f>
        <v>0</v>
      </c>
      <c r="AI314" s="411">
        <f t="shared" ref="AI314" si="639">AI313</f>
        <v>0</v>
      </c>
      <c r="AJ314" s="411">
        <f t="shared" ref="AJ314" si="640">AJ313</f>
        <v>0</v>
      </c>
      <c r="AK314" s="411">
        <f t="shared" ref="AK314" si="641">AK313</f>
        <v>0</v>
      </c>
      <c r="AL314" s="411">
        <f t="shared" ref="AL314" si="642">AL313</f>
        <v>0</v>
      </c>
      <c r="AM314" s="306"/>
    </row>
    <row r="315" spans="1:39" hidden="1"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hidden="1" outlineLevel="1">
      <c r="A316" s="518">
        <v>28</v>
      </c>
      <c r="B316" s="516" t="s">
        <v>120</v>
      </c>
      <c r="C316" s="291" t="s">
        <v>25</v>
      </c>
      <c r="D316" s="295">
        <v>0</v>
      </c>
      <c r="E316" s="295">
        <v>0</v>
      </c>
      <c r="F316" s="295">
        <v>0</v>
      </c>
      <c r="G316" s="295">
        <v>0</v>
      </c>
      <c r="H316" s="295">
        <v>0</v>
      </c>
      <c r="I316" s="295">
        <v>0</v>
      </c>
      <c r="J316" s="295">
        <v>0</v>
      </c>
      <c r="K316" s="295">
        <v>0</v>
      </c>
      <c r="L316" s="295">
        <v>0</v>
      </c>
      <c r="M316" s="295">
        <v>0</v>
      </c>
      <c r="N316" s="295">
        <v>12</v>
      </c>
      <c r="O316" s="295">
        <v>0</v>
      </c>
      <c r="P316" s="295">
        <v>0</v>
      </c>
      <c r="Q316" s="295">
        <v>0</v>
      </c>
      <c r="R316" s="295">
        <v>0</v>
      </c>
      <c r="S316" s="295">
        <v>0</v>
      </c>
      <c r="T316" s="295">
        <v>0</v>
      </c>
      <c r="U316" s="295">
        <v>0</v>
      </c>
      <c r="V316" s="295">
        <v>0</v>
      </c>
      <c r="W316" s="295">
        <v>0</v>
      </c>
      <c r="X316" s="295">
        <v>0</v>
      </c>
      <c r="Y316" s="784">
        <v>0</v>
      </c>
      <c r="Z316" s="410">
        <v>0</v>
      </c>
      <c r="AA316" s="410">
        <v>1</v>
      </c>
      <c r="AB316" s="410"/>
      <c r="AC316" s="410"/>
      <c r="AD316" s="410"/>
      <c r="AE316" s="410"/>
      <c r="AF316" s="410"/>
      <c r="AG316" s="415"/>
      <c r="AH316" s="415"/>
      <c r="AI316" s="415"/>
      <c r="AJ316" s="415"/>
      <c r="AK316" s="415"/>
      <c r="AL316" s="415"/>
      <c r="AM316" s="296">
        <f>SUM(Y316:AL316)</f>
        <v>1</v>
      </c>
    </row>
    <row r="317" spans="1:39" hidden="1" outlineLevel="1">
      <c r="B317" s="294" t="s">
        <v>289</v>
      </c>
      <c r="C317" s="291" t="s">
        <v>163</v>
      </c>
      <c r="D317" s="295">
        <v>483359</v>
      </c>
      <c r="E317" s="295">
        <v>483359</v>
      </c>
      <c r="F317" s="295">
        <v>483359</v>
      </c>
      <c r="G317" s="295">
        <v>483359</v>
      </c>
      <c r="H317" s="295">
        <v>483359</v>
      </c>
      <c r="I317" s="295">
        <v>483359</v>
      </c>
      <c r="J317" s="295">
        <v>483359</v>
      </c>
      <c r="K317" s="295">
        <v>483359</v>
      </c>
      <c r="L317" s="295">
        <v>483359</v>
      </c>
      <c r="M317" s="295">
        <v>483359</v>
      </c>
      <c r="N317" s="295">
        <f>N316</f>
        <v>12</v>
      </c>
      <c r="O317" s="295">
        <v>158</v>
      </c>
      <c r="P317" s="295">
        <v>158</v>
      </c>
      <c r="Q317" s="295">
        <v>158</v>
      </c>
      <c r="R317" s="295">
        <v>158</v>
      </c>
      <c r="S317" s="295">
        <v>158</v>
      </c>
      <c r="T317" s="295">
        <v>158</v>
      </c>
      <c r="U317" s="295">
        <v>158</v>
      </c>
      <c r="V317" s="295">
        <v>158</v>
      </c>
      <c r="W317" s="295">
        <v>158</v>
      </c>
      <c r="X317" s="295">
        <v>158</v>
      </c>
      <c r="Y317" s="411">
        <f>Y316</f>
        <v>0</v>
      </c>
      <c r="Z317" s="411">
        <f t="shared" ref="Z317:AD317" si="643">Z316</f>
        <v>0</v>
      </c>
      <c r="AA317" s="411">
        <f t="shared" si="643"/>
        <v>1</v>
      </c>
      <c r="AB317" s="411">
        <f t="shared" si="643"/>
        <v>0</v>
      </c>
      <c r="AC317" s="411">
        <f t="shared" si="643"/>
        <v>0</v>
      </c>
      <c r="AD317" s="411">
        <f t="shared" si="643"/>
        <v>0</v>
      </c>
      <c r="AE317" s="411">
        <f t="shared" ref="AE317" si="644">AE316</f>
        <v>0</v>
      </c>
      <c r="AF317" s="411">
        <f t="shared" ref="AF317" si="645">AF316</f>
        <v>0</v>
      </c>
      <c r="AG317" s="411">
        <f t="shared" ref="AG317" si="646">AG316</f>
        <v>0</v>
      </c>
      <c r="AH317" s="411">
        <f t="shared" ref="AH317" si="647">AH316</f>
        <v>0</v>
      </c>
      <c r="AI317" s="411">
        <f t="shared" ref="AI317" si="648">AI316</f>
        <v>0</v>
      </c>
      <c r="AJ317" s="411">
        <f t="shared" ref="AJ317" si="649">AJ316</f>
        <v>0</v>
      </c>
      <c r="AK317" s="411">
        <f t="shared" ref="AK317" si="650">AK316</f>
        <v>0</v>
      </c>
      <c r="AL317" s="411">
        <f t="shared" ref="AL317" si="651">AL316</f>
        <v>0</v>
      </c>
      <c r="AM317" s="306"/>
    </row>
    <row r="318" spans="1:39" hidden="1"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hidden="1" outlineLevel="1">
      <c r="A319" s="518">
        <v>29</v>
      </c>
      <c r="B319" s="516" t="s">
        <v>121</v>
      </c>
      <c r="C319" s="291" t="s">
        <v>25</v>
      </c>
      <c r="D319" s="295"/>
      <c r="E319" s="295"/>
      <c r="F319" s="295"/>
      <c r="G319" s="295"/>
      <c r="H319" s="295"/>
      <c r="I319" s="295"/>
      <c r="J319" s="295"/>
      <c r="K319" s="295"/>
      <c r="L319" s="295"/>
      <c r="M319" s="295"/>
      <c r="N319" s="295">
        <v>3</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idden="1" outlineLevel="1">
      <c r="B320" s="294" t="s">
        <v>289</v>
      </c>
      <c r="C320" s="291" t="s">
        <v>163</v>
      </c>
      <c r="D320" s="295"/>
      <c r="E320" s="295"/>
      <c r="F320" s="295"/>
      <c r="G320" s="295"/>
      <c r="H320" s="295"/>
      <c r="I320" s="295"/>
      <c r="J320" s="295"/>
      <c r="K320" s="295"/>
      <c r="L320" s="295"/>
      <c r="M320" s="295"/>
      <c r="N320" s="295">
        <f>N319</f>
        <v>3</v>
      </c>
      <c r="O320" s="295"/>
      <c r="P320" s="295"/>
      <c r="Q320" s="295"/>
      <c r="R320" s="295"/>
      <c r="S320" s="295"/>
      <c r="T320" s="295"/>
      <c r="U320" s="295"/>
      <c r="V320" s="295"/>
      <c r="W320" s="295"/>
      <c r="X320" s="295"/>
      <c r="Y320" s="411">
        <f>Y319</f>
        <v>0</v>
      </c>
      <c r="Z320" s="411">
        <f t="shared" ref="Z320:AD320" si="652">Z319</f>
        <v>0</v>
      </c>
      <c r="AA320" s="411">
        <f t="shared" si="652"/>
        <v>0</v>
      </c>
      <c r="AB320" s="411">
        <f t="shared" si="652"/>
        <v>0</v>
      </c>
      <c r="AC320" s="411">
        <f t="shared" si="652"/>
        <v>0</v>
      </c>
      <c r="AD320" s="411">
        <f t="shared" si="652"/>
        <v>0</v>
      </c>
      <c r="AE320" s="411">
        <f t="shared" ref="AE320" si="653">AE319</f>
        <v>0</v>
      </c>
      <c r="AF320" s="411">
        <f t="shared" ref="AF320" si="654">AF319</f>
        <v>0</v>
      </c>
      <c r="AG320" s="411">
        <f t="shared" ref="AG320" si="655">AG319</f>
        <v>0</v>
      </c>
      <c r="AH320" s="411">
        <f t="shared" ref="AH320" si="656">AH319</f>
        <v>0</v>
      </c>
      <c r="AI320" s="411">
        <f t="shared" ref="AI320" si="657">AI319</f>
        <v>0</v>
      </c>
      <c r="AJ320" s="411">
        <f t="shared" ref="AJ320" si="658">AJ319</f>
        <v>0</v>
      </c>
      <c r="AK320" s="411">
        <f t="shared" ref="AK320" si="659">AK319</f>
        <v>0</v>
      </c>
      <c r="AL320" s="411">
        <f t="shared" ref="AL320" si="660">AL319</f>
        <v>0</v>
      </c>
      <c r="AM320" s="306"/>
    </row>
    <row r="321" spans="1:39" hidden="1" outlineLevel="1">
      <c r="B321" s="294"/>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hidden="1" outlineLevel="1">
      <c r="A322" s="518">
        <v>30</v>
      </c>
      <c r="B322" s="516" t="s">
        <v>122</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hidden="1"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AD323" si="661">Z322</f>
        <v>0</v>
      </c>
      <c r="AA323" s="411">
        <f t="shared" si="661"/>
        <v>0</v>
      </c>
      <c r="AB323" s="411">
        <f t="shared" si="661"/>
        <v>0</v>
      </c>
      <c r="AC323" s="411">
        <f t="shared" si="661"/>
        <v>0</v>
      </c>
      <c r="AD323" s="411">
        <f t="shared" si="661"/>
        <v>0</v>
      </c>
      <c r="AE323" s="411">
        <f t="shared" ref="AE323" si="662">AE322</f>
        <v>0</v>
      </c>
      <c r="AF323" s="411">
        <f t="shared" ref="AF323" si="663">AF322</f>
        <v>0</v>
      </c>
      <c r="AG323" s="411">
        <f t="shared" ref="AG323" si="664">AG322</f>
        <v>0</v>
      </c>
      <c r="AH323" s="411">
        <f t="shared" ref="AH323" si="665">AH322</f>
        <v>0</v>
      </c>
      <c r="AI323" s="411">
        <f t="shared" ref="AI323" si="666">AI322</f>
        <v>0</v>
      </c>
      <c r="AJ323" s="411">
        <f t="shared" ref="AJ323" si="667">AJ322</f>
        <v>0</v>
      </c>
      <c r="AK323" s="411">
        <f t="shared" ref="AK323" si="668">AK322</f>
        <v>0</v>
      </c>
      <c r="AL323" s="411">
        <f t="shared" ref="AL323" si="669">AL322</f>
        <v>0</v>
      </c>
      <c r="AM323" s="306"/>
    </row>
    <row r="324" spans="1:39" hidden="1" outlineLevel="1">
      <c r="B324" s="294"/>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30" hidden="1" outlineLevel="1">
      <c r="A325" s="518">
        <v>31</v>
      </c>
      <c r="B325" s="516" t="s">
        <v>123</v>
      </c>
      <c r="C325" s="291" t="s">
        <v>25</v>
      </c>
      <c r="D325" s="295"/>
      <c r="E325" s="295"/>
      <c r="F325" s="295"/>
      <c r="G325" s="295"/>
      <c r="H325" s="295"/>
      <c r="I325" s="295"/>
      <c r="J325" s="295"/>
      <c r="K325" s="295"/>
      <c r="L325" s="295"/>
      <c r="M325" s="295"/>
      <c r="N325" s="295">
        <v>12</v>
      </c>
      <c r="O325" s="295"/>
      <c r="P325" s="295"/>
      <c r="Q325" s="295"/>
      <c r="R325" s="295"/>
      <c r="S325" s="295"/>
      <c r="T325" s="295"/>
      <c r="U325" s="295"/>
      <c r="V325" s="295"/>
      <c r="W325" s="295"/>
      <c r="X325" s="295"/>
      <c r="Y325" s="426"/>
      <c r="Z325" s="410"/>
      <c r="AA325" s="410"/>
      <c r="AB325" s="410"/>
      <c r="AC325" s="410"/>
      <c r="AD325" s="410"/>
      <c r="AE325" s="410"/>
      <c r="AF325" s="410"/>
      <c r="AG325" s="415"/>
      <c r="AH325" s="415"/>
      <c r="AI325" s="415"/>
      <c r="AJ325" s="415"/>
      <c r="AK325" s="415"/>
      <c r="AL325" s="415"/>
      <c r="AM325" s="296">
        <f>SUM(Y325:AL325)</f>
        <v>0</v>
      </c>
    </row>
    <row r="326" spans="1:39" hidden="1" outlineLevel="1">
      <c r="B326" s="294" t="s">
        <v>289</v>
      </c>
      <c r="C326" s="291" t="s">
        <v>163</v>
      </c>
      <c r="D326" s="295"/>
      <c r="E326" s="295"/>
      <c r="F326" s="295"/>
      <c r="G326" s="295"/>
      <c r="H326" s="295"/>
      <c r="I326" s="295"/>
      <c r="J326" s="295"/>
      <c r="K326" s="295"/>
      <c r="L326" s="295"/>
      <c r="M326" s="295"/>
      <c r="N326" s="295">
        <f>N325</f>
        <v>12</v>
      </c>
      <c r="O326" s="295"/>
      <c r="P326" s="295"/>
      <c r="Q326" s="295"/>
      <c r="R326" s="295"/>
      <c r="S326" s="295"/>
      <c r="T326" s="295"/>
      <c r="U326" s="295"/>
      <c r="V326" s="295"/>
      <c r="W326" s="295"/>
      <c r="X326" s="295"/>
      <c r="Y326" s="411">
        <f>Y325</f>
        <v>0</v>
      </c>
      <c r="Z326" s="411">
        <f t="shared" ref="Z326:AD326" si="670">Z325</f>
        <v>0</v>
      </c>
      <c r="AA326" s="411">
        <f t="shared" si="670"/>
        <v>0</v>
      </c>
      <c r="AB326" s="411">
        <f t="shared" si="670"/>
        <v>0</v>
      </c>
      <c r="AC326" s="411">
        <f t="shared" si="670"/>
        <v>0</v>
      </c>
      <c r="AD326" s="411">
        <f t="shared" si="670"/>
        <v>0</v>
      </c>
      <c r="AE326" s="411">
        <f t="shared" ref="AE326" si="671">AE325</f>
        <v>0</v>
      </c>
      <c r="AF326" s="411">
        <f t="shared" ref="AF326" si="672">AF325</f>
        <v>0</v>
      </c>
      <c r="AG326" s="411">
        <f t="shared" ref="AG326" si="673">AG325</f>
        <v>0</v>
      </c>
      <c r="AH326" s="411">
        <f t="shared" ref="AH326" si="674">AH325</f>
        <v>0</v>
      </c>
      <c r="AI326" s="411">
        <f t="shared" ref="AI326" si="675">AI325</f>
        <v>0</v>
      </c>
      <c r="AJ326" s="411">
        <f t="shared" ref="AJ326" si="676">AJ325</f>
        <v>0</v>
      </c>
      <c r="AK326" s="411">
        <f t="shared" ref="AK326" si="677">AK325</f>
        <v>0</v>
      </c>
      <c r="AL326" s="411">
        <f t="shared" ref="AL326" si="678">AL325</f>
        <v>0</v>
      </c>
      <c r="AM326" s="306"/>
    </row>
    <row r="327" spans="1:39" hidden="1" outlineLevel="1">
      <c r="B327" s="516"/>
      <c r="C327" s="291"/>
      <c r="D327" s="291"/>
      <c r="E327" s="291"/>
      <c r="F327" s="291"/>
      <c r="G327" s="291"/>
      <c r="H327" s="291"/>
      <c r="I327" s="291"/>
      <c r="J327" s="291"/>
      <c r="K327" s="291"/>
      <c r="L327" s="291"/>
      <c r="M327" s="291"/>
      <c r="N327" s="291"/>
      <c r="O327" s="291"/>
      <c r="P327" s="291"/>
      <c r="Q327" s="291"/>
      <c r="R327" s="291"/>
      <c r="S327" s="291"/>
      <c r="T327" s="291"/>
      <c r="U327" s="291"/>
      <c r="V327" s="291"/>
      <c r="W327" s="291"/>
      <c r="X327" s="291"/>
      <c r="Y327" s="412"/>
      <c r="Z327" s="425"/>
      <c r="AA327" s="425"/>
      <c r="AB327" s="425"/>
      <c r="AC327" s="425"/>
      <c r="AD327" s="425"/>
      <c r="AE327" s="425"/>
      <c r="AF327" s="425"/>
      <c r="AG327" s="425"/>
      <c r="AH327" s="425"/>
      <c r="AI327" s="425"/>
      <c r="AJ327" s="425"/>
      <c r="AK327" s="425"/>
      <c r="AL327" s="425"/>
      <c r="AM327" s="306"/>
    </row>
    <row r="328" spans="1:39" ht="30" hidden="1" outlineLevel="1">
      <c r="A328" s="518">
        <v>32</v>
      </c>
      <c r="B328" s="516" t="s">
        <v>124</v>
      </c>
      <c r="C328" s="291" t="s">
        <v>25</v>
      </c>
      <c r="D328" s="295"/>
      <c r="E328" s="295"/>
      <c r="F328" s="295"/>
      <c r="G328" s="295"/>
      <c r="H328" s="295"/>
      <c r="I328" s="295"/>
      <c r="J328" s="295"/>
      <c r="K328" s="295"/>
      <c r="L328" s="295"/>
      <c r="M328" s="295"/>
      <c r="N328" s="295">
        <v>12</v>
      </c>
      <c r="O328" s="295"/>
      <c r="P328" s="295"/>
      <c r="Q328" s="295"/>
      <c r="R328" s="295"/>
      <c r="S328" s="295"/>
      <c r="T328" s="295"/>
      <c r="U328" s="295"/>
      <c r="V328" s="295"/>
      <c r="W328" s="295"/>
      <c r="X328" s="295"/>
      <c r="Y328" s="426"/>
      <c r="Z328" s="410"/>
      <c r="AA328" s="410"/>
      <c r="AB328" s="410"/>
      <c r="AC328" s="410"/>
      <c r="AD328" s="410"/>
      <c r="AE328" s="410"/>
      <c r="AF328" s="410"/>
      <c r="AG328" s="415"/>
      <c r="AH328" s="415"/>
      <c r="AI328" s="415"/>
      <c r="AJ328" s="415"/>
      <c r="AK328" s="415"/>
      <c r="AL328" s="415"/>
      <c r="AM328" s="296">
        <f>SUM(Y328:AL328)</f>
        <v>0</v>
      </c>
    </row>
    <row r="329" spans="1:39" hidden="1" outlineLevel="1">
      <c r="B329" s="294" t="s">
        <v>289</v>
      </c>
      <c r="C329" s="291" t="s">
        <v>163</v>
      </c>
      <c r="D329" s="295"/>
      <c r="E329" s="295"/>
      <c r="F329" s="295"/>
      <c r="G329" s="295"/>
      <c r="H329" s="295"/>
      <c r="I329" s="295"/>
      <c r="J329" s="295"/>
      <c r="K329" s="295"/>
      <c r="L329" s="295"/>
      <c r="M329" s="295"/>
      <c r="N329" s="295">
        <f>N328</f>
        <v>12</v>
      </c>
      <c r="O329" s="295"/>
      <c r="P329" s="295"/>
      <c r="Q329" s="295"/>
      <c r="R329" s="295"/>
      <c r="S329" s="295"/>
      <c r="T329" s="295"/>
      <c r="U329" s="295"/>
      <c r="V329" s="295"/>
      <c r="W329" s="295"/>
      <c r="X329" s="295"/>
      <c r="Y329" s="411">
        <f>Y328</f>
        <v>0</v>
      </c>
      <c r="Z329" s="411">
        <f t="shared" ref="Z329:AD329" si="679">Z328</f>
        <v>0</v>
      </c>
      <c r="AA329" s="411">
        <f t="shared" si="679"/>
        <v>0</v>
      </c>
      <c r="AB329" s="411">
        <f t="shared" si="679"/>
        <v>0</v>
      </c>
      <c r="AC329" s="411">
        <f t="shared" si="679"/>
        <v>0</v>
      </c>
      <c r="AD329" s="411">
        <f t="shared" si="679"/>
        <v>0</v>
      </c>
      <c r="AE329" s="411">
        <f t="shared" ref="AE329" si="680">AE328</f>
        <v>0</v>
      </c>
      <c r="AF329" s="411">
        <f t="shared" ref="AF329" si="681">AF328</f>
        <v>0</v>
      </c>
      <c r="AG329" s="411">
        <f t="shared" ref="AG329" si="682">AG328</f>
        <v>0</v>
      </c>
      <c r="AH329" s="411">
        <f t="shared" ref="AH329" si="683">AH328</f>
        <v>0</v>
      </c>
      <c r="AI329" s="411">
        <f t="shared" ref="AI329" si="684">AI328</f>
        <v>0</v>
      </c>
      <c r="AJ329" s="411">
        <f t="shared" ref="AJ329" si="685">AJ328</f>
        <v>0</v>
      </c>
      <c r="AK329" s="411">
        <f t="shared" ref="AK329" si="686">AK328</f>
        <v>0</v>
      </c>
      <c r="AL329" s="411">
        <f t="shared" ref="AL329" si="687">AL328</f>
        <v>0</v>
      </c>
      <c r="AM329" s="306"/>
    </row>
    <row r="330" spans="1:39" hidden="1" outlineLevel="1">
      <c r="B330" s="516"/>
      <c r="C330" s="291"/>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2"/>
      <c r="Z330" s="425"/>
      <c r="AA330" s="425"/>
      <c r="AB330" s="425"/>
      <c r="AC330" s="425"/>
      <c r="AD330" s="425"/>
      <c r="AE330" s="425"/>
      <c r="AF330" s="425"/>
      <c r="AG330" s="425"/>
      <c r="AH330" s="425"/>
      <c r="AI330" s="425"/>
      <c r="AJ330" s="425"/>
      <c r="AK330" s="425"/>
      <c r="AL330" s="425"/>
      <c r="AM330" s="306"/>
    </row>
    <row r="331" spans="1:39" ht="15.75" hidden="1" outlineLevel="1">
      <c r="B331" s="288" t="s">
        <v>500</v>
      </c>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idden="1" outlineLevel="1">
      <c r="A332" s="518">
        <v>33</v>
      </c>
      <c r="B332" s="516" t="s">
        <v>125</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idden="1"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AD333" si="688">Z332</f>
        <v>0</v>
      </c>
      <c r="AA333" s="411">
        <f t="shared" si="688"/>
        <v>0</v>
      </c>
      <c r="AB333" s="411">
        <f t="shared" si="688"/>
        <v>0</v>
      </c>
      <c r="AC333" s="411">
        <f t="shared" si="688"/>
        <v>0</v>
      </c>
      <c r="AD333" s="411">
        <f t="shared" si="688"/>
        <v>0</v>
      </c>
      <c r="AE333" s="411">
        <f t="shared" ref="AE333" si="689">AE332</f>
        <v>0</v>
      </c>
      <c r="AF333" s="411">
        <f t="shared" ref="AF333" si="690">AF332</f>
        <v>0</v>
      </c>
      <c r="AG333" s="411">
        <f t="shared" ref="AG333" si="691">AG332</f>
        <v>0</v>
      </c>
      <c r="AH333" s="411">
        <f t="shared" ref="AH333" si="692">AH332</f>
        <v>0</v>
      </c>
      <c r="AI333" s="411">
        <f t="shared" ref="AI333" si="693">AI332</f>
        <v>0</v>
      </c>
      <c r="AJ333" s="411">
        <f t="shared" ref="AJ333" si="694">AJ332</f>
        <v>0</v>
      </c>
      <c r="AK333" s="411">
        <f t="shared" ref="AK333" si="695">AK332</f>
        <v>0</v>
      </c>
      <c r="AL333" s="411">
        <f t="shared" ref="AL333" si="696">AL332</f>
        <v>0</v>
      </c>
      <c r="AM333" s="306"/>
    </row>
    <row r="334" spans="1:39" hidden="1" outlineLevel="1">
      <c r="B334" s="516"/>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idden="1" outlineLevel="1">
      <c r="A335" s="518">
        <v>34</v>
      </c>
      <c r="B335" s="516" t="s">
        <v>126</v>
      </c>
      <c r="C335" s="291" t="s">
        <v>25</v>
      </c>
      <c r="D335" s="295"/>
      <c r="E335" s="295"/>
      <c r="F335" s="295"/>
      <c r="G335" s="295"/>
      <c r="H335" s="295"/>
      <c r="I335" s="295"/>
      <c r="J335" s="295"/>
      <c r="K335" s="295"/>
      <c r="L335" s="295"/>
      <c r="M335" s="295"/>
      <c r="N335" s="295">
        <v>0</v>
      </c>
      <c r="O335" s="295"/>
      <c r="P335" s="295"/>
      <c r="Q335" s="295"/>
      <c r="R335" s="295"/>
      <c r="S335" s="295"/>
      <c r="T335" s="295"/>
      <c r="U335" s="295"/>
      <c r="V335" s="295"/>
      <c r="W335" s="295"/>
      <c r="X335" s="295"/>
      <c r="Y335" s="426"/>
      <c r="Z335" s="410"/>
      <c r="AA335" s="410"/>
      <c r="AB335" s="410"/>
      <c r="AC335" s="410"/>
      <c r="AD335" s="410"/>
      <c r="AE335" s="410"/>
      <c r="AF335" s="410"/>
      <c r="AG335" s="415"/>
      <c r="AH335" s="415"/>
      <c r="AI335" s="415"/>
      <c r="AJ335" s="415"/>
      <c r="AK335" s="415"/>
      <c r="AL335" s="415"/>
      <c r="AM335" s="296">
        <f>SUM(Y335:AL335)</f>
        <v>0</v>
      </c>
    </row>
    <row r="336" spans="1:39" hidden="1" outlineLevel="1">
      <c r="B336" s="294" t="s">
        <v>289</v>
      </c>
      <c r="C336" s="291" t="s">
        <v>163</v>
      </c>
      <c r="D336" s="295"/>
      <c r="E336" s="295"/>
      <c r="F336" s="295"/>
      <c r="G336" s="295"/>
      <c r="H336" s="295"/>
      <c r="I336" s="295"/>
      <c r="J336" s="295"/>
      <c r="K336" s="295"/>
      <c r="L336" s="295"/>
      <c r="M336" s="295"/>
      <c r="N336" s="295">
        <f>N335</f>
        <v>0</v>
      </c>
      <c r="O336" s="295"/>
      <c r="P336" s="295"/>
      <c r="Q336" s="295"/>
      <c r="R336" s="295"/>
      <c r="S336" s="295"/>
      <c r="T336" s="295"/>
      <c r="U336" s="295"/>
      <c r="V336" s="295"/>
      <c r="W336" s="295"/>
      <c r="X336" s="295"/>
      <c r="Y336" s="411">
        <f>Y335</f>
        <v>0</v>
      </c>
      <c r="Z336" s="411">
        <f t="shared" ref="Z336:AD336" si="697">Z335</f>
        <v>0</v>
      </c>
      <c r="AA336" s="411">
        <f t="shared" si="697"/>
        <v>0</v>
      </c>
      <c r="AB336" s="411">
        <f t="shared" si="697"/>
        <v>0</v>
      </c>
      <c r="AC336" s="411">
        <f t="shared" si="697"/>
        <v>0</v>
      </c>
      <c r="AD336" s="411">
        <f t="shared" si="697"/>
        <v>0</v>
      </c>
      <c r="AE336" s="411">
        <f t="shared" ref="AE336" si="698">AE335</f>
        <v>0</v>
      </c>
      <c r="AF336" s="411">
        <f t="shared" ref="AF336" si="699">AF335</f>
        <v>0</v>
      </c>
      <c r="AG336" s="411">
        <f t="shared" ref="AG336" si="700">AG335</f>
        <v>0</v>
      </c>
      <c r="AH336" s="411">
        <f t="shared" ref="AH336" si="701">AH335</f>
        <v>0</v>
      </c>
      <c r="AI336" s="411">
        <f t="shared" ref="AI336" si="702">AI335</f>
        <v>0</v>
      </c>
      <c r="AJ336" s="411">
        <f t="shared" ref="AJ336" si="703">AJ335</f>
        <v>0</v>
      </c>
      <c r="AK336" s="411">
        <f t="shared" ref="AK336" si="704">AK335</f>
        <v>0</v>
      </c>
      <c r="AL336" s="411">
        <f t="shared" ref="AL336" si="705">AL335</f>
        <v>0</v>
      </c>
      <c r="AM336" s="306"/>
    </row>
    <row r="337" spans="1:39" hidden="1" outlineLevel="1">
      <c r="B337" s="516"/>
      <c r="C337" s="291"/>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12"/>
      <c r="Z337" s="425"/>
      <c r="AA337" s="425"/>
      <c r="AB337" s="425"/>
      <c r="AC337" s="425"/>
      <c r="AD337" s="425"/>
      <c r="AE337" s="425"/>
      <c r="AF337" s="425"/>
      <c r="AG337" s="425"/>
      <c r="AH337" s="425"/>
      <c r="AI337" s="425"/>
      <c r="AJ337" s="425"/>
      <c r="AK337" s="425"/>
      <c r="AL337" s="425"/>
      <c r="AM337" s="306"/>
    </row>
    <row r="338" spans="1:39" hidden="1" outlineLevel="1">
      <c r="A338" s="518">
        <v>35</v>
      </c>
      <c r="B338" s="516" t="s">
        <v>127</v>
      </c>
      <c r="C338" s="291" t="s">
        <v>25</v>
      </c>
      <c r="D338" s="295"/>
      <c r="E338" s="295"/>
      <c r="F338" s="295"/>
      <c r="G338" s="295"/>
      <c r="H338" s="295"/>
      <c r="I338" s="295"/>
      <c r="J338" s="295"/>
      <c r="K338" s="295"/>
      <c r="L338" s="295"/>
      <c r="M338" s="295"/>
      <c r="N338" s="295">
        <v>0</v>
      </c>
      <c r="O338" s="295"/>
      <c r="P338" s="295"/>
      <c r="Q338" s="295"/>
      <c r="R338" s="295"/>
      <c r="S338" s="295"/>
      <c r="T338" s="295"/>
      <c r="U338" s="295"/>
      <c r="V338" s="295"/>
      <c r="W338" s="295"/>
      <c r="X338" s="295"/>
      <c r="Y338" s="426"/>
      <c r="Z338" s="410"/>
      <c r="AA338" s="410"/>
      <c r="AB338" s="410"/>
      <c r="AC338" s="410"/>
      <c r="AD338" s="410"/>
      <c r="AE338" s="410"/>
      <c r="AF338" s="410"/>
      <c r="AG338" s="415"/>
      <c r="AH338" s="415"/>
      <c r="AI338" s="415"/>
      <c r="AJ338" s="415"/>
      <c r="AK338" s="415"/>
      <c r="AL338" s="415"/>
      <c r="AM338" s="296">
        <f>SUM(Y338:AL338)</f>
        <v>0</v>
      </c>
    </row>
    <row r="339" spans="1:39" hidden="1" outlineLevel="1">
      <c r="B339" s="294" t="s">
        <v>289</v>
      </c>
      <c r="C339" s="291" t="s">
        <v>163</v>
      </c>
      <c r="D339" s="295"/>
      <c r="E339" s="295"/>
      <c r="F339" s="295"/>
      <c r="G339" s="295"/>
      <c r="H339" s="295"/>
      <c r="I339" s="295"/>
      <c r="J339" s="295"/>
      <c r="K339" s="295"/>
      <c r="L339" s="295"/>
      <c r="M339" s="295"/>
      <c r="N339" s="295">
        <f>N338</f>
        <v>0</v>
      </c>
      <c r="O339" s="295"/>
      <c r="P339" s="295"/>
      <c r="Q339" s="295"/>
      <c r="R339" s="295"/>
      <c r="S339" s="295"/>
      <c r="T339" s="295"/>
      <c r="U339" s="295"/>
      <c r="V339" s="295"/>
      <c r="W339" s="295"/>
      <c r="X339" s="295"/>
      <c r="Y339" s="411">
        <f>Y338</f>
        <v>0</v>
      </c>
      <c r="Z339" s="411">
        <f t="shared" ref="Z339:AD339" si="706">Z338</f>
        <v>0</v>
      </c>
      <c r="AA339" s="411">
        <f t="shared" si="706"/>
        <v>0</v>
      </c>
      <c r="AB339" s="411">
        <f t="shared" si="706"/>
        <v>0</v>
      </c>
      <c r="AC339" s="411">
        <f t="shared" si="706"/>
        <v>0</v>
      </c>
      <c r="AD339" s="411">
        <f t="shared" si="706"/>
        <v>0</v>
      </c>
      <c r="AE339" s="411">
        <f t="shared" ref="AE339" si="707">AE338</f>
        <v>0</v>
      </c>
      <c r="AF339" s="411">
        <f t="shared" ref="AF339" si="708">AF338</f>
        <v>0</v>
      </c>
      <c r="AG339" s="411">
        <f t="shared" ref="AG339" si="709">AG338</f>
        <v>0</v>
      </c>
      <c r="AH339" s="411">
        <f t="shared" ref="AH339" si="710">AH338</f>
        <v>0</v>
      </c>
      <c r="AI339" s="411">
        <f t="shared" ref="AI339" si="711">AI338</f>
        <v>0</v>
      </c>
      <c r="AJ339" s="411">
        <f t="shared" ref="AJ339" si="712">AJ338</f>
        <v>0</v>
      </c>
      <c r="AK339" s="411">
        <f t="shared" ref="AK339" si="713">AK338</f>
        <v>0</v>
      </c>
      <c r="AL339" s="411">
        <f t="shared" ref="AL339" si="714">AL338</f>
        <v>0</v>
      </c>
      <c r="AM339" s="306"/>
    </row>
    <row r="340" spans="1:39" hidden="1" outlineLevel="1">
      <c r="B340" s="294"/>
      <c r="C340" s="291"/>
      <c r="D340" s="291"/>
      <c r="E340" s="291"/>
      <c r="F340" s="291"/>
      <c r="G340" s="291"/>
      <c r="H340" s="291"/>
      <c r="I340" s="291"/>
      <c r="J340" s="291"/>
      <c r="K340" s="291"/>
      <c r="L340" s="291"/>
      <c r="M340" s="291"/>
      <c r="N340" s="291"/>
      <c r="O340" s="291"/>
      <c r="P340" s="291"/>
      <c r="Q340" s="291"/>
      <c r="R340" s="291"/>
      <c r="S340" s="291"/>
      <c r="T340" s="291"/>
      <c r="U340" s="291"/>
      <c r="V340" s="291"/>
      <c r="W340" s="291"/>
      <c r="X340" s="291"/>
      <c r="Y340" s="412"/>
      <c r="Z340" s="425"/>
      <c r="AA340" s="425"/>
      <c r="AB340" s="425"/>
      <c r="AC340" s="425"/>
      <c r="AD340" s="425"/>
      <c r="AE340" s="425"/>
      <c r="AF340" s="425"/>
      <c r="AG340" s="425"/>
      <c r="AH340" s="425"/>
      <c r="AI340" s="425"/>
      <c r="AJ340" s="425"/>
      <c r="AK340" s="425"/>
      <c r="AL340" s="425"/>
      <c r="AM340" s="306"/>
    </row>
    <row r="341" spans="1:39" ht="15.75" hidden="1" outlineLevel="1">
      <c r="B341" s="288" t="s">
        <v>501</v>
      </c>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45" hidden="1" outlineLevel="1">
      <c r="A342" s="518">
        <v>36</v>
      </c>
      <c r="B342" s="516" t="s">
        <v>128</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idden="1"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AD343" si="715">Z342</f>
        <v>0</v>
      </c>
      <c r="AA343" s="411">
        <f t="shared" si="715"/>
        <v>0</v>
      </c>
      <c r="AB343" s="411">
        <f t="shared" si="715"/>
        <v>0</v>
      </c>
      <c r="AC343" s="411">
        <f t="shared" si="715"/>
        <v>0</v>
      </c>
      <c r="AD343" s="411">
        <f t="shared" si="715"/>
        <v>0</v>
      </c>
      <c r="AE343" s="411">
        <f t="shared" ref="AE343" si="716">AE342</f>
        <v>0</v>
      </c>
      <c r="AF343" s="411">
        <f t="shared" ref="AF343" si="717">AF342</f>
        <v>0</v>
      </c>
      <c r="AG343" s="411">
        <f t="shared" ref="AG343" si="718">AG342</f>
        <v>0</v>
      </c>
      <c r="AH343" s="411">
        <f t="shared" ref="AH343" si="719">AH342</f>
        <v>0</v>
      </c>
      <c r="AI343" s="411">
        <f t="shared" ref="AI343" si="720">AI342</f>
        <v>0</v>
      </c>
      <c r="AJ343" s="411">
        <f t="shared" ref="AJ343" si="721">AJ342</f>
        <v>0</v>
      </c>
      <c r="AK343" s="411">
        <f t="shared" ref="AK343" si="722">AK342</f>
        <v>0</v>
      </c>
      <c r="AL343" s="411">
        <f t="shared" ref="AL343" si="723">AL342</f>
        <v>0</v>
      </c>
      <c r="AM343" s="306"/>
    </row>
    <row r="344" spans="1:39" hidden="1" outlineLevel="1">
      <c r="B344" s="516"/>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hidden="1" outlineLevel="1">
      <c r="A345" s="518">
        <v>37</v>
      </c>
      <c r="B345" s="516" t="s">
        <v>129</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idden="1"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AD346" si="724">Z345</f>
        <v>0</v>
      </c>
      <c r="AA346" s="411">
        <f t="shared" si="724"/>
        <v>0</v>
      </c>
      <c r="AB346" s="411">
        <f t="shared" si="724"/>
        <v>0</v>
      </c>
      <c r="AC346" s="411">
        <f t="shared" si="724"/>
        <v>0</v>
      </c>
      <c r="AD346" s="411">
        <f t="shared" si="724"/>
        <v>0</v>
      </c>
      <c r="AE346" s="411">
        <f t="shared" ref="AE346" si="725">AE345</f>
        <v>0</v>
      </c>
      <c r="AF346" s="411">
        <f t="shared" ref="AF346" si="726">AF345</f>
        <v>0</v>
      </c>
      <c r="AG346" s="411">
        <f t="shared" ref="AG346" si="727">AG345</f>
        <v>0</v>
      </c>
      <c r="AH346" s="411">
        <f t="shared" ref="AH346" si="728">AH345</f>
        <v>0</v>
      </c>
      <c r="AI346" s="411">
        <f t="shared" ref="AI346" si="729">AI345</f>
        <v>0</v>
      </c>
      <c r="AJ346" s="411">
        <f t="shared" ref="AJ346" si="730">AJ345</f>
        <v>0</v>
      </c>
      <c r="AK346" s="411">
        <f t="shared" ref="AK346" si="731">AK345</f>
        <v>0</v>
      </c>
      <c r="AL346" s="411">
        <f t="shared" ref="AL346" si="732">AL345</f>
        <v>0</v>
      </c>
      <c r="AM346" s="306"/>
    </row>
    <row r="347" spans="1:39" hidden="1" outlineLevel="1">
      <c r="B347" s="516"/>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idden="1" outlineLevel="1">
      <c r="A348" s="518">
        <v>38</v>
      </c>
      <c r="B348" s="516" t="s">
        <v>130</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idden="1"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AD349" si="733">Z348</f>
        <v>0</v>
      </c>
      <c r="AA349" s="411">
        <f t="shared" si="733"/>
        <v>0</v>
      </c>
      <c r="AB349" s="411">
        <f t="shared" si="733"/>
        <v>0</v>
      </c>
      <c r="AC349" s="411">
        <f t="shared" si="733"/>
        <v>0</v>
      </c>
      <c r="AD349" s="411">
        <f t="shared" si="733"/>
        <v>0</v>
      </c>
      <c r="AE349" s="411">
        <f t="shared" ref="AE349" si="734">AE348</f>
        <v>0</v>
      </c>
      <c r="AF349" s="411">
        <f t="shared" ref="AF349" si="735">AF348</f>
        <v>0</v>
      </c>
      <c r="AG349" s="411">
        <f t="shared" ref="AG349" si="736">AG348</f>
        <v>0</v>
      </c>
      <c r="AH349" s="411">
        <f t="shared" ref="AH349" si="737">AH348</f>
        <v>0</v>
      </c>
      <c r="AI349" s="411">
        <f t="shared" ref="AI349" si="738">AI348</f>
        <v>0</v>
      </c>
      <c r="AJ349" s="411">
        <f t="shared" ref="AJ349" si="739">AJ348</f>
        <v>0</v>
      </c>
      <c r="AK349" s="411">
        <f t="shared" ref="AK349" si="740">AK348</f>
        <v>0</v>
      </c>
      <c r="AL349" s="411">
        <f t="shared" ref="AL349" si="741">AL348</f>
        <v>0</v>
      </c>
      <c r="AM349" s="306"/>
    </row>
    <row r="350" spans="1:39" hidden="1" outlineLevel="1">
      <c r="B350" s="516"/>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30" hidden="1" outlineLevel="1">
      <c r="A351" s="518">
        <v>39</v>
      </c>
      <c r="B351" s="516" t="s">
        <v>131</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idden="1"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AD352" si="742">Z351</f>
        <v>0</v>
      </c>
      <c r="AA352" s="411">
        <f t="shared" si="742"/>
        <v>0</v>
      </c>
      <c r="AB352" s="411">
        <f t="shared" si="742"/>
        <v>0</v>
      </c>
      <c r="AC352" s="411">
        <f t="shared" si="742"/>
        <v>0</v>
      </c>
      <c r="AD352" s="411">
        <f t="shared" si="742"/>
        <v>0</v>
      </c>
      <c r="AE352" s="411">
        <f t="shared" ref="AE352" si="743">AE351</f>
        <v>0</v>
      </c>
      <c r="AF352" s="411">
        <f t="shared" ref="AF352" si="744">AF351</f>
        <v>0</v>
      </c>
      <c r="AG352" s="411">
        <f t="shared" ref="AG352" si="745">AG351</f>
        <v>0</v>
      </c>
      <c r="AH352" s="411">
        <f t="shared" ref="AH352" si="746">AH351</f>
        <v>0</v>
      </c>
      <c r="AI352" s="411">
        <f t="shared" ref="AI352" si="747">AI351</f>
        <v>0</v>
      </c>
      <c r="AJ352" s="411">
        <f t="shared" ref="AJ352" si="748">AJ351</f>
        <v>0</v>
      </c>
      <c r="AK352" s="411">
        <f t="shared" ref="AK352" si="749">AK351</f>
        <v>0</v>
      </c>
      <c r="AL352" s="411">
        <f t="shared" ref="AL352" si="750">AL351</f>
        <v>0</v>
      </c>
      <c r="AM352" s="306"/>
    </row>
    <row r="353" spans="1:39" hidden="1" outlineLevel="1">
      <c r="B353" s="516"/>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0" hidden="1" outlineLevel="1">
      <c r="A354" s="518">
        <v>40</v>
      </c>
      <c r="B354" s="516" t="s">
        <v>132</v>
      </c>
      <c r="C354" s="291" t="s">
        <v>25</v>
      </c>
      <c r="D354" s="295"/>
      <c r="E354" s="295"/>
      <c r="F354" s="295"/>
      <c r="G354" s="295"/>
      <c r="H354" s="295"/>
      <c r="I354" s="295"/>
      <c r="J354" s="295"/>
      <c r="K354" s="295"/>
      <c r="L354" s="295"/>
      <c r="M354" s="295"/>
      <c r="N354" s="295">
        <v>12</v>
      </c>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idden="1" outlineLevel="1">
      <c r="B355" s="294" t="s">
        <v>289</v>
      </c>
      <c r="C355" s="291" t="s">
        <v>163</v>
      </c>
      <c r="D355" s="295"/>
      <c r="E355" s="295"/>
      <c r="F355" s="295"/>
      <c r="G355" s="295"/>
      <c r="H355" s="295"/>
      <c r="I355" s="295"/>
      <c r="J355" s="295"/>
      <c r="K355" s="295"/>
      <c r="L355" s="295"/>
      <c r="M355" s="295"/>
      <c r="N355" s="295">
        <f>N354</f>
        <v>12</v>
      </c>
      <c r="O355" s="295"/>
      <c r="P355" s="295"/>
      <c r="Q355" s="295"/>
      <c r="R355" s="295"/>
      <c r="S355" s="295"/>
      <c r="T355" s="295"/>
      <c r="U355" s="295"/>
      <c r="V355" s="295"/>
      <c r="W355" s="295"/>
      <c r="X355" s="295"/>
      <c r="Y355" s="411">
        <f>Y354</f>
        <v>0</v>
      </c>
      <c r="Z355" s="411">
        <f t="shared" ref="Z355:AD355" si="751">Z354</f>
        <v>0</v>
      </c>
      <c r="AA355" s="411">
        <f t="shared" si="751"/>
        <v>0</v>
      </c>
      <c r="AB355" s="411">
        <f t="shared" si="751"/>
        <v>0</v>
      </c>
      <c r="AC355" s="411">
        <f t="shared" si="751"/>
        <v>0</v>
      </c>
      <c r="AD355" s="411">
        <f t="shared" si="751"/>
        <v>0</v>
      </c>
      <c r="AE355" s="411">
        <f t="shared" ref="AE355" si="752">AE354</f>
        <v>0</v>
      </c>
      <c r="AF355" s="411">
        <f t="shared" ref="AF355" si="753">AF354</f>
        <v>0</v>
      </c>
      <c r="AG355" s="411">
        <f t="shared" ref="AG355" si="754">AG354</f>
        <v>0</v>
      </c>
      <c r="AH355" s="411">
        <f t="shared" ref="AH355" si="755">AH354</f>
        <v>0</v>
      </c>
      <c r="AI355" s="411">
        <f t="shared" ref="AI355" si="756">AI354</f>
        <v>0</v>
      </c>
      <c r="AJ355" s="411">
        <f t="shared" ref="AJ355" si="757">AJ354</f>
        <v>0</v>
      </c>
      <c r="AK355" s="411">
        <f t="shared" ref="AK355" si="758">AK354</f>
        <v>0</v>
      </c>
      <c r="AL355" s="411">
        <f t="shared" ref="AL355" si="759">AL354</f>
        <v>0</v>
      </c>
      <c r="AM355" s="306"/>
    </row>
    <row r="356" spans="1:39" hidden="1" outlineLevel="1">
      <c r="B356" s="516"/>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45" hidden="1" outlineLevel="1">
      <c r="A357" s="518">
        <v>41</v>
      </c>
      <c r="B357" s="516" t="s">
        <v>133</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idden="1"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AD358" si="760">Z357</f>
        <v>0</v>
      </c>
      <c r="AA358" s="411">
        <f t="shared" si="760"/>
        <v>0</v>
      </c>
      <c r="AB358" s="411">
        <f t="shared" si="760"/>
        <v>0</v>
      </c>
      <c r="AC358" s="411">
        <f t="shared" si="760"/>
        <v>0</v>
      </c>
      <c r="AD358" s="411">
        <f t="shared" si="760"/>
        <v>0</v>
      </c>
      <c r="AE358" s="411">
        <f t="shared" ref="AE358" si="761">AE357</f>
        <v>0</v>
      </c>
      <c r="AF358" s="411">
        <f t="shared" ref="AF358" si="762">AF357</f>
        <v>0</v>
      </c>
      <c r="AG358" s="411">
        <f t="shared" ref="AG358" si="763">AG357</f>
        <v>0</v>
      </c>
      <c r="AH358" s="411">
        <f t="shared" ref="AH358" si="764">AH357</f>
        <v>0</v>
      </c>
      <c r="AI358" s="411">
        <f t="shared" ref="AI358" si="765">AI357</f>
        <v>0</v>
      </c>
      <c r="AJ358" s="411">
        <f t="shared" ref="AJ358" si="766">AJ357</f>
        <v>0</v>
      </c>
      <c r="AK358" s="411">
        <f t="shared" ref="AK358" si="767">AK357</f>
        <v>0</v>
      </c>
      <c r="AL358" s="411">
        <f t="shared" ref="AL358" si="768">AL357</f>
        <v>0</v>
      </c>
      <c r="AM358" s="306"/>
    </row>
    <row r="359" spans="1:39" hidden="1" outlineLevel="1">
      <c r="B359" s="516"/>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hidden="1" outlineLevel="1">
      <c r="A360" s="518">
        <v>42</v>
      </c>
      <c r="B360" s="516" t="s">
        <v>134</v>
      </c>
      <c r="C360" s="291" t="s">
        <v>25</v>
      </c>
      <c r="D360" s="295"/>
      <c r="E360" s="295"/>
      <c r="F360" s="295"/>
      <c r="G360" s="295"/>
      <c r="H360" s="295"/>
      <c r="I360" s="295"/>
      <c r="J360" s="295"/>
      <c r="K360" s="295"/>
      <c r="L360" s="295"/>
      <c r="M360" s="295"/>
      <c r="N360" s="291"/>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idden="1" outlineLevel="1">
      <c r="B361" s="294" t="s">
        <v>289</v>
      </c>
      <c r="C361" s="291" t="s">
        <v>163</v>
      </c>
      <c r="D361" s="295"/>
      <c r="E361" s="295"/>
      <c r="F361" s="295"/>
      <c r="G361" s="295"/>
      <c r="H361" s="295"/>
      <c r="I361" s="295"/>
      <c r="J361" s="295"/>
      <c r="K361" s="295"/>
      <c r="L361" s="295"/>
      <c r="M361" s="295"/>
      <c r="N361" s="467"/>
      <c r="O361" s="295"/>
      <c r="P361" s="295"/>
      <c r="Q361" s="295"/>
      <c r="R361" s="295"/>
      <c r="S361" s="295"/>
      <c r="T361" s="295"/>
      <c r="U361" s="295"/>
      <c r="V361" s="295"/>
      <c r="W361" s="295"/>
      <c r="X361" s="295"/>
      <c r="Y361" s="411">
        <f>Y360</f>
        <v>0</v>
      </c>
      <c r="Z361" s="411">
        <f t="shared" ref="Z361:AD361" si="769">Z360</f>
        <v>0</v>
      </c>
      <c r="AA361" s="411">
        <f t="shared" si="769"/>
        <v>0</v>
      </c>
      <c r="AB361" s="411">
        <f t="shared" si="769"/>
        <v>0</v>
      </c>
      <c r="AC361" s="411">
        <f t="shared" si="769"/>
        <v>0</v>
      </c>
      <c r="AD361" s="411">
        <f t="shared" si="769"/>
        <v>0</v>
      </c>
      <c r="AE361" s="411">
        <f t="shared" ref="AE361" si="770">AE360</f>
        <v>0</v>
      </c>
      <c r="AF361" s="411">
        <f t="shared" ref="AF361" si="771">AF360</f>
        <v>0</v>
      </c>
      <c r="AG361" s="411">
        <f t="shared" ref="AG361" si="772">AG360</f>
        <v>0</v>
      </c>
      <c r="AH361" s="411">
        <f t="shared" ref="AH361" si="773">AH360</f>
        <v>0</v>
      </c>
      <c r="AI361" s="411">
        <f t="shared" ref="AI361" si="774">AI360</f>
        <v>0</v>
      </c>
      <c r="AJ361" s="411">
        <f t="shared" ref="AJ361" si="775">AJ360</f>
        <v>0</v>
      </c>
      <c r="AK361" s="411">
        <f t="shared" ref="AK361" si="776">AK360</f>
        <v>0</v>
      </c>
      <c r="AL361" s="411">
        <f t="shared" ref="AL361" si="777">AL360</f>
        <v>0</v>
      </c>
      <c r="AM361" s="306"/>
    </row>
    <row r="362" spans="1:39" hidden="1" outlineLevel="1">
      <c r="B362" s="516"/>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hidden="1" outlineLevel="1">
      <c r="A363" s="518">
        <v>43</v>
      </c>
      <c r="B363" s="516" t="s">
        <v>135</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idden="1"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AD364" si="778">Z363</f>
        <v>0</v>
      </c>
      <c r="AA364" s="411">
        <f t="shared" si="778"/>
        <v>0</v>
      </c>
      <c r="AB364" s="411">
        <f t="shared" si="778"/>
        <v>0</v>
      </c>
      <c r="AC364" s="411">
        <f t="shared" si="778"/>
        <v>0</v>
      </c>
      <c r="AD364" s="411">
        <f t="shared" si="778"/>
        <v>0</v>
      </c>
      <c r="AE364" s="411">
        <f t="shared" ref="AE364" si="779">AE363</f>
        <v>0</v>
      </c>
      <c r="AF364" s="411">
        <f t="shared" ref="AF364" si="780">AF363</f>
        <v>0</v>
      </c>
      <c r="AG364" s="411">
        <f t="shared" ref="AG364" si="781">AG363</f>
        <v>0</v>
      </c>
      <c r="AH364" s="411">
        <f t="shared" ref="AH364" si="782">AH363</f>
        <v>0</v>
      </c>
      <c r="AI364" s="411">
        <f t="shared" ref="AI364" si="783">AI363</f>
        <v>0</v>
      </c>
      <c r="AJ364" s="411">
        <f t="shared" ref="AJ364" si="784">AJ363</f>
        <v>0</v>
      </c>
      <c r="AK364" s="411">
        <f t="shared" ref="AK364" si="785">AK363</f>
        <v>0</v>
      </c>
      <c r="AL364" s="411">
        <f t="shared" ref="AL364" si="786">AL363</f>
        <v>0</v>
      </c>
      <c r="AM364" s="306"/>
    </row>
    <row r="365" spans="1:39" hidden="1" outlineLevel="1">
      <c r="B365" s="516"/>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45" hidden="1" outlineLevel="1">
      <c r="A366" s="518">
        <v>44</v>
      </c>
      <c r="B366" s="516" t="s">
        <v>136</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idden="1"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AD367" si="787">Z366</f>
        <v>0</v>
      </c>
      <c r="AA367" s="411">
        <f t="shared" si="787"/>
        <v>0</v>
      </c>
      <c r="AB367" s="411">
        <f t="shared" si="787"/>
        <v>0</v>
      </c>
      <c r="AC367" s="411">
        <f t="shared" si="787"/>
        <v>0</v>
      </c>
      <c r="AD367" s="411">
        <f t="shared" si="787"/>
        <v>0</v>
      </c>
      <c r="AE367" s="411">
        <f t="shared" ref="AE367" si="788">AE366</f>
        <v>0</v>
      </c>
      <c r="AF367" s="411">
        <f t="shared" ref="AF367" si="789">AF366</f>
        <v>0</v>
      </c>
      <c r="AG367" s="411">
        <f t="shared" ref="AG367" si="790">AG366</f>
        <v>0</v>
      </c>
      <c r="AH367" s="411">
        <f t="shared" ref="AH367" si="791">AH366</f>
        <v>0</v>
      </c>
      <c r="AI367" s="411">
        <f t="shared" ref="AI367" si="792">AI366</f>
        <v>0</v>
      </c>
      <c r="AJ367" s="411">
        <f t="shared" ref="AJ367" si="793">AJ366</f>
        <v>0</v>
      </c>
      <c r="AK367" s="411">
        <f t="shared" ref="AK367" si="794">AK366</f>
        <v>0</v>
      </c>
      <c r="AL367" s="411">
        <f t="shared" ref="AL367" si="795">AL366</f>
        <v>0</v>
      </c>
      <c r="AM367" s="306"/>
    </row>
    <row r="368" spans="1:39" hidden="1" outlineLevel="1">
      <c r="B368" s="516"/>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39" ht="30" hidden="1" outlineLevel="1">
      <c r="A369" s="518">
        <v>45</v>
      </c>
      <c r="B369" s="516" t="s">
        <v>137</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39" hidden="1"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AD370" si="796">Z369</f>
        <v>0</v>
      </c>
      <c r="AA370" s="411">
        <f t="shared" si="796"/>
        <v>0</v>
      </c>
      <c r="AB370" s="411">
        <f t="shared" si="796"/>
        <v>0</v>
      </c>
      <c r="AC370" s="411">
        <f t="shared" si="796"/>
        <v>0</v>
      </c>
      <c r="AD370" s="411">
        <f t="shared" si="796"/>
        <v>0</v>
      </c>
      <c r="AE370" s="411">
        <f t="shared" ref="AE370" si="797">AE369</f>
        <v>0</v>
      </c>
      <c r="AF370" s="411">
        <f t="shared" ref="AF370" si="798">AF369</f>
        <v>0</v>
      </c>
      <c r="AG370" s="411">
        <f t="shared" ref="AG370" si="799">AG369</f>
        <v>0</v>
      </c>
      <c r="AH370" s="411">
        <f t="shared" ref="AH370" si="800">AH369</f>
        <v>0</v>
      </c>
      <c r="AI370" s="411">
        <f t="shared" ref="AI370" si="801">AI369</f>
        <v>0</v>
      </c>
      <c r="AJ370" s="411">
        <f t="shared" ref="AJ370" si="802">AJ369</f>
        <v>0</v>
      </c>
      <c r="AK370" s="411">
        <f t="shared" ref="AK370" si="803">AK369</f>
        <v>0</v>
      </c>
      <c r="AL370" s="411">
        <f t="shared" ref="AL370" si="804">AL369</f>
        <v>0</v>
      </c>
      <c r="AM370" s="306"/>
    </row>
    <row r="371" spans="1:39" hidden="1" outlineLevel="1">
      <c r="B371" s="516"/>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39" ht="30" hidden="1" outlineLevel="1">
      <c r="A372" s="518">
        <v>46</v>
      </c>
      <c r="B372" s="516" t="s">
        <v>138</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39" hidden="1"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AD373" si="805">Z372</f>
        <v>0</v>
      </c>
      <c r="AA373" s="411">
        <f t="shared" si="805"/>
        <v>0</v>
      </c>
      <c r="AB373" s="411">
        <f t="shared" si="805"/>
        <v>0</v>
      </c>
      <c r="AC373" s="411">
        <f t="shared" si="805"/>
        <v>0</v>
      </c>
      <c r="AD373" s="411">
        <f t="shared" si="805"/>
        <v>0</v>
      </c>
      <c r="AE373" s="411">
        <f t="shared" ref="AE373" si="806">AE372</f>
        <v>0</v>
      </c>
      <c r="AF373" s="411">
        <f t="shared" ref="AF373" si="807">AF372</f>
        <v>0</v>
      </c>
      <c r="AG373" s="411">
        <f t="shared" ref="AG373" si="808">AG372</f>
        <v>0</v>
      </c>
      <c r="AH373" s="411">
        <f t="shared" ref="AH373" si="809">AH372</f>
        <v>0</v>
      </c>
      <c r="AI373" s="411">
        <f t="shared" ref="AI373" si="810">AI372</f>
        <v>0</v>
      </c>
      <c r="AJ373" s="411">
        <f t="shared" ref="AJ373" si="811">AJ372</f>
        <v>0</v>
      </c>
      <c r="AK373" s="411">
        <f t="shared" ref="AK373" si="812">AK372</f>
        <v>0</v>
      </c>
      <c r="AL373" s="411">
        <f t="shared" ref="AL373" si="813">AL372</f>
        <v>0</v>
      </c>
      <c r="AM373" s="306"/>
    </row>
    <row r="374" spans="1:39" hidden="1" outlineLevel="1">
      <c r="B374" s="516"/>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39" ht="30" hidden="1" outlineLevel="1">
      <c r="A375" s="518">
        <v>47</v>
      </c>
      <c r="B375" s="516" t="s">
        <v>139</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39" hidden="1"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AD376" si="814">Z375</f>
        <v>0</v>
      </c>
      <c r="AA376" s="411">
        <f t="shared" si="814"/>
        <v>0</v>
      </c>
      <c r="AB376" s="411">
        <f t="shared" si="814"/>
        <v>0</v>
      </c>
      <c r="AC376" s="411">
        <f t="shared" si="814"/>
        <v>0</v>
      </c>
      <c r="AD376" s="411">
        <f t="shared" si="814"/>
        <v>0</v>
      </c>
      <c r="AE376" s="411">
        <f t="shared" ref="AE376" si="815">AE375</f>
        <v>0</v>
      </c>
      <c r="AF376" s="411">
        <f t="shared" ref="AF376" si="816">AF375</f>
        <v>0</v>
      </c>
      <c r="AG376" s="411">
        <f t="shared" ref="AG376" si="817">AG375</f>
        <v>0</v>
      </c>
      <c r="AH376" s="411">
        <f t="shared" ref="AH376" si="818">AH375</f>
        <v>0</v>
      </c>
      <c r="AI376" s="411">
        <f t="shared" ref="AI376" si="819">AI375</f>
        <v>0</v>
      </c>
      <c r="AJ376" s="411">
        <f t="shared" ref="AJ376" si="820">AJ375</f>
        <v>0</v>
      </c>
      <c r="AK376" s="411">
        <f t="shared" ref="AK376" si="821">AK375</f>
        <v>0</v>
      </c>
      <c r="AL376" s="411">
        <f t="shared" ref="AL376" si="822">AL375</f>
        <v>0</v>
      </c>
      <c r="AM376" s="306"/>
    </row>
    <row r="377" spans="1:39" hidden="1" outlineLevel="1">
      <c r="B377" s="516"/>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25"/>
      <c r="AA377" s="425"/>
      <c r="AB377" s="425"/>
      <c r="AC377" s="425"/>
      <c r="AD377" s="425"/>
      <c r="AE377" s="425"/>
      <c r="AF377" s="425"/>
      <c r="AG377" s="425"/>
      <c r="AH377" s="425"/>
      <c r="AI377" s="425"/>
      <c r="AJ377" s="425"/>
      <c r="AK377" s="425"/>
      <c r="AL377" s="425"/>
      <c r="AM377" s="306"/>
    </row>
    <row r="378" spans="1:39" ht="45" hidden="1" outlineLevel="1">
      <c r="A378" s="518">
        <v>48</v>
      </c>
      <c r="B378" s="516" t="s">
        <v>140</v>
      </c>
      <c r="C378" s="291" t="s">
        <v>25</v>
      </c>
      <c r="D378" s="295"/>
      <c r="E378" s="295"/>
      <c r="F378" s="295"/>
      <c r="G378" s="295"/>
      <c r="H378" s="295"/>
      <c r="I378" s="295"/>
      <c r="J378" s="295"/>
      <c r="K378" s="295"/>
      <c r="L378" s="295"/>
      <c r="M378" s="295"/>
      <c r="N378" s="295">
        <v>12</v>
      </c>
      <c r="O378" s="295"/>
      <c r="P378" s="295"/>
      <c r="Q378" s="295"/>
      <c r="R378" s="295"/>
      <c r="S378" s="295"/>
      <c r="T378" s="295"/>
      <c r="U378" s="295"/>
      <c r="V378" s="295"/>
      <c r="W378" s="295"/>
      <c r="X378" s="295"/>
      <c r="Y378" s="426"/>
      <c r="Z378" s="410"/>
      <c r="AA378" s="410"/>
      <c r="AB378" s="410"/>
      <c r="AC378" s="410"/>
      <c r="AD378" s="410"/>
      <c r="AE378" s="410"/>
      <c r="AF378" s="410"/>
      <c r="AG378" s="415"/>
      <c r="AH378" s="415"/>
      <c r="AI378" s="415"/>
      <c r="AJ378" s="415"/>
      <c r="AK378" s="415"/>
      <c r="AL378" s="415"/>
      <c r="AM378" s="296">
        <f>SUM(Y378:AL378)</f>
        <v>0</v>
      </c>
    </row>
    <row r="379" spans="1:39" hidden="1" outlineLevel="1">
      <c r="B379" s="294" t="s">
        <v>289</v>
      </c>
      <c r="C379" s="291" t="s">
        <v>163</v>
      </c>
      <c r="D379" s="295"/>
      <c r="E379" s="295"/>
      <c r="F379" s="295"/>
      <c r="G379" s="295"/>
      <c r="H379" s="295"/>
      <c r="I379" s="295"/>
      <c r="J379" s="295"/>
      <c r="K379" s="295"/>
      <c r="L379" s="295"/>
      <c r="M379" s="295"/>
      <c r="N379" s="295">
        <f>N378</f>
        <v>12</v>
      </c>
      <c r="O379" s="295"/>
      <c r="P379" s="295"/>
      <c r="Q379" s="295"/>
      <c r="R379" s="295"/>
      <c r="S379" s="295"/>
      <c r="T379" s="295"/>
      <c r="U379" s="295"/>
      <c r="V379" s="295"/>
      <c r="W379" s="295"/>
      <c r="X379" s="295"/>
      <c r="Y379" s="411">
        <f>Y378</f>
        <v>0</v>
      </c>
      <c r="Z379" s="411">
        <f t="shared" ref="Z379:AD379" si="823">Z378</f>
        <v>0</v>
      </c>
      <c r="AA379" s="411">
        <f t="shared" si="823"/>
        <v>0</v>
      </c>
      <c r="AB379" s="411">
        <f t="shared" si="823"/>
        <v>0</v>
      </c>
      <c r="AC379" s="411">
        <f t="shared" si="823"/>
        <v>0</v>
      </c>
      <c r="AD379" s="411">
        <f t="shared" si="823"/>
        <v>0</v>
      </c>
      <c r="AE379" s="411">
        <f t="shared" ref="AE379" si="824">AE378</f>
        <v>0</v>
      </c>
      <c r="AF379" s="411">
        <f t="shared" ref="AF379" si="825">AF378</f>
        <v>0</v>
      </c>
      <c r="AG379" s="411">
        <f t="shared" ref="AG379" si="826">AG378</f>
        <v>0</v>
      </c>
      <c r="AH379" s="411">
        <f t="shared" ref="AH379" si="827">AH378</f>
        <v>0</v>
      </c>
      <c r="AI379" s="411">
        <f t="shared" ref="AI379" si="828">AI378</f>
        <v>0</v>
      </c>
      <c r="AJ379" s="411">
        <f t="shared" ref="AJ379" si="829">AJ378</f>
        <v>0</v>
      </c>
      <c r="AK379" s="411">
        <f t="shared" ref="AK379" si="830">AK378</f>
        <v>0</v>
      </c>
      <c r="AL379" s="411">
        <f t="shared" ref="AL379" si="831">AL378</f>
        <v>0</v>
      </c>
      <c r="AM379" s="306"/>
    </row>
    <row r="380" spans="1:39" hidden="1" outlineLevel="1">
      <c r="B380" s="516"/>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25"/>
      <c r="AA380" s="425"/>
      <c r="AB380" s="425"/>
      <c r="AC380" s="425"/>
      <c r="AD380" s="425"/>
      <c r="AE380" s="425"/>
      <c r="AF380" s="425"/>
      <c r="AG380" s="425"/>
      <c r="AH380" s="425"/>
      <c r="AI380" s="425"/>
      <c r="AJ380" s="425"/>
      <c r="AK380" s="425"/>
      <c r="AL380" s="425"/>
      <c r="AM380" s="306"/>
    </row>
    <row r="381" spans="1:39" ht="30" hidden="1" outlineLevel="1">
      <c r="A381" s="518">
        <v>49</v>
      </c>
      <c r="B381" s="516" t="s">
        <v>141</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26"/>
      <c r="Z381" s="410"/>
      <c r="AA381" s="410"/>
      <c r="AB381" s="410"/>
      <c r="AC381" s="410"/>
      <c r="AD381" s="410"/>
      <c r="AE381" s="410"/>
      <c r="AF381" s="410"/>
      <c r="AG381" s="415"/>
      <c r="AH381" s="415"/>
      <c r="AI381" s="415"/>
      <c r="AJ381" s="415"/>
      <c r="AK381" s="415"/>
      <c r="AL381" s="415"/>
      <c r="AM381" s="296">
        <f>SUM(Y381:AL381)</f>
        <v>0</v>
      </c>
    </row>
    <row r="382" spans="1:39" hidden="1" outlineLevel="1">
      <c r="B382" s="294" t="s">
        <v>289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D382" si="832">Z381</f>
        <v>0</v>
      </c>
      <c r="AA382" s="411">
        <f t="shared" si="832"/>
        <v>0</v>
      </c>
      <c r="AB382" s="411">
        <f t="shared" si="832"/>
        <v>0</v>
      </c>
      <c r="AC382" s="411">
        <f t="shared" si="832"/>
        <v>0</v>
      </c>
      <c r="AD382" s="411">
        <f t="shared" si="832"/>
        <v>0</v>
      </c>
      <c r="AE382" s="411">
        <f t="shared" ref="AE382" si="833">AE381</f>
        <v>0</v>
      </c>
      <c r="AF382" s="411">
        <f t="shared" ref="AF382" si="834">AF381</f>
        <v>0</v>
      </c>
      <c r="AG382" s="411">
        <f t="shared" ref="AG382" si="835">AG381</f>
        <v>0</v>
      </c>
      <c r="AH382" s="411">
        <f t="shared" ref="AH382" si="836">AH381</f>
        <v>0</v>
      </c>
      <c r="AI382" s="411">
        <f t="shared" ref="AI382" si="837">AI381</f>
        <v>0</v>
      </c>
      <c r="AJ382" s="411">
        <f t="shared" ref="AJ382" si="838">AJ381</f>
        <v>0</v>
      </c>
      <c r="AK382" s="411">
        <f t="shared" ref="AK382" si="839">AK381</f>
        <v>0</v>
      </c>
      <c r="AL382" s="411">
        <f t="shared" ref="AL382" si="840">AL381</f>
        <v>0</v>
      </c>
      <c r="AM382" s="306"/>
    </row>
    <row r="383" spans="1:39" hidden="1" outlineLevel="1">
      <c r="B383" s="437"/>
      <c r="C383" s="305"/>
      <c r="D383" s="291"/>
      <c r="E383" s="291"/>
      <c r="F383" s="291"/>
      <c r="G383" s="291"/>
      <c r="H383" s="291"/>
      <c r="I383" s="291"/>
      <c r="J383" s="291"/>
      <c r="K383" s="291"/>
      <c r="L383" s="291"/>
      <c r="M383" s="291"/>
      <c r="N383" s="291"/>
      <c r="O383" s="291"/>
      <c r="P383" s="291"/>
      <c r="Q383" s="291"/>
      <c r="R383" s="291"/>
      <c r="S383" s="291"/>
      <c r="T383" s="291"/>
      <c r="U383" s="291"/>
      <c r="V383" s="291"/>
      <c r="W383" s="291"/>
      <c r="X383" s="291"/>
      <c r="Y383" s="301"/>
      <c r="Z383" s="301"/>
      <c r="AA383" s="301"/>
      <c r="AB383" s="301"/>
      <c r="AC383" s="301"/>
      <c r="AD383" s="301"/>
      <c r="AE383" s="301"/>
      <c r="AF383" s="301"/>
      <c r="AG383" s="301"/>
      <c r="AH383" s="301"/>
      <c r="AI383" s="301"/>
      <c r="AJ383" s="301"/>
      <c r="AK383" s="301"/>
      <c r="AL383" s="301"/>
      <c r="AM383" s="306"/>
    </row>
    <row r="384" spans="1:39" ht="15.75" collapsed="1">
      <c r="B384" s="327" t="s">
        <v>274</v>
      </c>
      <c r="C384" s="329"/>
      <c r="D384" s="329">
        <f>SUM(D221:D382)</f>
        <v>15538100</v>
      </c>
      <c r="E384" s="329"/>
      <c r="F384" s="329"/>
      <c r="G384" s="329"/>
      <c r="H384" s="329"/>
      <c r="I384" s="329"/>
      <c r="J384" s="329"/>
      <c r="K384" s="329"/>
      <c r="L384" s="329"/>
      <c r="M384" s="329"/>
      <c r="N384" s="329"/>
      <c r="O384" s="329">
        <f>SUM(O221:O382)</f>
        <v>2201.665809230743</v>
      </c>
      <c r="P384" s="329"/>
      <c r="Q384" s="329"/>
      <c r="R384" s="329"/>
      <c r="S384" s="329"/>
      <c r="T384" s="329"/>
      <c r="U384" s="329"/>
      <c r="V384" s="329"/>
      <c r="W384" s="329"/>
      <c r="X384" s="329"/>
      <c r="Y384" s="329">
        <f>IF(Y219="kWh",SUMPRODUCT(D221:D382,Y221:Y382))</f>
        <v>6262699</v>
      </c>
      <c r="Z384" s="329">
        <f>IF(Z219="kWh",SUMPRODUCT(D221:D382,Z221:Z382))</f>
        <v>2107022.841</v>
      </c>
      <c r="AA384" s="329">
        <f>IF(AA219="kw",SUMPRODUCT(N221:N382,O221:O382,AA221:AA382),SUMPRODUCT(D221:D382,AA221:AA382))</f>
        <v>14459.45217503976</v>
      </c>
      <c r="AB384" s="329">
        <f>IF(AB219="kw",SUMPRODUCT(N221:N382,O221:O382,AB221:AB382),SUMPRODUCT(D221:D382,AB221:AB382))</f>
        <v>41.299974276922292</v>
      </c>
      <c r="AC384" s="329">
        <f>IF(AC219="kw",SUMPRODUCT(N221:N382,O221:O382,AC221:AC382),SUMPRODUCT(D221:D382,AC221:AC382))</f>
        <v>0</v>
      </c>
      <c r="AD384" s="329">
        <f>IF(AD219="kw",SUMPRODUCT(N221:N382,O221:O382,AD221:AD382),SUMPRODUCT(D221:D382,AD221:AD382))</f>
        <v>0</v>
      </c>
      <c r="AE384" s="329">
        <f>IF(AE219="kw",SUMPRODUCT(N221:N382,O221:O382,AE221:AE382),SUMPRODUCT(D221:D382,AE221:AE382))</f>
        <v>0</v>
      </c>
      <c r="AF384" s="329">
        <f>IF(AF219="kw",SUMPRODUCT(N221:N382,O221:O382,AF221:AF382),SUMPRODUCT(D221:D382,AF221:AF382))</f>
        <v>0</v>
      </c>
      <c r="AG384" s="329">
        <f>IF(AG219="kw",SUMPRODUCT(N221:N382,O221:O382,AG221:AG382),SUMPRODUCT(D221:D382,AG221:AG382))</f>
        <v>0</v>
      </c>
      <c r="AH384" s="329">
        <f>IF(AH219="kw",SUMPRODUCT(N221:N382,O221:O382,AH221:AH382),SUMPRODUCT(D221:D382,AH221:AH382))</f>
        <v>0</v>
      </c>
      <c r="AI384" s="329">
        <f>IF(AI219="kw",SUMPRODUCT(N221:N382,O221:O382,AI221:AI382),SUMPRODUCT(D221:D382,AI221:AI382))</f>
        <v>0</v>
      </c>
      <c r="AJ384" s="329">
        <f>IF(AJ219="kw",SUMPRODUCT(N221:N382,O221:O382,AJ221:AJ382),SUMPRODUCT(D221:D382,AJ221:AJ382))</f>
        <v>0</v>
      </c>
      <c r="AK384" s="329">
        <f>IF(AK219="kw",SUMPRODUCT(N221:N382,O221:O382,AK221:AK382),SUMPRODUCT(D221:D382,AK221:AK382))</f>
        <v>0</v>
      </c>
      <c r="AL384" s="329">
        <f>IF(AL219="kw",SUMPRODUCT(N221:N382,O221:O382,AL221:AL382),SUMPRODUCT(D221:D382,AL221:AL382))</f>
        <v>0</v>
      </c>
      <c r="AM384" s="330"/>
    </row>
    <row r="385" spans="2:42" ht="15.75">
      <c r="B385" s="391" t="s">
        <v>275</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92">
        <f>HLOOKUP(Y218,'2. LRAMVA Threshold'!$B$42:$Q$53,8,FALSE)</f>
        <v>2793968</v>
      </c>
      <c r="Z385" s="392">
        <f>HLOOKUP(Z218,'2. LRAMVA Threshold'!$B$42:$Q$53,8,FALSE)</f>
        <v>3691547</v>
      </c>
      <c r="AA385" s="392">
        <f>HLOOKUP(AA218,'2. LRAMVA Threshold'!$B$42:$Q$53,8,FALSE)</f>
        <v>15626</v>
      </c>
      <c r="AB385" s="392">
        <f>HLOOKUP(AB218,'2. LRAMVA Threshold'!$B$42:$Q$53,8,FALSE)</f>
        <v>3895</v>
      </c>
      <c r="AC385" s="392">
        <f>HLOOKUP(AC218,'2. LRAMVA Threshold'!$B$42:$Q$53,8,FALSE)</f>
        <v>0</v>
      </c>
      <c r="AD385" s="392">
        <f>HLOOKUP(AD218,'2. LRAMVA Threshold'!$B$42:$Q$53,8,FALSE)</f>
        <v>0</v>
      </c>
      <c r="AE385" s="392">
        <f>HLOOKUP(AE218,'2. LRAMVA Threshold'!$B$42:$Q$53,8,FALSE)</f>
        <v>0</v>
      </c>
      <c r="AF385" s="392">
        <f>HLOOKUP(AF218,'2. LRAMVA Threshold'!$B$42:$Q$53,8,FALSE)</f>
        <v>0</v>
      </c>
      <c r="AG385" s="392">
        <f>HLOOKUP(AG218,'2. LRAMVA Threshold'!$B$42:$Q$53,8,FALSE)</f>
        <v>0</v>
      </c>
      <c r="AH385" s="392">
        <f>HLOOKUP(AH218,'2. LRAMVA Threshold'!$B$42:$Q$53,8,FALSE)</f>
        <v>0</v>
      </c>
      <c r="AI385" s="392">
        <f>HLOOKUP(AI218,'2. LRAMVA Threshold'!$B$42:$Q$53,8,FALSE)</f>
        <v>0</v>
      </c>
      <c r="AJ385" s="392">
        <f>HLOOKUP(AJ218,'2. LRAMVA Threshold'!$B$42:$Q$53,8,FALSE)</f>
        <v>0</v>
      </c>
      <c r="AK385" s="392">
        <f>HLOOKUP(AK218,'2. LRAMVA Threshold'!$B$42:$Q$53,8,FALSE)</f>
        <v>0</v>
      </c>
      <c r="AL385" s="392">
        <f>HLOOKUP(AL218,'2. LRAMVA Threshold'!$B$42:$Q$53,8,FALSE)</f>
        <v>0</v>
      </c>
      <c r="AM385" s="393"/>
    </row>
    <row r="386" spans="2:42">
      <c r="B386" s="394"/>
      <c r="C386" s="432"/>
      <c r="D386" s="433"/>
      <c r="E386" s="433"/>
      <c r="F386" s="433"/>
      <c r="G386" s="433"/>
      <c r="H386" s="433"/>
      <c r="I386" s="433"/>
      <c r="J386" s="433"/>
      <c r="K386" s="433"/>
      <c r="L386" s="433"/>
      <c r="M386" s="433"/>
      <c r="N386" s="433"/>
      <c r="O386" s="434"/>
      <c r="P386" s="433"/>
      <c r="Q386" s="433"/>
      <c r="R386" s="433"/>
      <c r="S386" s="435"/>
      <c r="T386" s="435"/>
      <c r="U386" s="435"/>
      <c r="V386" s="435"/>
      <c r="W386" s="433"/>
      <c r="X386" s="433"/>
      <c r="Y386" s="436"/>
      <c r="Z386" s="436"/>
      <c r="AA386" s="436"/>
      <c r="AB386" s="436"/>
      <c r="AC386" s="436"/>
      <c r="AD386" s="436"/>
      <c r="AE386" s="436"/>
      <c r="AF386" s="399"/>
      <c r="AG386" s="399"/>
      <c r="AH386" s="399"/>
      <c r="AI386" s="399"/>
      <c r="AJ386" s="399"/>
      <c r="AK386" s="399"/>
      <c r="AL386" s="399"/>
      <c r="AM386" s="400"/>
    </row>
    <row r="387" spans="2:42">
      <c r="B387" s="324" t="s">
        <v>276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HLOOKUP(Y$35,'3.  Distribution Rates'!$C$122:$P$133,8,FALSE)</f>
        <v>1.54E-2</v>
      </c>
      <c r="Z387" s="341">
        <f>HLOOKUP(Z$35,'3.  Distribution Rates'!$C$122:$P$133,8,FALSE)</f>
        <v>1.5900000000000001E-2</v>
      </c>
      <c r="AA387" s="341">
        <f>HLOOKUP(AA$35,'3.  Distribution Rates'!$C$122:$P$133,8,FALSE)</f>
        <v>5.0648999999999997</v>
      </c>
      <c r="AB387" s="341">
        <f>HLOOKUP(AB$35,'3.  Distribution Rates'!$C$122:$P$133,8,FALSE)</f>
        <v>4.0195999999999996</v>
      </c>
      <c r="AC387" s="341">
        <f>HLOOKUP(AC$35,'3.  Distribution Rates'!$C$122:$P$133,8,FALSE)</f>
        <v>9.3754000000000008</v>
      </c>
      <c r="AD387" s="341">
        <f>HLOOKUP(AD$35,'3.  Distribution Rates'!$C$122:$P$133,8,FALSE)</f>
        <v>0</v>
      </c>
      <c r="AE387" s="341">
        <f>HLOOKUP(AE$35,'3.  Distribution Rates'!$C$122:$P$133,8,FALSE)</f>
        <v>0</v>
      </c>
      <c r="AF387" s="341">
        <f>HLOOKUP(AF$35,'3.  Distribution Rates'!$C$122:$P$133,8,FALSE)</f>
        <v>0</v>
      </c>
      <c r="AG387" s="341">
        <f>HLOOKUP(AG$35,'3.  Distribution Rates'!$C$122:$P$133,8,FALSE)</f>
        <v>0</v>
      </c>
      <c r="AH387" s="341">
        <f>HLOOKUP(AH$35,'3.  Distribution Rates'!$C$122:$P$133,8,FALSE)</f>
        <v>0</v>
      </c>
      <c r="AI387" s="341">
        <f>HLOOKUP(AI$35,'3.  Distribution Rates'!$C$122:$P$133,8,FALSE)</f>
        <v>0</v>
      </c>
      <c r="AJ387" s="341">
        <f>HLOOKUP(AJ$35,'3.  Distribution Rates'!$C$122:$P$133,8,FALSE)</f>
        <v>0</v>
      </c>
      <c r="AK387" s="341">
        <f>HLOOKUP(AK$35,'3.  Distribution Rates'!$C$122:$P$133,8,FALSE)</f>
        <v>0</v>
      </c>
      <c r="AL387" s="341">
        <f>HLOOKUP(AL$35,'3.  Distribution Rates'!$C$122:$P$133,8,FALSE)</f>
        <v>0</v>
      </c>
      <c r="AM387" s="377"/>
      <c r="AN387" s="341"/>
      <c r="AO387" s="341"/>
      <c r="AP387" s="341"/>
    </row>
    <row r="388" spans="2:42">
      <c r="B388" s="324" t="s">
        <v>277</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'4.  2011-2014 LRAM'!Y139*Y387</f>
        <v>0</v>
      </c>
      <c r="Z388" s="378">
        <f>'4.  2011-2014 LRAM'!Z139*Z387</f>
        <v>0</v>
      </c>
      <c r="AA388" s="378">
        <f>'4.  2011-2014 LRAM'!AA139*AA387</f>
        <v>0</v>
      </c>
      <c r="AB388" s="378">
        <f>'4.  2011-2014 LRAM'!AB139*AB387</f>
        <v>0</v>
      </c>
      <c r="AC388" s="378">
        <f>'4.  2011-2014 LRAM'!AC139*AC387</f>
        <v>0</v>
      </c>
      <c r="AD388" s="378">
        <f>'4.  2011-2014 LRAM'!AD139*AD387</f>
        <v>0</v>
      </c>
      <c r="AE388" s="378">
        <f>'4.  2011-2014 LRAM'!AE139*AE387</f>
        <v>0</v>
      </c>
      <c r="AF388" s="378">
        <f>'4.  2011-2014 LRAM'!AF139*AF387</f>
        <v>0</v>
      </c>
      <c r="AG388" s="378">
        <f>'4.  2011-2014 LRAM'!AG139*AG387</f>
        <v>0</v>
      </c>
      <c r="AH388" s="378">
        <f>'4.  2011-2014 LRAM'!AH139*AH387</f>
        <v>0</v>
      </c>
      <c r="AI388" s="378">
        <f>'4.  2011-2014 LRAM'!AI139*AI387</f>
        <v>0</v>
      </c>
      <c r="AJ388" s="378">
        <f>'4.  2011-2014 LRAM'!AJ139*AJ387</f>
        <v>0</v>
      </c>
      <c r="AK388" s="378">
        <f>'4.  2011-2014 LRAM'!AK139*AK387</f>
        <v>0</v>
      </c>
      <c r="AL388" s="378">
        <f>'4.  2011-2014 LRAM'!AL139*AL387</f>
        <v>0</v>
      </c>
      <c r="AM388" s="624">
        <f>SUM(Y388:AL388)</f>
        <v>0</v>
      </c>
    </row>
    <row r="389" spans="2:42">
      <c r="B389" s="324" t="s">
        <v>278</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'4.  2011-2014 LRAM'!Y268*Y387</f>
        <v>0</v>
      </c>
      <c r="Z389" s="378">
        <f>'4.  2011-2014 LRAM'!Z268*Z387</f>
        <v>0</v>
      </c>
      <c r="AA389" s="378">
        <f>'4.  2011-2014 LRAM'!AA268*AA387</f>
        <v>0</v>
      </c>
      <c r="AB389" s="378">
        <f>'4.  2011-2014 LRAM'!AB268*AB387</f>
        <v>0</v>
      </c>
      <c r="AC389" s="378">
        <f>'4.  2011-2014 LRAM'!AC268*AC387</f>
        <v>0</v>
      </c>
      <c r="AD389" s="378">
        <f>'4.  2011-2014 LRAM'!AD268*AD387</f>
        <v>0</v>
      </c>
      <c r="AE389" s="378">
        <f>'4.  2011-2014 LRAM'!AE268*AE387</f>
        <v>0</v>
      </c>
      <c r="AF389" s="378">
        <f>'4.  2011-2014 LRAM'!AF268*AF387</f>
        <v>0</v>
      </c>
      <c r="AG389" s="378">
        <f>'4.  2011-2014 LRAM'!AG268*AG387</f>
        <v>0</v>
      </c>
      <c r="AH389" s="378">
        <f>'4.  2011-2014 LRAM'!AH268*AH387</f>
        <v>0</v>
      </c>
      <c r="AI389" s="378">
        <f>'4.  2011-2014 LRAM'!AI268*AI387</f>
        <v>0</v>
      </c>
      <c r="AJ389" s="378">
        <f>'4.  2011-2014 LRAM'!AJ268*AJ387</f>
        <v>0</v>
      </c>
      <c r="AK389" s="378">
        <f>'4.  2011-2014 LRAM'!AK268*AK387</f>
        <v>0</v>
      </c>
      <c r="AL389" s="378">
        <f>'4.  2011-2014 LRAM'!AL268*AL387</f>
        <v>0</v>
      </c>
      <c r="AM389" s="624">
        <f>SUM(Y389:AL389)</f>
        <v>0</v>
      </c>
    </row>
    <row r="390" spans="2:42">
      <c r="B390" s="324" t="s">
        <v>279</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'4.  2011-2014 LRAM'!Y397*Y387</f>
        <v>0</v>
      </c>
      <c r="Z390" s="378">
        <f>'4.  2011-2014 LRAM'!Z397*Z387</f>
        <v>0</v>
      </c>
      <c r="AA390" s="378">
        <f>'4.  2011-2014 LRAM'!AA397*AA387</f>
        <v>0</v>
      </c>
      <c r="AB390" s="378">
        <f>'4.  2011-2014 LRAM'!AB397*AB387</f>
        <v>0</v>
      </c>
      <c r="AC390" s="378">
        <f>'4.  2011-2014 LRAM'!AC397*AC387</f>
        <v>0</v>
      </c>
      <c r="AD390" s="378">
        <f>'4.  2011-2014 LRAM'!AD397*AD387</f>
        <v>0</v>
      </c>
      <c r="AE390" s="378">
        <f>'4.  2011-2014 LRAM'!AE397*AE387</f>
        <v>0</v>
      </c>
      <c r="AF390" s="378">
        <f>'4.  2011-2014 LRAM'!AF397*AF387</f>
        <v>0</v>
      </c>
      <c r="AG390" s="378">
        <f>'4.  2011-2014 LRAM'!AG397*AG387</f>
        <v>0</v>
      </c>
      <c r="AH390" s="378">
        <f>'4.  2011-2014 LRAM'!AH397*AH387</f>
        <v>0</v>
      </c>
      <c r="AI390" s="378">
        <f>'4.  2011-2014 LRAM'!AI397*AI387</f>
        <v>0</v>
      </c>
      <c r="AJ390" s="378">
        <f>'4.  2011-2014 LRAM'!AJ397*AJ387</f>
        <v>0</v>
      </c>
      <c r="AK390" s="378">
        <f>'4.  2011-2014 LRAM'!AK397*AK387</f>
        <v>0</v>
      </c>
      <c r="AL390" s="378">
        <f>'4.  2011-2014 LRAM'!AL397*AL387</f>
        <v>0</v>
      </c>
      <c r="AM390" s="624">
        <f>SUM(Y390:AL390)</f>
        <v>0</v>
      </c>
    </row>
    <row r="391" spans="2:42">
      <c r="B391" s="324" t="s">
        <v>280</v>
      </c>
      <c r="C391" s="345"/>
      <c r="D391" s="309"/>
      <c r="E391" s="279"/>
      <c r="F391" s="279"/>
      <c r="G391" s="279"/>
      <c r="H391" s="279"/>
      <c r="I391" s="279"/>
      <c r="J391" s="279"/>
      <c r="K391" s="279"/>
      <c r="L391" s="279"/>
      <c r="M391" s="279"/>
      <c r="N391" s="279"/>
      <c r="O391" s="291"/>
      <c r="P391" s="279"/>
      <c r="Q391" s="279"/>
      <c r="R391" s="279"/>
      <c r="S391" s="309"/>
      <c r="T391" s="309"/>
      <c r="U391" s="309"/>
      <c r="V391" s="309"/>
      <c r="W391" s="279"/>
      <c r="X391" s="279"/>
      <c r="Y391" s="378">
        <f>'4.  2011-2014 LRAM'!Y527*Y387</f>
        <v>0</v>
      </c>
      <c r="Z391" s="378">
        <f>'4.  2011-2014 LRAM'!Z527*Z387</f>
        <v>0</v>
      </c>
      <c r="AA391" s="378">
        <f>'4.  2011-2014 LRAM'!AA527*AA387</f>
        <v>0</v>
      </c>
      <c r="AB391" s="378">
        <f>'4.  2011-2014 LRAM'!AB527*AB387</f>
        <v>0</v>
      </c>
      <c r="AC391" s="378">
        <f>'4.  2011-2014 LRAM'!AC527*AC387</f>
        <v>0</v>
      </c>
      <c r="AD391" s="378">
        <f>'4.  2011-2014 LRAM'!AD527*AD387</f>
        <v>0</v>
      </c>
      <c r="AE391" s="378">
        <f>'4.  2011-2014 LRAM'!AE527*AE387</f>
        <v>0</v>
      </c>
      <c r="AF391" s="378">
        <f>'4.  2011-2014 LRAM'!AF527*AF387</f>
        <v>0</v>
      </c>
      <c r="AG391" s="378">
        <f>'4.  2011-2014 LRAM'!AG527*AG387</f>
        <v>0</v>
      </c>
      <c r="AH391" s="378">
        <f>'4.  2011-2014 LRAM'!AH527*AH387</f>
        <v>0</v>
      </c>
      <c r="AI391" s="378">
        <f>'4.  2011-2014 LRAM'!AI527*AI387</f>
        <v>0</v>
      </c>
      <c r="AJ391" s="378">
        <f>'4.  2011-2014 LRAM'!AJ527*AJ387</f>
        <v>0</v>
      </c>
      <c r="AK391" s="378">
        <f>'4.  2011-2014 LRAM'!AK527*AK387</f>
        <v>0</v>
      </c>
      <c r="AL391" s="378">
        <f>'4.  2011-2014 LRAM'!AL527*AL387</f>
        <v>0</v>
      </c>
      <c r="AM391" s="624">
        <f t="shared" ref="AM391:AM393" si="841">SUM(Y391:AL391)</f>
        <v>0</v>
      </c>
    </row>
    <row r="392" spans="2:42">
      <c r="B392" s="324" t="s">
        <v>281</v>
      </c>
      <c r="C392" s="345"/>
      <c r="D392" s="309"/>
      <c r="E392" s="279"/>
      <c r="F392" s="279"/>
      <c r="G392" s="279"/>
      <c r="H392" s="279"/>
      <c r="I392" s="279"/>
      <c r="J392" s="279"/>
      <c r="K392" s="279"/>
      <c r="L392" s="279"/>
      <c r="M392" s="279"/>
      <c r="N392" s="279"/>
      <c r="O392" s="291"/>
      <c r="P392" s="279"/>
      <c r="Q392" s="279"/>
      <c r="R392" s="279"/>
      <c r="S392" s="309"/>
      <c r="T392" s="309"/>
      <c r="U392" s="309"/>
      <c r="V392" s="309"/>
      <c r="W392" s="279"/>
      <c r="X392" s="279"/>
      <c r="Y392" s="378">
        <f t="shared" ref="Y392:AL392" si="842">Y208*Y387</f>
        <v>36671.542600000001</v>
      </c>
      <c r="Z392" s="378">
        <f t="shared" si="842"/>
        <v>16946.976687360002</v>
      </c>
      <c r="AA392" s="378">
        <f t="shared" si="842"/>
        <v>84587.606389439999</v>
      </c>
      <c r="AB392" s="378">
        <f t="shared" si="842"/>
        <v>3153.2122003199993</v>
      </c>
      <c r="AC392" s="378">
        <f t="shared" si="842"/>
        <v>0</v>
      </c>
      <c r="AD392" s="378">
        <f t="shared" si="842"/>
        <v>0</v>
      </c>
      <c r="AE392" s="378">
        <f t="shared" si="842"/>
        <v>0</v>
      </c>
      <c r="AF392" s="378">
        <f t="shared" si="842"/>
        <v>0</v>
      </c>
      <c r="AG392" s="378">
        <f t="shared" si="842"/>
        <v>0</v>
      </c>
      <c r="AH392" s="378">
        <f t="shared" si="842"/>
        <v>0</v>
      </c>
      <c r="AI392" s="378">
        <f t="shared" si="842"/>
        <v>0</v>
      </c>
      <c r="AJ392" s="378">
        <f t="shared" si="842"/>
        <v>0</v>
      </c>
      <c r="AK392" s="378">
        <f t="shared" si="842"/>
        <v>0</v>
      </c>
      <c r="AL392" s="378">
        <f t="shared" si="842"/>
        <v>0</v>
      </c>
      <c r="AM392" s="624">
        <f t="shared" si="841"/>
        <v>141359.33787712001</v>
      </c>
    </row>
    <row r="393" spans="2:42">
      <c r="B393" s="324" t="s">
        <v>290</v>
      </c>
      <c r="C393" s="345"/>
      <c r="D393" s="309"/>
      <c r="E393" s="279"/>
      <c r="F393" s="279"/>
      <c r="G393" s="279"/>
      <c r="H393" s="279"/>
      <c r="I393" s="279"/>
      <c r="J393" s="279"/>
      <c r="K393" s="279"/>
      <c r="L393" s="279"/>
      <c r="M393" s="279"/>
      <c r="N393" s="279"/>
      <c r="O393" s="291"/>
      <c r="P393" s="279"/>
      <c r="Q393" s="279"/>
      <c r="R393" s="279"/>
      <c r="S393" s="309"/>
      <c r="T393" s="309"/>
      <c r="U393" s="309"/>
      <c r="V393" s="309"/>
      <c r="W393" s="279"/>
      <c r="X393" s="279"/>
      <c r="Y393" s="378">
        <f>Y384*Y387</f>
        <v>96445.564599999998</v>
      </c>
      <c r="Z393" s="378">
        <f t="shared" ref="Z393:AL393" si="843">Z384*Z387</f>
        <v>33501.6631719</v>
      </c>
      <c r="AA393" s="378">
        <f t="shared" si="843"/>
        <v>73235.679321358883</v>
      </c>
      <c r="AB393" s="378">
        <f t="shared" si="843"/>
        <v>166.00937660351684</v>
      </c>
      <c r="AC393" s="378">
        <f t="shared" si="843"/>
        <v>0</v>
      </c>
      <c r="AD393" s="378">
        <f t="shared" si="843"/>
        <v>0</v>
      </c>
      <c r="AE393" s="378">
        <f t="shared" si="843"/>
        <v>0</v>
      </c>
      <c r="AF393" s="378">
        <f t="shared" si="843"/>
        <v>0</v>
      </c>
      <c r="AG393" s="378">
        <f t="shared" si="843"/>
        <v>0</v>
      </c>
      <c r="AH393" s="378">
        <f t="shared" si="843"/>
        <v>0</v>
      </c>
      <c r="AI393" s="378">
        <f t="shared" si="843"/>
        <v>0</v>
      </c>
      <c r="AJ393" s="378">
        <f t="shared" si="843"/>
        <v>0</v>
      </c>
      <c r="AK393" s="378">
        <f t="shared" si="843"/>
        <v>0</v>
      </c>
      <c r="AL393" s="378">
        <f t="shared" si="843"/>
        <v>0</v>
      </c>
      <c r="AM393" s="624">
        <f t="shared" si="841"/>
        <v>203348.91646986239</v>
      </c>
    </row>
    <row r="394" spans="2:42" ht="15.75">
      <c r="B394" s="349" t="s">
        <v>282</v>
      </c>
      <c r="C394" s="345"/>
      <c r="D394" s="336"/>
      <c r="E394" s="334"/>
      <c r="F394" s="334"/>
      <c r="G394" s="334"/>
      <c r="H394" s="334"/>
      <c r="I394" s="334"/>
      <c r="J394" s="334"/>
      <c r="K394" s="334"/>
      <c r="L394" s="334"/>
      <c r="M394" s="334"/>
      <c r="N394" s="334"/>
      <c r="O394" s="300"/>
      <c r="P394" s="334"/>
      <c r="Q394" s="334"/>
      <c r="R394" s="334"/>
      <c r="S394" s="336"/>
      <c r="T394" s="336"/>
      <c r="U394" s="336"/>
      <c r="V394" s="336"/>
      <c r="W394" s="334"/>
      <c r="X394" s="334"/>
      <c r="Y394" s="346">
        <f>SUM(Y388:Y393)</f>
        <v>133117.1072</v>
      </c>
      <c r="Z394" s="346">
        <f t="shared" ref="Z394:AE394" si="844">SUM(Z388:Z393)</f>
        <v>50448.639859260002</v>
      </c>
      <c r="AA394" s="346">
        <f t="shared" si="844"/>
        <v>157823.28571079887</v>
      </c>
      <c r="AB394" s="346">
        <f t="shared" si="844"/>
        <v>3319.2215769235163</v>
      </c>
      <c r="AC394" s="346">
        <f t="shared" si="844"/>
        <v>0</v>
      </c>
      <c r="AD394" s="346">
        <f t="shared" si="844"/>
        <v>0</v>
      </c>
      <c r="AE394" s="346">
        <f t="shared" si="844"/>
        <v>0</v>
      </c>
      <c r="AF394" s="346">
        <f>SUM(AF388:AF393)</f>
        <v>0</v>
      </c>
      <c r="AG394" s="346">
        <f t="shared" ref="AG394:AL394" si="845">SUM(AG388:AG393)</f>
        <v>0</v>
      </c>
      <c r="AH394" s="346">
        <f t="shared" si="845"/>
        <v>0</v>
      </c>
      <c r="AI394" s="346">
        <f t="shared" si="845"/>
        <v>0</v>
      </c>
      <c r="AJ394" s="346">
        <f t="shared" si="845"/>
        <v>0</v>
      </c>
      <c r="AK394" s="346">
        <f t="shared" si="845"/>
        <v>0</v>
      </c>
      <c r="AL394" s="346">
        <f t="shared" si="845"/>
        <v>0</v>
      </c>
      <c r="AM394" s="407">
        <f>SUM(AM388:AM393)</f>
        <v>344708.2543469824</v>
      </c>
    </row>
    <row r="395" spans="2:42" ht="15.75">
      <c r="B395" s="349" t="s">
        <v>283</v>
      </c>
      <c r="C395" s="345"/>
      <c r="D395" s="350"/>
      <c r="E395" s="334"/>
      <c r="F395" s="334"/>
      <c r="G395" s="334"/>
      <c r="H395" s="334"/>
      <c r="I395" s="334"/>
      <c r="J395" s="334"/>
      <c r="K395" s="334"/>
      <c r="L395" s="334"/>
      <c r="M395" s="334"/>
      <c r="N395" s="334"/>
      <c r="O395" s="300"/>
      <c r="P395" s="334"/>
      <c r="Q395" s="334"/>
      <c r="R395" s="334"/>
      <c r="S395" s="336"/>
      <c r="T395" s="336"/>
      <c r="U395" s="336"/>
      <c r="V395" s="336"/>
      <c r="W395" s="334"/>
      <c r="X395" s="334"/>
      <c r="Y395" s="347">
        <f>Y385*Y387</f>
        <v>43027.107199999999</v>
      </c>
      <c r="Z395" s="347">
        <f t="shared" ref="Z395:AE395" si="846">Z385*Z387</f>
        <v>58695.597300000001</v>
      </c>
      <c r="AA395" s="347">
        <f t="shared" si="846"/>
        <v>79144.127399999998</v>
      </c>
      <c r="AB395" s="347">
        <f t="shared" si="846"/>
        <v>15656.341999999999</v>
      </c>
      <c r="AC395" s="347">
        <f t="shared" si="846"/>
        <v>0</v>
      </c>
      <c r="AD395" s="347">
        <f t="shared" si="846"/>
        <v>0</v>
      </c>
      <c r="AE395" s="347">
        <f t="shared" si="846"/>
        <v>0</v>
      </c>
      <c r="AF395" s="347">
        <f>AF385*AF387</f>
        <v>0</v>
      </c>
      <c r="AG395" s="347">
        <f t="shared" ref="AG395:AL395" si="847">AG385*AG387</f>
        <v>0</v>
      </c>
      <c r="AH395" s="347">
        <f t="shared" si="847"/>
        <v>0</v>
      </c>
      <c r="AI395" s="347">
        <f t="shared" si="847"/>
        <v>0</v>
      </c>
      <c r="AJ395" s="347">
        <f t="shared" si="847"/>
        <v>0</v>
      </c>
      <c r="AK395" s="347">
        <f t="shared" si="847"/>
        <v>0</v>
      </c>
      <c r="AL395" s="347">
        <f t="shared" si="847"/>
        <v>0</v>
      </c>
      <c r="AM395" s="407">
        <f>SUM(Y395:AL395)</f>
        <v>196523.17389999999</v>
      </c>
    </row>
    <row r="396" spans="2:42" ht="15.75">
      <c r="B396" s="349" t="s">
        <v>284</v>
      </c>
      <c r="C396" s="345"/>
      <c r="D396" s="350"/>
      <c r="E396" s="334"/>
      <c r="F396" s="334"/>
      <c r="G396" s="334"/>
      <c r="H396" s="334"/>
      <c r="I396" s="334"/>
      <c r="J396" s="334"/>
      <c r="K396" s="334"/>
      <c r="L396" s="334"/>
      <c r="M396" s="334"/>
      <c r="N396" s="334"/>
      <c r="O396" s="300"/>
      <c r="P396" s="334"/>
      <c r="Q396" s="334"/>
      <c r="R396" s="334"/>
      <c r="S396" s="350"/>
      <c r="T396" s="350"/>
      <c r="U396" s="350"/>
      <c r="V396" s="350"/>
      <c r="W396" s="334"/>
      <c r="X396" s="334"/>
      <c r="Y396" s="351"/>
      <c r="Z396" s="351"/>
      <c r="AA396" s="351"/>
      <c r="AB396" s="351"/>
      <c r="AC396" s="351"/>
      <c r="AD396" s="351"/>
      <c r="AE396" s="351"/>
      <c r="AF396" s="351"/>
      <c r="AG396" s="351"/>
      <c r="AH396" s="351"/>
      <c r="AI396" s="351"/>
      <c r="AJ396" s="351"/>
      <c r="AK396" s="351"/>
      <c r="AL396" s="351"/>
      <c r="AM396" s="407">
        <f>AM394-AM395</f>
        <v>148185.08044698241</v>
      </c>
    </row>
    <row r="397" spans="2:42">
      <c r="B397" s="324"/>
      <c r="C397" s="350"/>
      <c r="D397" s="350"/>
      <c r="E397" s="334"/>
      <c r="F397" s="334"/>
      <c r="G397" s="334"/>
      <c r="H397" s="334"/>
      <c r="I397" s="334"/>
      <c r="J397" s="334"/>
      <c r="K397" s="334"/>
      <c r="L397" s="334"/>
      <c r="M397" s="334"/>
      <c r="N397" s="334"/>
      <c r="O397" s="300"/>
      <c r="P397" s="334"/>
      <c r="Q397" s="334"/>
      <c r="R397" s="334"/>
      <c r="S397" s="350"/>
      <c r="T397" s="345"/>
      <c r="U397" s="350"/>
      <c r="V397" s="350"/>
      <c r="W397" s="334"/>
      <c r="X397" s="334"/>
      <c r="Y397" s="352"/>
      <c r="Z397" s="352"/>
      <c r="AA397" s="352"/>
      <c r="AB397" s="352"/>
      <c r="AC397" s="352"/>
      <c r="AD397" s="352"/>
      <c r="AE397" s="352"/>
      <c r="AF397" s="352"/>
      <c r="AG397" s="352"/>
      <c r="AH397" s="352"/>
      <c r="AI397" s="352"/>
      <c r="AJ397" s="352"/>
      <c r="AK397" s="352"/>
      <c r="AL397" s="352"/>
      <c r="AM397" s="348"/>
    </row>
    <row r="398" spans="2:42">
      <c r="B398" s="439" t="s">
        <v>285</v>
      </c>
      <c r="C398" s="304"/>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SUMPRODUCT(E221:E382,Y221:Y382)</f>
        <v>6262699</v>
      </c>
      <c r="Z398" s="291">
        <f>SUMPRODUCT(E221:E382,Z221:Z382)</f>
        <v>2107022.6039999998</v>
      </c>
      <c r="AA398" s="291">
        <f t="shared" ref="AA398:AL398" si="848">IF(AA219="kw",SUMPRODUCT($N$221:$N$382,$P$221:$P$382,AA221:AA382),SUMPRODUCT($E$221:$E$382,AA221:AA382))</f>
        <v>14459.452149128416</v>
      </c>
      <c r="AB398" s="291">
        <f t="shared" si="848"/>
        <v>41.299974191743644</v>
      </c>
      <c r="AC398" s="291">
        <f t="shared" si="848"/>
        <v>0</v>
      </c>
      <c r="AD398" s="291">
        <f t="shared" si="848"/>
        <v>0</v>
      </c>
      <c r="AE398" s="291">
        <f t="shared" si="848"/>
        <v>0</v>
      </c>
      <c r="AF398" s="291">
        <f t="shared" si="848"/>
        <v>0</v>
      </c>
      <c r="AG398" s="291">
        <f t="shared" si="848"/>
        <v>0</v>
      </c>
      <c r="AH398" s="291">
        <f t="shared" si="848"/>
        <v>0</v>
      </c>
      <c r="AI398" s="291">
        <f t="shared" si="848"/>
        <v>0</v>
      </c>
      <c r="AJ398" s="291">
        <f t="shared" si="848"/>
        <v>0</v>
      </c>
      <c r="AK398" s="291">
        <f t="shared" si="848"/>
        <v>0</v>
      </c>
      <c r="AL398" s="291">
        <f t="shared" si="848"/>
        <v>0</v>
      </c>
      <c r="AM398" s="348"/>
    </row>
    <row r="399" spans="2:42">
      <c r="B399" s="439" t="s">
        <v>286</v>
      </c>
      <c r="C399" s="304"/>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SUMPRODUCT(F221:F382,Y221:Y382)</f>
        <v>6262699</v>
      </c>
      <c r="Z399" s="291">
        <f>SUMPRODUCT(F221:F382,Z221:Z382)</f>
        <v>2103341.2829999998</v>
      </c>
      <c r="AA399" s="291">
        <f t="shared" ref="AA399:AL399" si="849">IF(AA219="kw",SUMPRODUCT($N$221:$N$382,$Q$221:$Q$382,AA221:AA382),SUMPRODUCT($F$221:$F$382,AA221:AA382))</f>
        <v>14494.892187314677</v>
      </c>
      <c r="AB399" s="291">
        <f t="shared" si="849"/>
        <v>41.416476618391449</v>
      </c>
      <c r="AC399" s="291">
        <f t="shared" si="849"/>
        <v>0</v>
      </c>
      <c r="AD399" s="291">
        <f t="shared" si="849"/>
        <v>0</v>
      </c>
      <c r="AE399" s="291">
        <f t="shared" si="849"/>
        <v>0</v>
      </c>
      <c r="AF399" s="291">
        <f t="shared" si="849"/>
        <v>0</v>
      </c>
      <c r="AG399" s="291">
        <f t="shared" si="849"/>
        <v>0</v>
      </c>
      <c r="AH399" s="291">
        <f t="shared" si="849"/>
        <v>0</v>
      </c>
      <c r="AI399" s="291">
        <f t="shared" si="849"/>
        <v>0</v>
      </c>
      <c r="AJ399" s="291">
        <f t="shared" si="849"/>
        <v>0</v>
      </c>
      <c r="AK399" s="291">
        <f t="shared" si="849"/>
        <v>0</v>
      </c>
      <c r="AL399" s="291">
        <f t="shared" si="849"/>
        <v>0</v>
      </c>
      <c r="AM399" s="337"/>
    </row>
    <row r="400" spans="2:42">
      <c r="B400" s="439" t="s">
        <v>287</v>
      </c>
      <c r="C400" s="304"/>
      <c r="D400" s="279"/>
      <c r="E400" s="279"/>
      <c r="F400" s="279"/>
      <c r="G400" s="279"/>
      <c r="H400" s="279"/>
      <c r="I400" s="279"/>
      <c r="J400" s="279"/>
      <c r="K400" s="279"/>
      <c r="L400" s="279"/>
      <c r="M400" s="279"/>
      <c r="N400" s="279"/>
      <c r="O400" s="357"/>
      <c r="P400" s="279"/>
      <c r="Q400" s="279"/>
      <c r="R400" s="279"/>
      <c r="S400" s="304"/>
      <c r="T400" s="309"/>
      <c r="U400" s="309"/>
      <c r="V400" s="279"/>
      <c r="W400" s="279"/>
      <c r="X400" s="309"/>
      <c r="Y400" s="291">
        <f>SUMPRODUCT(G221:G382,Y221:Y382)</f>
        <v>6262699</v>
      </c>
      <c r="Z400" s="291">
        <f>SUMPRODUCT(G221:G382,Z221:Z382)</f>
        <v>2099809.0350000001</v>
      </c>
      <c r="AA400" s="291">
        <f t="shared" ref="AA400:AL400" si="850">IF(AA219="kw",SUMPRODUCT($N$221:$N$382,$R$221:$R$382,AA221:AA382),SUMPRODUCT($G$221:$G$382,AA221:AA382))</f>
        <v>14440.739729219327</v>
      </c>
      <c r="AB400" s="291">
        <f t="shared" si="850"/>
        <v>41.238460648321265</v>
      </c>
      <c r="AC400" s="291">
        <f t="shared" si="850"/>
        <v>0</v>
      </c>
      <c r="AD400" s="291">
        <f t="shared" si="850"/>
        <v>0</v>
      </c>
      <c r="AE400" s="291">
        <f t="shared" si="850"/>
        <v>0</v>
      </c>
      <c r="AF400" s="291">
        <f t="shared" si="850"/>
        <v>0</v>
      </c>
      <c r="AG400" s="291">
        <f t="shared" si="850"/>
        <v>0</v>
      </c>
      <c r="AH400" s="291">
        <f t="shared" si="850"/>
        <v>0</v>
      </c>
      <c r="AI400" s="291">
        <f t="shared" si="850"/>
        <v>0</v>
      </c>
      <c r="AJ400" s="291">
        <f t="shared" si="850"/>
        <v>0</v>
      </c>
      <c r="AK400" s="291">
        <f t="shared" si="850"/>
        <v>0</v>
      </c>
      <c r="AL400" s="291">
        <f t="shared" si="850"/>
        <v>0</v>
      </c>
      <c r="AM400" s="337"/>
    </row>
    <row r="401" spans="1:39">
      <c r="B401" s="440" t="s">
        <v>288</v>
      </c>
      <c r="C401" s="364"/>
      <c r="D401" s="384"/>
      <c r="E401" s="384"/>
      <c r="F401" s="384"/>
      <c r="G401" s="384"/>
      <c r="H401" s="384"/>
      <c r="I401" s="384"/>
      <c r="J401" s="384"/>
      <c r="K401" s="384"/>
      <c r="L401" s="384"/>
      <c r="M401" s="384"/>
      <c r="N401" s="384"/>
      <c r="O401" s="383"/>
      <c r="P401" s="384"/>
      <c r="Q401" s="384"/>
      <c r="R401" s="384"/>
      <c r="S401" s="364"/>
      <c r="T401" s="385"/>
      <c r="U401" s="385"/>
      <c r="V401" s="384"/>
      <c r="W401" s="384"/>
      <c r="X401" s="385"/>
      <c r="Y401" s="326">
        <f>SUMPRODUCT(H221:H382,Y221:Y382)</f>
        <v>6262699</v>
      </c>
      <c r="Z401" s="326">
        <f>SUMPRODUCT(H221:H382,Z221:Z382)</f>
        <v>2099809.0350000001</v>
      </c>
      <c r="AA401" s="326">
        <f t="shared" ref="AA401:AL401" si="851">IF(AA219="kw",SUMPRODUCT($N$221:$N$382,$S$221:$S$382,AA221:AA382),SUMPRODUCT($H$221:$H$382,AA221:AA382))</f>
        <v>14440.739729219327</v>
      </c>
      <c r="AB401" s="326">
        <f t="shared" si="851"/>
        <v>41.238460648321265</v>
      </c>
      <c r="AC401" s="326">
        <f t="shared" si="851"/>
        <v>0</v>
      </c>
      <c r="AD401" s="326">
        <f t="shared" si="851"/>
        <v>0</v>
      </c>
      <c r="AE401" s="326">
        <f t="shared" si="851"/>
        <v>0</v>
      </c>
      <c r="AF401" s="326">
        <f t="shared" si="851"/>
        <v>0</v>
      </c>
      <c r="AG401" s="326">
        <f t="shared" si="851"/>
        <v>0</v>
      </c>
      <c r="AH401" s="326">
        <f t="shared" si="851"/>
        <v>0</v>
      </c>
      <c r="AI401" s="326">
        <f t="shared" si="851"/>
        <v>0</v>
      </c>
      <c r="AJ401" s="326">
        <f t="shared" si="851"/>
        <v>0</v>
      </c>
      <c r="AK401" s="326">
        <f t="shared" si="851"/>
        <v>0</v>
      </c>
      <c r="AL401" s="326">
        <f t="shared" si="851"/>
        <v>0</v>
      </c>
      <c r="AM401" s="386"/>
    </row>
    <row r="402" spans="1:39" ht="21" customHeight="1">
      <c r="B402" s="368" t="s">
        <v>589</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409"/>
      <c r="Z402" s="409"/>
      <c r="AA402" s="409"/>
      <c r="AB402" s="409"/>
      <c r="AC402" s="409"/>
      <c r="AD402" s="409"/>
      <c r="AE402" s="409"/>
      <c r="AF402" s="409"/>
      <c r="AG402" s="409"/>
      <c r="AH402" s="409"/>
      <c r="AI402" s="409"/>
      <c r="AJ402" s="409"/>
      <c r="AK402" s="409"/>
      <c r="AL402" s="409"/>
      <c r="AM402" s="389"/>
    </row>
    <row r="405" spans="1:39" ht="15.75">
      <c r="B405" s="280" t="s">
        <v>291</v>
      </c>
      <c r="C405" s="281"/>
      <c r="D405" s="585" t="s">
        <v>525</v>
      </c>
      <c r="E405" s="253"/>
      <c r="F405" s="587"/>
      <c r="G405" s="253"/>
      <c r="H405" s="253"/>
      <c r="I405" s="253"/>
      <c r="J405" s="253"/>
      <c r="K405" s="253"/>
      <c r="L405" s="253"/>
      <c r="M405" s="253"/>
      <c r="N405" s="253"/>
      <c r="O405" s="281"/>
      <c r="P405" s="253"/>
      <c r="Q405" s="253"/>
      <c r="R405" s="253"/>
      <c r="S405" s="253"/>
      <c r="T405" s="253"/>
      <c r="U405" s="253"/>
      <c r="V405" s="253"/>
      <c r="W405" s="253"/>
      <c r="X405" s="253"/>
      <c r="Y405" s="270"/>
      <c r="Z405" s="267"/>
      <c r="AA405" s="267"/>
      <c r="AB405" s="267"/>
      <c r="AC405" s="267"/>
      <c r="AD405" s="267"/>
      <c r="AE405" s="267"/>
      <c r="AF405" s="267"/>
      <c r="AG405" s="267"/>
      <c r="AH405" s="267"/>
      <c r="AI405" s="267"/>
      <c r="AJ405" s="267"/>
      <c r="AK405" s="267"/>
      <c r="AL405" s="267"/>
      <c r="AM405" s="282"/>
    </row>
    <row r="406" spans="1:39" ht="33.75" customHeight="1">
      <c r="B406" s="886" t="s">
        <v>211</v>
      </c>
      <c r="C406" s="888" t="s">
        <v>33</v>
      </c>
      <c r="D406" s="284" t="s">
        <v>421</v>
      </c>
      <c r="E406" s="890" t="s">
        <v>209</v>
      </c>
      <c r="F406" s="891"/>
      <c r="G406" s="891"/>
      <c r="H406" s="891"/>
      <c r="I406" s="891"/>
      <c r="J406" s="891"/>
      <c r="K406" s="891"/>
      <c r="L406" s="891"/>
      <c r="M406" s="892"/>
      <c r="N406" s="896" t="s">
        <v>213</v>
      </c>
      <c r="O406" s="284" t="s">
        <v>422</v>
      </c>
      <c r="P406" s="890" t="s">
        <v>212</v>
      </c>
      <c r="Q406" s="891"/>
      <c r="R406" s="891"/>
      <c r="S406" s="891"/>
      <c r="T406" s="891"/>
      <c r="U406" s="891"/>
      <c r="V406" s="891"/>
      <c r="W406" s="891"/>
      <c r="X406" s="892"/>
      <c r="Y406" s="893" t="s">
        <v>243</v>
      </c>
      <c r="Z406" s="894"/>
      <c r="AA406" s="894"/>
      <c r="AB406" s="894"/>
      <c r="AC406" s="894"/>
      <c r="AD406" s="894"/>
      <c r="AE406" s="894"/>
      <c r="AF406" s="894"/>
      <c r="AG406" s="894"/>
      <c r="AH406" s="894"/>
      <c r="AI406" s="894"/>
      <c r="AJ406" s="894"/>
      <c r="AK406" s="894"/>
      <c r="AL406" s="894"/>
      <c r="AM406" s="895"/>
    </row>
    <row r="407" spans="1:39" ht="61.5" customHeight="1">
      <c r="B407" s="887"/>
      <c r="C407" s="889"/>
      <c r="D407" s="285">
        <v>2017</v>
      </c>
      <c r="E407" s="285">
        <v>2018</v>
      </c>
      <c r="F407" s="285">
        <v>2019</v>
      </c>
      <c r="G407" s="285">
        <v>2020</v>
      </c>
      <c r="H407" s="285">
        <v>2021</v>
      </c>
      <c r="I407" s="285">
        <v>2022</v>
      </c>
      <c r="J407" s="285">
        <v>2023</v>
      </c>
      <c r="K407" s="285">
        <v>2024</v>
      </c>
      <c r="L407" s="285">
        <v>2025</v>
      </c>
      <c r="M407" s="285">
        <v>2026</v>
      </c>
      <c r="N407" s="897"/>
      <c r="O407" s="285">
        <v>2017</v>
      </c>
      <c r="P407" s="285">
        <v>2018</v>
      </c>
      <c r="Q407" s="285">
        <v>2019</v>
      </c>
      <c r="R407" s="285">
        <v>2020</v>
      </c>
      <c r="S407" s="285">
        <v>2021</v>
      </c>
      <c r="T407" s="285">
        <v>2022</v>
      </c>
      <c r="U407" s="285">
        <v>2023</v>
      </c>
      <c r="V407" s="285">
        <v>2024</v>
      </c>
      <c r="W407" s="285">
        <v>2025</v>
      </c>
      <c r="X407" s="285">
        <v>2026</v>
      </c>
      <c r="Y407" s="285" t="str">
        <f>'1.  LRAMVA Summary'!D52</f>
        <v>Residential</v>
      </c>
      <c r="Z407" s="285" t="str">
        <f>'1.  LRAMVA Summary'!E52</f>
        <v>GS &lt;50 kW</v>
      </c>
      <c r="AA407" s="285" t="str">
        <f>'1.  LRAMVA Summary'!F52</f>
        <v>GS &gt;50 kW</v>
      </c>
      <c r="AB407" s="285" t="str">
        <f>'1.  LRAMVA Summary'!G52</f>
        <v>Large User</v>
      </c>
      <c r="AC407" s="285" t="str">
        <f>'1.  LRAMVA Summary'!H52</f>
        <v>Street Lighting</v>
      </c>
      <c r="AD407" s="285" t="str">
        <f>'1.  LRAMVA Summary'!I52</f>
        <v/>
      </c>
      <c r="AE407" s="285" t="str">
        <f>'1.  LRAMVA Summary'!J52</f>
        <v/>
      </c>
      <c r="AF407" s="285" t="str">
        <f>'1.  LRAMVA Summary'!K52</f>
        <v/>
      </c>
      <c r="AG407" s="285" t="str">
        <f>'1.  LRAMVA Summary'!L52</f>
        <v/>
      </c>
      <c r="AH407" s="285" t="str">
        <f>'1.  LRAMVA Summary'!M52</f>
        <v/>
      </c>
      <c r="AI407" s="285" t="str">
        <f>'1.  LRAMVA Summary'!N52</f>
        <v/>
      </c>
      <c r="AJ407" s="285" t="str">
        <f>'1.  LRAMVA Summary'!O52</f>
        <v/>
      </c>
      <c r="AK407" s="285" t="str">
        <f>'1.  LRAMVA Summary'!P52</f>
        <v/>
      </c>
      <c r="AL407" s="285" t="str">
        <f>'1.  LRAMVA Summary'!Q52</f>
        <v/>
      </c>
      <c r="AM407" s="287" t="str">
        <f>'1.  LRAMVA Summary'!R52</f>
        <v>Total</v>
      </c>
    </row>
    <row r="408" spans="1:39" ht="15.75" customHeight="1">
      <c r="A408" s="528"/>
      <c r="B408" s="520" t="s">
        <v>503</v>
      </c>
      <c r="C408" s="289"/>
      <c r="D408" s="289"/>
      <c r="E408" s="289"/>
      <c r="F408" s="289"/>
      <c r="G408" s="289"/>
      <c r="H408" s="289"/>
      <c r="I408" s="289"/>
      <c r="J408" s="289"/>
      <c r="K408" s="289"/>
      <c r="L408" s="289"/>
      <c r="M408" s="289"/>
      <c r="N408" s="290"/>
      <c r="O408" s="289"/>
      <c r="P408" s="289"/>
      <c r="Q408" s="289"/>
      <c r="R408" s="289"/>
      <c r="S408" s="289"/>
      <c r="T408" s="289"/>
      <c r="U408" s="289"/>
      <c r="V408" s="289"/>
      <c r="W408" s="289"/>
      <c r="X408" s="289"/>
      <c r="Y408" s="291" t="str">
        <f>'1.  LRAMVA Summary'!D53</f>
        <v>kWh</v>
      </c>
      <c r="Z408" s="291" t="str">
        <f>'1.  LRAMVA Summary'!E53</f>
        <v>kWh</v>
      </c>
      <c r="AA408" s="291" t="str">
        <f>'1.  LRAMVA Summary'!F53</f>
        <v>kW</v>
      </c>
      <c r="AB408" s="291" t="str">
        <f>'1.  LRAMVA Summary'!G53</f>
        <v>kW</v>
      </c>
      <c r="AC408" s="291" t="str">
        <f>'1.  LRAMVA Summary'!H53</f>
        <v>kW</v>
      </c>
      <c r="AD408" s="291">
        <f>'1.  LRAMVA Summary'!I53</f>
        <v>0</v>
      </c>
      <c r="AE408" s="291">
        <f>'1.  LRAMVA Summary'!J53</f>
        <v>0</v>
      </c>
      <c r="AF408" s="291">
        <f>'1.  LRAMVA Summary'!K53</f>
        <v>0</v>
      </c>
      <c r="AG408" s="291">
        <f>'1.  LRAMVA Summary'!L53</f>
        <v>0</v>
      </c>
      <c r="AH408" s="291">
        <f>'1.  LRAMVA Summary'!M53</f>
        <v>0</v>
      </c>
      <c r="AI408" s="291">
        <f>'1.  LRAMVA Summary'!N53</f>
        <v>0</v>
      </c>
      <c r="AJ408" s="291">
        <f>'1.  LRAMVA Summary'!O53</f>
        <v>0</v>
      </c>
      <c r="AK408" s="291">
        <f>'1.  LRAMVA Summary'!P53</f>
        <v>0</v>
      </c>
      <c r="AL408" s="291">
        <f>'1.  LRAMVA Summary'!Q53</f>
        <v>0</v>
      </c>
      <c r="AM408" s="292"/>
    </row>
    <row r="409" spans="1:39" ht="15.75" hidden="1" outlineLevel="1">
      <c r="A409" s="528"/>
      <c r="B409" s="500" t="s">
        <v>496</v>
      </c>
      <c r="C409" s="289"/>
      <c r="D409" s="289"/>
      <c r="E409" s="289"/>
      <c r="F409" s="289"/>
      <c r="G409" s="289"/>
      <c r="H409" s="289"/>
      <c r="I409" s="289"/>
      <c r="J409" s="289"/>
      <c r="K409" s="289"/>
      <c r="L409" s="289"/>
      <c r="M409" s="289"/>
      <c r="N409" s="290"/>
      <c r="O409" s="289"/>
      <c r="P409" s="289"/>
      <c r="Q409" s="289"/>
      <c r="R409" s="289"/>
      <c r="S409" s="289"/>
      <c r="T409" s="289"/>
      <c r="U409" s="289"/>
      <c r="V409" s="289"/>
      <c r="W409" s="289"/>
      <c r="X409" s="289"/>
      <c r="Y409" s="291"/>
      <c r="Z409" s="291"/>
      <c r="AA409" s="291"/>
      <c r="AB409" s="291"/>
      <c r="AC409" s="291"/>
      <c r="AD409" s="291"/>
      <c r="AE409" s="291"/>
      <c r="AF409" s="291"/>
      <c r="AG409" s="291"/>
      <c r="AH409" s="291"/>
      <c r="AI409" s="291"/>
      <c r="AJ409" s="291"/>
      <c r="AK409" s="291"/>
      <c r="AL409" s="291"/>
      <c r="AM409" s="292"/>
    </row>
    <row r="410" spans="1:39" hidden="1" outlineLevel="1">
      <c r="A410" s="528">
        <v>1</v>
      </c>
      <c r="B410" s="428" t="s">
        <v>95</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idden="1" outlineLevel="1">
      <c r="A411" s="528"/>
      <c r="B411" s="431" t="s">
        <v>308</v>
      </c>
      <c r="C411" s="291" t="s">
        <v>163</v>
      </c>
      <c r="D411" s="295"/>
      <c r="E411" s="295"/>
      <c r="F411" s="295"/>
      <c r="G411" s="295"/>
      <c r="H411" s="295"/>
      <c r="I411" s="295"/>
      <c r="J411" s="295"/>
      <c r="K411" s="295"/>
      <c r="L411" s="295"/>
      <c r="M411" s="295"/>
      <c r="N411" s="467"/>
      <c r="O411" s="295"/>
      <c r="P411" s="295"/>
      <c r="Q411" s="295"/>
      <c r="R411" s="295"/>
      <c r="S411" s="295"/>
      <c r="T411" s="295"/>
      <c r="U411" s="295"/>
      <c r="V411" s="295"/>
      <c r="W411" s="295"/>
      <c r="X411" s="295"/>
      <c r="Y411" s="411">
        <f>Y410</f>
        <v>0</v>
      </c>
      <c r="Z411" s="411">
        <f t="shared" ref="Z411:AD411" si="852">Z410</f>
        <v>0</v>
      </c>
      <c r="AA411" s="411">
        <f t="shared" si="852"/>
        <v>0</v>
      </c>
      <c r="AB411" s="411">
        <f t="shared" si="852"/>
        <v>0</v>
      </c>
      <c r="AC411" s="411">
        <f t="shared" si="852"/>
        <v>0</v>
      </c>
      <c r="AD411" s="411">
        <f t="shared" si="852"/>
        <v>0</v>
      </c>
      <c r="AE411" s="411">
        <f t="shared" ref="AE411" si="853">AE410</f>
        <v>0</v>
      </c>
      <c r="AF411" s="411">
        <f t="shared" ref="AF411" si="854">AF410</f>
        <v>0</v>
      </c>
      <c r="AG411" s="411">
        <f t="shared" ref="AG411" si="855">AG410</f>
        <v>0</v>
      </c>
      <c r="AH411" s="411">
        <f t="shared" ref="AH411" si="856">AH410</f>
        <v>0</v>
      </c>
      <c r="AI411" s="411">
        <f t="shared" ref="AI411" si="857">AI410</f>
        <v>0</v>
      </c>
      <c r="AJ411" s="411">
        <f t="shared" ref="AJ411" si="858">AJ410</f>
        <v>0</v>
      </c>
      <c r="AK411" s="411">
        <f t="shared" ref="AK411" si="859">AK410</f>
        <v>0</v>
      </c>
      <c r="AL411" s="411">
        <f t="shared" ref="AL411" si="860">AL410</f>
        <v>0</v>
      </c>
      <c r="AM411" s="297"/>
    </row>
    <row r="412" spans="1:39" ht="15.75" hidden="1" outlineLevel="1">
      <c r="A412" s="528"/>
      <c r="B412" s="521"/>
      <c r="C412" s="299"/>
      <c r="D412" s="299"/>
      <c r="E412" s="299"/>
      <c r="F412" s="299"/>
      <c r="G412" s="299"/>
      <c r="H412" s="299"/>
      <c r="I412" s="299"/>
      <c r="J412" s="299"/>
      <c r="K412" s="299"/>
      <c r="L412" s="299"/>
      <c r="M412" s="299"/>
      <c r="N412" s="300"/>
      <c r="O412" s="299"/>
      <c r="P412" s="299"/>
      <c r="Q412" s="299"/>
      <c r="R412" s="299"/>
      <c r="S412" s="299"/>
      <c r="T412" s="299"/>
      <c r="U412" s="299"/>
      <c r="V412" s="299"/>
      <c r="W412" s="299"/>
      <c r="X412" s="299"/>
      <c r="Y412" s="412"/>
      <c r="Z412" s="413"/>
      <c r="AA412" s="413"/>
      <c r="AB412" s="413"/>
      <c r="AC412" s="413"/>
      <c r="AD412" s="413"/>
      <c r="AE412" s="413"/>
      <c r="AF412" s="413"/>
      <c r="AG412" s="413"/>
      <c r="AH412" s="413"/>
      <c r="AI412" s="413"/>
      <c r="AJ412" s="413"/>
      <c r="AK412" s="413"/>
      <c r="AL412" s="413"/>
      <c r="AM412" s="302"/>
    </row>
    <row r="413" spans="1:39" hidden="1" outlineLevel="1">
      <c r="A413" s="528">
        <v>2</v>
      </c>
      <c r="B413" s="428" t="s">
        <v>96</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idden="1" outlineLevel="1">
      <c r="A414" s="528"/>
      <c r="B414" s="431" t="s">
        <v>308</v>
      </c>
      <c r="C414" s="291" t="s">
        <v>163</v>
      </c>
      <c r="D414" s="295"/>
      <c r="E414" s="295"/>
      <c r="F414" s="295"/>
      <c r="G414" s="295"/>
      <c r="H414" s="295"/>
      <c r="I414" s="295"/>
      <c r="J414" s="295"/>
      <c r="K414" s="295"/>
      <c r="L414" s="295"/>
      <c r="M414" s="295"/>
      <c r="N414" s="467"/>
      <c r="O414" s="295"/>
      <c r="P414" s="295"/>
      <c r="Q414" s="295"/>
      <c r="R414" s="295"/>
      <c r="S414" s="295"/>
      <c r="T414" s="295"/>
      <c r="U414" s="295"/>
      <c r="V414" s="295"/>
      <c r="W414" s="295"/>
      <c r="X414" s="295"/>
      <c r="Y414" s="411">
        <f>Y413</f>
        <v>0</v>
      </c>
      <c r="Z414" s="411">
        <f t="shared" ref="Z414:AD414" si="861">Z413</f>
        <v>0</v>
      </c>
      <c r="AA414" s="411">
        <f t="shared" si="861"/>
        <v>0</v>
      </c>
      <c r="AB414" s="411">
        <f t="shared" si="861"/>
        <v>0</v>
      </c>
      <c r="AC414" s="411">
        <f t="shared" si="861"/>
        <v>0</v>
      </c>
      <c r="AD414" s="411">
        <f t="shared" si="861"/>
        <v>0</v>
      </c>
      <c r="AE414" s="411">
        <f t="shared" ref="AE414" si="862">AE413</f>
        <v>0</v>
      </c>
      <c r="AF414" s="411">
        <f t="shared" ref="AF414" si="863">AF413</f>
        <v>0</v>
      </c>
      <c r="AG414" s="411">
        <f t="shared" ref="AG414" si="864">AG413</f>
        <v>0</v>
      </c>
      <c r="AH414" s="411">
        <f t="shared" ref="AH414" si="865">AH413</f>
        <v>0</v>
      </c>
      <c r="AI414" s="411">
        <f t="shared" ref="AI414" si="866">AI413</f>
        <v>0</v>
      </c>
      <c r="AJ414" s="411">
        <f t="shared" ref="AJ414" si="867">AJ413</f>
        <v>0</v>
      </c>
      <c r="AK414" s="411">
        <f t="shared" ref="AK414" si="868">AK413</f>
        <v>0</v>
      </c>
      <c r="AL414" s="411">
        <f t="shared" ref="AL414" si="869">AL413</f>
        <v>0</v>
      </c>
      <c r="AM414" s="297"/>
    </row>
    <row r="415" spans="1:39" ht="15.75" hidden="1" outlineLevel="1">
      <c r="A415" s="528"/>
      <c r="B415" s="521"/>
      <c r="C415" s="299"/>
      <c r="D415" s="304"/>
      <c r="E415" s="304"/>
      <c r="F415" s="304"/>
      <c r="G415" s="304"/>
      <c r="H415" s="304"/>
      <c r="I415" s="304"/>
      <c r="J415" s="304"/>
      <c r="K415" s="304"/>
      <c r="L415" s="304"/>
      <c r="M415" s="304"/>
      <c r="N415" s="300"/>
      <c r="O415" s="304"/>
      <c r="P415" s="304"/>
      <c r="Q415" s="304"/>
      <c r="R415" s="304"/>
      <c r="S415" s="304"/>
      <c r="T415" s="304"/>
      <c r="U415" s="304"/>
      <c r="V415" s="304"/>
      <c r="W415" s="304"/>
      <c r="X415" s="304"/>
      <c r="Y415" s="412"/>
      <c r="Z415" s="413"/>
      <c r="AA415" s="413"/>
      <c r="AB415" s="413"/>
      <c r="AC415" s="413"/>
      <c r="AD415" s="413"/>
      <c r="AE415" s="413"/>
      <c r="AF415" s="413"/>
      <c r="AG415" s="413"/>
      <c r="AH415" s="413"/>
      <c r="AI415" s="413"/>
      <c r="AJ415" s="413"/>
      <c r="AK415" s="413"/>
      <c r="AL415" s="413"/>
      <c r="AM415" s="302"/>
    </row>
    <row r="416" spans="1:39" hidden="1" outlineLevel="1">
      <c r="A416" s="528">
        <v>3</v>
      </c>
      <c r="B416" s="428" t="s">
        <v>97</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idden="1" outlineLevel="1">
      <c r="A417" s="528"/>
      <c r="B417" s="431" t="s">
        <v>308</v>
      </c>
      <c r="C417" s="291" t="s">
        <v>163</v>
      </c>
      <c r="D417" s="295"/>
      <c r="E417" s="295"/>
      <c r="F417" s="295"/>
      <c r="G417" s="295"/>
      <c r="H417" s="295"/>
      <c r="I417" s="295"/>
      <c r="J417" s="295"/>
      <c r="K417" s="295"/>
      <c r="L417" s="295"/>
      <c r="M417" s="295"/>
      <c r="N417" s="467"/>
      <c r="O417" s="295"/>
      <c r="P417" s="295"/>
      <c r="Q417" s="295"/>
      <c r="R417" s="295"/>
      <c r="S417" s="295"/>
      <c r="T417" s="295"/>
      <c r="U417" s="295"/>
      <c r="V417" s="295"/>
      <c r="W417" s="295"/>
      <c r="X417" s="295"/>
      <c r="Y417" s="411">
        <f>Y416</f>
        <v>0</v>
      </c>
      <c r="Z417" s="411">
        <f t="shared" ref="Z417:AD417" si="870">Z416</f>
        <v>0</v>
      </c>
      <c r="AA417" s="411">
        <f t="shared" si="870"/>
        <v>0</v>
      </c>
      <c r="AB417" s="411">
        <f t="shared" si="870"/>
        <v>0</v>
      </c>
      <c r="AC417" s="411">
        <f t="shared" si="870"/>
        <v>0</v>
      </c>
      <c r="AD417" s="411">
        <f t="shared" si="870"/>
        <v>0</v>
      </c>
      <c r="AE417" s="411">
        <f t="shared" ref="AE417" si="871">AE416</f>
        <v>0</v>
      </c>
      <c r="AF417" s="411">
        <f t="shared" ref="AF417" si="872">AF416</f>
        <v>0</v>
      </c>
      <c r="AG417" s="411">
        <f t="shared" ref="AG417" si="873">AG416</f>
        <v>0</v>
      </c>
      <c r="AH417" s="411">
        <f t="shared" ref="AH417" si="874">AH416</f>
        <v>0</v>
      </c>
      <c r="AI417" s="411">
        <f t="shared" ref="AI417" si="875">AI416</f>
        <v>0</v>
      </c>
      <c r="AJ417" s="411">
        <f t="shared" ref="AJ417" si="876">AJ416</f>
        <v>0</v>
      </c>
      <c r="AK417" s="411">
        <f t="shared" ref="AK417" si="877">AK416</f>
        <v>0</v>
      </c>
      <c r="AL417" s="411">
        <f t="shared" ref="AL417" si="878">AL416</f>
        <v>0</v>
      </c>
      <c r="AM417" s="297"/>
    </row>
    <row r="418" spans="1:39" hidden="1" outlineLevel="1">
      <c r="A418" s="528"/>
      <c r="B418" s="431"/>
      <c r="C418" s="305"/>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12"/>
      <c r="Z418" s="412"/>
      <c r="AA418" s="412"/>
      <c r="AB418" s="412"/>
      <c r="AC418" s="412"/>
      <c r="AD418" s="412"/>
      <c r="AE418" s="412"/>
      <c r="AF418" s="412"/>
      <c r="AG418" s="412"/>
      <c r="AH418" s="412"/>
      <c r="AI418" s="412"/>
      <c r="AJ418" s="412"/>
      <c r="AK418" s="412"/>
      <c r="AL418" s="412"/>
      <c r="AM418" s="306"/>
    </row>
    <row r="419" spans="1:39" hidden="1" outlineLevel="1">
      <c r="A419" s="528">
        <v>4</v>
      </c>
      <c r="B419" s="516" t="s">
        <v>679</v>
      </c>
      <c r="C419" s="291" t="s">
        <v>25</v>
      </c>
      <c r="D419" s="295"/>
      <c r="E419" s="295"/>
      <c r="F419" s="295"/>
      <c r="G419" s="295"/>
      <c r="H419" s="295"/>
      <c r="I419" s="295"/>
      <c r="J419" s="295"/>
      <c r="K419" s="295"/>
      <c r="L419" s="295"/>
      <c r="M419" s="295"/>
      <c r="N419" s="291"/>
      <c r="O419" s="295"/>
      <c r="P419" s="295"/>
      <c r="Q419" s="295"/>
      <c r="R419" s="295"/>
      <c r="S419" s="295"/>
      <c r="T419" s="295"/>
      <c r="U419" s="295"/>
      <c r="V419" s="295"/>
      <c r="W419" s="295"/>
      <c r="X419" s="295"/>
      <c r="Y419" s="410"/>
      <c r="Z419" s="410"/>
      <c r="AA419" s="410"/>
      <c r="AB419" s="410"/>
      <c r="AC419" s="410"/>
      <c r="AD419" s="410"/>
      <c r="AE419" s="410"/>
      <c r="AF419" s="410"/>
      <c r="AG419" s="410"/>
      <c r="AH419" s="410"/>
      <c r="AI419" s="410"/>
      <c r="AJ419" s="410"/>
      <c r="AK419" s="410"/>
      <c r="AL419" s="410"/>
      <c r="AM419" s="296">
        <f>SUM(Y419:AL419)</f>
        <v>0</v>
      </c>
    </row>
    <row r="420" spans="1:39" hidden="1" outlineLevel="1">
      <c r="A420" s="528"/>
      <c r="B420" s="431" t="s">
        <v>308</v>
      </c>
      <c r="C420" s="291" t="s">
        <v>163</v>
      </c>
      <c r="D420" s="295"/>
      <c r="E420" s="295"/>
      <c r="F420" s="295"/>
      <c r="G420" s="295"/>
      <c r="H420" s="295"/>
      <c r="I420" s="295"/>
      <c r="J420" s="295"/>
      <c r="K420" s="295"/>
      <c r="L420" s="295"/>
      <c r="M420" s="295"/>
      <c r="N420" s="467"/>
      <c r="O420" s="295"/>
      <c r="P420" s="295"/>
      <c r="Q420" s="295"/>
      <c r="R420" s="295"/>
      <c r="S420" s="295"/>
      <c r="T420" s="295"/>
      <c r="U420" s="295"/>
      <c r="V420" s="295"/>
      <c r="W420" s="295"/>
      <c r="X420" s="295"/>
      <c r="Y420" s="411">
        <f>Y419</f>
        <v>0</v>
      </c>
      <c r="Z420" s="411">
        <f t="shared" ref="Z420:AD420" si="879">Z419</f>
        <v>0</v>
      </c>
      <c r="AA420" s="411">
        <f t="shared" si="879"/>
        <v>0</v>
      </c>
      <c r="AB420" s="411">
        <f t="shared" si="879"/>
        <v>0</v>
      </c>
      <c r="AC420" s="411">
        <f t="shared" si="879"/>
        <v>0</v>
      </c>
      <c r="AD420" s="411">
        <f t="shared" si="879"/>
        <v>0</v>
      </c>
      <c r="AE420" s="411">
        <f t="shared" ref="AE420" si="880">AE419</f>
        <v>0</v>
      </c>
      <c r="AF420" s="411">
        <f t="shared" ref="AF420" si="881">AF419</f>
        <v>0</v>
      </c>
      <c r="AG420" s="411">
        <f t="shared" ref="AG420" si="882">AG419</f>
        <v>0</v>
      </c>
      <c r="AH420" s="411">
        <f t="shared" ref="AH420" si="883">AH419</f>
        <v>0</v>
      </c>
      <c r="AI420" s="411">
        <f t="shared" ref="AI420" si="884">AI419</f>
        <v>0</v>
      </c>
      <c r="AJ420" s="411">
        <f t="shared" ref="AJ420" si="885">AJ419</f>
        <v>0</v>
      </c>
      <c r="AK420" s="411">
        <f t="shared" ref="AK420" si="886">AK419</f>
        <v>0</v>
      </c>
      <c r="AL420" s="411">
        <f t="shared" ref="AL420" si="887">AL419</f>
        <v>0</v>
      </c>
      <c r="AM420" s="297"/>
    </row>
    <row r="421" spans="1:39" hidden="1" outlineLevel="1">
      <c r="A421" s="528"/>
      <c r="B421" s="431"/>
      <c r="C421" s="305"/>
      <c r="D421" s="304"/>
      <c r="E421" s="304"/>
      <c r="F421" s="304"/>
      <c r="G421" s="304"/>
      <c r="H421" s="304"/>
      <c r="I421" s="304"/>
      <c r="J421" s="304"/>
      <c r="K421" s="304"/>
      <c r="L421" s="304"/>
      <c r="M421" s="304"/>
      <c r="N421" s="291"/>
      <c r="O421" s="304"/>
      <c r="P421" s="304"/>
      <c r="Q421" s="304"/>
      <c r="R421" s="304"/>
      <c r="S421" s="304"/>
      <c r="T421" s="304"/>
      <c r="U421" s="304"/>
      <c r="V421" s="304"/>
      <c r="W421" s="304"/>
      <c r="X421" s="304"/>
      <c r="Y421" s="412"/>
      <c r="Z421" s="412"/>
      <c r="AA421" s="412"/>
      <c r="AB421" s="412"/>
      <c r="AC421" s="412"/>
      <c r="AD421" s="412"/>
      <c r="AE421" s="412"/>
      <c r="AF421" s="412"/>
      <c r="AG421" s="412"/>
      <c r="AH421" s="412"/>
      <c r="AI421" s="412"/>
      <c r="AJ421" s="412"/>
      <c r="AK421" s="412"/>
      <c r="AL421" s="412"/>
      <c r="AM421" s="306"/>
    </row>
    <row r="422" spans="1:39" ht="30" hidden="1" outlineLevel="1">
      <c r="A422" s="528">
        <v>5</v>
      </c>
      <c r="B422" s="428" t="s">
        <v>98</v>
      </c>
      <c r="C422" s="291" t="s">
        <v>25</v>
      </c>
      <c r="D422" s="295"/>
      <c r="E422" s="295"/>
      <c r="F422" s="295"/>
      <c r="G422" s="295"/>
      <c r="H422" s="295"/>
      <c r="I422" s="295"/>
      <c r="J422" s="295"/>
      <c r="K422" s="295"/>
      <c r="L422" s="295"/>
      <c r="M422" s="295"/>
      <c r="N422" s="291"/>
      <c r="O422" s="295"/>
      <c r="P422" s="295"/>
      <c r="Q422" s="295"/>
      <c r="R422" s="295"/>
      <c r="S422" s="295"/>
      <c r="T422" s="295"/>
      <c r="U422" s="295"/>
      <c r="V422" s="295"/>
      <c r="W422" s="295"/>
      <c r="X422" s="295"/>
      <c r="Y422" s="410"/>
      <c r="Z422" s="410"/>
      <c r="AA422" s="410"/>
      <c r="AB422" s="410"/>
      <c r="AC422" s="410"/>
      <c r="AD422" s="410"/>
      <c r="AE422" s="410"/>
      <c r="AF422" s="410"/>
      <c r="AG422" s="410"/>
      <c r="AH422" s="410"/>
      <c r="AI422" s="410"/>
      <c r="AJ422" s="410"/>
      <c r="AK422" s="410"/>
      <c r="AL422" s="410"/>
      <c r="AM422" s="296">
        <f>SUM(Y422:AL422)</f>
        <v>0</v>
      </c>
    </row>
    <row r="423" spans="1:39" hidden="1" outlineLevel="1">
      <c r="A423" s="528"/>
      <c r="B423" s="431" t="s">
        <v>308</v>
      </c>
      <c r="C423" s="291" t="s">
        <v>163</v>
      </c>
      <c r="D423" s="295"/>
      <c r="E423" s="295"/>
      <c r="F423" s="295"/>
      <c r="G423" s="295"/>
      <c r="H423" s="295"/>
      <c r="I423" s="295"/>
      <c r="J423" s="295"/>
      <c r="K423" s="295"/>
      <c r="L423" s="295"/>
      <c r="M423" s="295"/>
      <c r="N423" s="467"/>
      <c r="O423" s="295"/>
      <c r="P423" s="295"/>
      <c r="Q423" s="295"/>
      <c r="R423" s="295"/>
      <c r="S423" s="295"/>
      <c r="T423" s="295"/>
      <c r="U423" s="295"/>
      <c r="V423" s="295"/>
      <c r="W423" s="295"/>
      <c r="X423" s="295"/>
      <c r="Y423" s="411">
        <f>Y422</f>
        <v>0</v>
      </c>
      <c r="Z423" s="411">
        <f t="shared" ref="Z423:AD423" si="888">Z422</f>
        <v>0</v>
      </c>
      <c r="AA423" s="411">
        <f t="shared" si="888"/>
        <v>0</v>
      </c>
      <c r="AB423" s="411">
        <f t="shared" si="888"/>
        <v>0</v>
      </c>
      <c r="AC423" s="411">
        <f t="shared" si="888"/>
        <v>0</v>
      </c>
      <c r="AD423" s="411">
        <f t="shared" si="888"/>
        <v>0</v>
      </c>
      <c r="AE423" s="411">
        <f t="shared" ref="AE423" si="889">AE422</f>
        <v>0</v>
      </c>
      <c r="AF423" s="411">
        <f t="shared" ref="AF423" si="890">AF422</f>
        <v>0</v>
      </c>
      <c r="AG423" s="411">
        <f t="shared" ref="AG423" si="891">AG422</f>
        <v>0</v>
      </c>
      <c r="AH423" s="411">
        <f t="shared" ref="AH423" si="892">AH422</f>
        <v>0</v>
      </c>
      <c r="AI423" s="411">
        <f t="shared" ref="AI423" si="893">AI422</f>
        <v>0</v>
      </c>
      <c r="AJ423" s="411">
        <f t="shared" ref="AJ423" si="894">AJ422</f>
        <v>0</v>
      </c>
      <c r="AK423" s="411">
        <f t="shared" ref="AK423" si="895">AK422</f>
        <v>0</v>
      </c>
      <c r="AL423" s="411">
        <f t="shared" ref="AL423" si="896">AL422</f>
        <v>0</v>
      </c>
      <c r="AM423" s="297"/>
    </row>
    <row r="424" spans="1:39" hidden="1" outlineLevel="1">
      <c r="A424" s="528"/>
      <c r="B424" s="431"/>
      <c r="C424" s="291"/>
      <c r="D424" s="291"/>
      <c r="E424" s="291"/>
      <c r="F424" s="291"/>
      <c r="G424" s="291"/>
      <c r="H424" s="291"/>
      <c r="I424" s="291"/>
      <c r="J424" s="291"/>
      <c r="K424" s="291"/>
      <c r="L424" s="291"/>
      <c r="M424" s="291"/>
      <c r="N424" s="291"/>
      <c r="O424" s="291"/>
      <c r="P424" s="291"/>
      <c r="Q424" s="291"/>
      <c r="R424" s="291"/>
      <c r="S424" s="291"/>
      <c r="T424" s="291"/>
      <c r="U424" s="291"/>
      <c r="V424" s="291"/>
      <c r="W424" s="291"/>
      <c r="X424" s="291"/>
      <c r="Y424" s="422"/>
      <c r="Z424" s="423"/>
      <c r="AA424" s="423"/>
      <c r="AB424" s="423"/>
      <c r="AC424" s="423"/>
      <c r="AD424" s="423"/>
      <c r="AE424" s="423"/>
      <c r="AF424" s="423"/>
      <c r="AG424" s="423"/>
      <c r="AH424" s="423"/>
      <c r="AI424" s="423"/>
      <c r="AJ424" s="423"/>
      <c r="AK424" s="423"/>
      <c r="AL424" s="423"/>
      <c r="AM424" s="297"/>
    </row>
    <row r="425" spans="1:39" ht="15.75" hidden="1" outlineLevel="1">
      <c r="A425" s="528"/>
      <c r="B425" s="510" t="s">
        <v>497</v>
      </c>
      <c r="C425" s="289"/>
      <c r="D425" s="289"/>
      <c r="E425" s="289"/>
      <c r="F425" s="289"/>
      <c r="G425" s="289"/>
      <c r="H425" s="289"/>
      <c r="I425" s="289"/>
      <c r="J425" s="289"/>
      <c r="K425" s="289"/>
      <c r="L425" s="289"/>
      <c r="M425" s="289"/>
      <c r="N425" s="290"/>
      <c r="O425" s="289"/>
      <c r="P425" s="289"/>
      <c r="Q425" s="289"/>
      <c r="R425" s="289"/>
      <c r="S425" s="289"/>
      <c r="T425" s="289"/>
      <c r="U425" s="289"/>
      <c r="V425" s="289"/>
      <c r="W425" s="289"/>
      <c r="X425" s="289"/>
      <c r="Y425" s="414"/>
      <c r="Z425" s="414"/>
      <c r="AA425" s="414"/>
      <c r="AB425" s="414"/>
      <c r="AC425" s="414"/>
      <c r="AD425" s="414"/>
      <c r="AE425" s="414"/>
      <c r="AF425" s="414"/>
      <c r="AG425" s="414"/>
      <c r="AH425" s="414"/>
      <c r="AI425" s="414"/>
      <c r="AJ425" s="414"/>
      <c r="AK425" s="414"/>
      <c r="AL425" s="414"/>
      <c r="AM425" s="292"/>
    </row>
    <row r="426" spans="1:39" hidden="1" outlineLevel="1">
      <c r="A426" s="528">
        <v>6</v>
      </c>
      <c r="B426" s="428" t="s">
        <v>99</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idden="1" outlineLevel="1">
      <c r="A427" s="528"/>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AD427" si="897">Z426</f>
        <v>0</v>
      </c>
      <c r="AA427" s="411">
        <f t="shared" si="897"/>
        <v>0</v>
      </c>
      <c r="AB427" s="411">
        <f t="shared" si="897"/>
        <v>0</v>
      </c>
      <c r="AC427" s="411">
        <f t="shared" si="897"/>
        <v>0</v>
      </c>
      <c r="AD427" s="411">
        <f t="shared" si="897"/>
        <v>0</v>
      </c>
      <c r="AE427" s="411">
        <f t="shared" ref="AE427" si="898">AE426</f>
        <v>0</v>
      </c>
      <c r="AF427" s="411">
        <f t="shared" ref="AF427" si="899">AF426</f>
        <v>0</v>
      </c>
      <c r="AG427" s="411">
        <f t="shared" ref="AG427" si="900">AG426</f>
        <v>0</v>
      </c>
      <c r="AH427" s="411">
        <f t="shared" ref="AH427" si="901">AH426</f>
        <v>0</v>
      </c>
      <c r="AI427" s="411">
        <f t="shared" ref="AI427" si="902">AI426</f>
        <v>0</v>
      </c>
      <c r="AJ427" s="411">
        <f t="shared" ref="AJ427" si="903">AJ426</f>
        <v>0</v>
      </c>
      <c r="AK427" s="411">
        <f t="shared" ref="AK427" si="904">AK426</f>
        <v>0</v>
      </c>
      <c r="AL427" s="411">
        <f t="shared" ref="AL427" si="905">AL426</f>
        <v>0</v>
      </c>
      <c r="AM427" s="311"/>
    </row>
    <row r="428" spans="1:39" hidden="1" outlineLevel="1">
      <c r="A428" s="528"/>
      <c r="B428" s="522"/>
      <c r="C428" s="312"/>
      <c r="D428" s="291"/>
      <c r="E428" s="291"/>
      <c r="F428" s="291"/>
      <c r="G428" s="291"/>
      <c r="H428" s="291"/>
      <c r="I428" s="291"/>
      <c r="J428" s="291"/>
      <c r="K428" s="291"/>
      <c r="L428" s="291"/>
      <c r="M428" s="291"/>
      <c r="N428" s="291"/>
      <c r="O428" s="291"/>
      <c r="P428" s="291"/>
      <c r="Q428" s="291"/>
      <c r="R428" s="291"/>
      <c r="S428" s="291"/>
      <c r="T428" s="291"/>
      <c r="U428" s="291"/>
      <c r="V428" s="291"/>
      <c r="W428" s="291"/>
      <c r="X428" s="291"/>
      <c r="Y428" s="416"/>
      <c r="Z428" s="416"/>
      <c r="AA428" s="416"/>
      <c r="AB428" s="416"/>
      <c r="AC428" s="416"/>
      <c r="AD428" s="416"/>
      <c r="AE428" s="416"/>
      <c r="AF428" s="416"/>
      <c r="AG428" s="416"/>
      <c r="AH428" s="416"/>
      <c r="AI428" s="416"/>
      <c r="AJ428" s="416"/>
      <c r="AK428" s="416"/>
      <c r="AL428" s="416"/>
      <c r="AM428" s="313"/>
    </row>
    <row r="429" spans="1:39" ht="30" hidden="1" outlineLevel="1">
      <c r="A429" s="528">
        <v>7</v>
      </c>
      <c r="B429" s="428" t="s">
        <v>100</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idden="1" outlineLevel="1">
      <c r="A430" s="528"/>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AD430" si="906">Z429</f>
        <v>0</v>
      </c>
      <c r="AA430" s="411">
        <f t="shared" si="906"/>
        <v>0</v>
      </c>
      <c r="AB430" s="411">
        <f t="shared" si="906"/>
        <v>0</v>
      </c>
      <c r="AC430" s="411">
        <f t="shared" si="906"/>
        <v>0</v>
      </c>
      <c r="AD430" s="411">
        <f t="shared" si="906"/>
        <v>0</v>
      </c>
      <c r="AE430" s="411">
        <f t="shared" ref="AE430" si="907">AE429</f>
        <v>0</v>
      </c>
      <c r="AF430" s="411">
        <f t="shared" ref="AF430" si="908">AF429</f>
        <v>0</v>
      </c>
      <c r="AG430" s="411">
        <f t="shared" ref="AG430" si="909">AG429</f>
        <v>0</v>
      </c>
      <c r="AH430" s="411">
        <f t="shared" ref="AH430" si="910">AH429</f>
        <v>0</v>
      </c>
      <c r="AI430" s="411">
        <f t="shared" ref="AI430" si="911">AI429</f>
        <v>0</v>
      </c>
      <c r="AJ430" s="411">
        <f t="shared" ref="AJ430" si="912">AJ429</f>
        <v>0</v>
      </c>
      <c r="AK430" s="411">
        <f t="shared" ref="AK430" si="913">AK429</f>
        <v>0</v>
      </c>
      <c r="AL430" s="411">
        <f t="shared" ref="AL430" si="914">AL429</f>
        <v>0</v>
      </c>
      <c r="AM430" s="311"/>
    </row>
    <row r="431" spans="1:39" hidden="1" outlineLevel="1">
      <c r="A431" s="528"/>
      <c r="B431" s="523"/>
      <c r="C431" s="312"/>
      <c r="D431" s="291"/>
      <c r="E431" s="291"/>
      <c r="F431" s="291"/>
      <c r="G431" s="291"/>
      <c r="H431" s="291"/>
      <c r="I431" s="291"/>
      <c r="J431" s="291"/>
      <c r="K431" s="291"/>
      <c r="L431" s="291"/>
      <c r="M431" s="291"/>
      <c r="N431" s="291"/>
      <c r="O431" s="291"/>
      <c r="P431" s="291"/>
      <c r="Q431" s="291"/>
      <c r="R431" s="291"/>
      <c r="S431" s="291"/>
      <c r="T431" s="291"/>
      <c r="U431" s="291"/>
      <c r="V431" s="291"/>
      <c r="W431" s="291"/>
      <c r="X431" s="291"/>
      <c r="Y431" s="416"/>
      <c r="Z431" s="417"/>
      <c r="AA431" s="416"/>
      <c r="AB431" s="416"/>
      <c r="AC431" s="416"/>
      <c r="AD431" s="416"/>
      <c r="AE431" s="416"/>
      <c r="AF431" s="416"/>
      <c r="AG431" s="416"/>
      <c r="AH431" s="416"/>
      <c r="AI431" s="416"/>
      <c r="AJ431" s="416"/>
      <c r="AK431" s="416"/>
      <c r="AL431" s="416"/>
      <c r="AM431" s="313"/>
    </row>
    <row r="432" spans="1:39" ht="30" hidden="1" outlineLevel="1">
      <c r="A432" s="528">
        <v>8</v>
      </c>
      <c r="B432" s="428" t="s">
        <v>101</v>
      </c>
      <c r="C432" s="291" t="s">
        <v>25</v>
      </c>
      <c r="D432" s="295"/>
      <c r="E432" s="295"/>
      <c r="F432" s="295"/>
      <c r="G432" s="295"/>
      <c r="H432" s="295"/>
      <c r="I432" s="295"/>
      <c r="J432" s="295"/>
      <c r="K432" s="295"/>
      <c r="L432" s="295"/>
      <c r="M432" s="295"/>
      <c r="N432" s="295">
        <v>12</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39" hidden="1" outlineLevel="1">
      <c r="A433" s="528"/>
      <c r="B433" s="431" t="s">
        <v>308</v>
      </c>
      <c r="C433" s="291" t="s">
        <v>163</v>
      </c>
      <c r="D433" s="295"/>
      <c r="E433" s="295"/>
      <c r="F433" s="295"/>
      <c r="G433" s="295"/>
      <c r="H433" s="295"/>
      <c r="I433" s="295"/>
      <c r="J433" s="295"/>
      <c r="K433" s="295"/>
      <c r="L433" s="295"/>
      <c r="M433" s="295"/>
      <c r="N433" s="295">
        <f>N432</f>
        <v>12</v>
      </c>
      <c r="O433" s="295"/>
      <c r="P433" s="295"/>
      <c r="Q433" s="295"/>
      <c r="R433" s="295"/>
      <c r="S433" s="295"/>
      <c r="T433" s="295"/>
      <c r="U433" s="295"/>
      <c r="V433" s="295"/>
      <c r="W433" s="295"/>
      <c r="X433" s="295"/>
      <c r="Y433" s="411">
        <f>Y432</f>
        <v>0</v>
      </c>
      <c r="Z433" s="411">
        <f t="shared" ref="Z433:AD433" si="915">Z432</f>
        <v>0</v>
      </c>
      <c r="AA433" s="411">
        <f t="shared" si="915"/>
        <v>0</v>
      </c>
      <c r="AB433" s="411">
        <f t="shared" si="915"/>
        <v>0</v>
      </c>
      <c r="AC433" s="411">
        <f t="shared" si="915"/>
        <v>0</v>
      </c>
      <c r="AD433" s="411">
        <f t="shared" si="915"/>
        <v>0</v>
      </c>
      <c r="AE433" s="411">
        <f t="shared" ref="AE433" si="916">AE432</f>
        <v>0</v>
      </c>
      <c r="AF433" s="411">
        <f t="shared" ref="AF433" si="917">AF432</f>
        <v>0</v>
      </c>
      <c r="AG433" s="411">
        <f t="shared" ref="AG433" si="918">AG432</f>
        <v>0</v>
      </c>
      <c r="AH433" s="411">
        <f t="shared" ref="AH433" si="919">AH432</f>
        <v>0</v>
      </c>
      <c r="AI433" s="411">
        <f t="shared" ref="AI433" si="920">AI432</f>
        <v>0</v>
      </c>
      <c r="AJ433" s="411">
        <f t="shared" ref="AJ433" si="921">AJ432</f>
        <v>0</v>
      </c>
      <c r="AK433" s="411">
        <f t="shared" ref="AK433" si="922">AK432</f>
        <v>0</v>
      </c>
      <c r="AL433" s="411">
        <f t="shared" ref="AL433" si="923">AL432</f>
        <v>0</v>
      </c>
      <c r="AM433" s="311"/>
    </row>
    <row r="434" spans="1:39" hidden="1" outlineLevel="1">
      <c r="A434" s="528"/>
      <c r="B434" s="523"/>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39" ht="30" hidden="1" outlineLevel="1">
      <c r="A435" s="528">
        <v>9</v>
      </c>
      <c r="B435" s="428" t="s">
        <v>102</v>
      </c>
      <c r="C435" s="291" t="s">
        <v>25</v>
      </c>
      <c r="D435" s="295"/>
      <c r="E435" s="295"/>
      <c r="F435" s="295"/>
      <c r="G435" s="295"/>
      <c r="H435" s="295"/>
      <c r="I435" s="295"/>
      <c r="J435" s="295"/>
      <c r="K435" s="295"/>
      <c r="L435" s="295"/>
      <c r="M435" s="295"/>
      <c r="N435" s="295">
        <v>12</v>
      </c>
      <c r="O435" s="295"/>
      <c r="P435" s="295"/>
      <c r="Q435" s="295"/>
      <c r="R435" s="295"/>
      <c r="S435" s="295"/>
      <c r="T435" s="295"/>
      <c r="U435" s="295"/>
      <c r="V435" s="295"/>
      <c r="W435" s="295"/>
      <c r="X435" s="295"/>
      <c r="Y435" s="415"/>
      <c r="Z435" s="410"/>
      <c r="AA435" s="410"/>
      <c r="AB435" s="410"/>
      <c r="AC435" s="410"/>
      <c r="AD435" s="410"/>
      <c r="AE435" s="410"/>
      <c r="AF435" s="415"/>
      <c r="AG435" s="415"/>
      <c r="AH435" s="415"/>
      <c r="AI435" s="415"/>
      <c r="AJ435" s="415"/>
      <c r="AK435" s="415"/>
      <c r="AL435" s="415"/>
      <c r="AM435" s="296">
        <f>SUM(Y435:AL435)</f>
        <v>0</v>
      </c>
    </row>
    <row r="436" spans="1:39" hidden="1" outlineLevel="1">
      <c r="A436" s="528"/>
      <c r="B436" s="431" t="s">
        <v>308</v>
      </c>
      <c r="C436" s="291" t="s">
        <v>163</v>
      </c>
      <c r="D436" s="295"/>
      <c r="E436" s="295"/>
      <c r="F436" s="295"/>
      <c r="G436" s="295"/>
      <c r="H436" s="295"/>
      <c r="I436" s="295"/>
      <c r="J436" s="295"/>
      <c r="K436" s="295"/>
      <c r="L436" s="295"/>
      <c r="M436" s="295"/>
      <c r="N436" s="295">
        <f>N435</f>
        <v>12</v>
      </c>
      <c r="O436" s="295"/>
      <c r="P436" s="295"/>
      <c r="Q436" s="295"/>
      <c r="R436" s="295"/>
      <c r="S436" s="295"/>
      <c r="T436" s="295"/>
      <c r="U436" s="295"/>
      <c r="V436" s="295"/>
      <c r="W436" s="295"/>
      <c r="X436" s="295"/>
      <c r="Y436" s="411">
        <f>Y435</f>
        <v>0</v>
      </c>
      <c r="Z436" s="411">
        <f t="shared" ref="Z436:AD436" si="924">Z435</f>
        <v>0</v>
      </c>
      <c r="AA436" s="411">
        <f t="shared" si="924"/>
        <v>0</v>
      </c>
      <c r="AB436" s="411">
        <f t="shared" si="924"/>
        <v>0</v>
      </c>
      <c r="AC436" s="411">
        <f t="shared" si="924"/>
        <v>0</v>
      </c>
      <c r="AD436" s="411">
        <f t="shared" si="924"/>
        <v>0</v>
      </c>
      <c r="AE436" s="411">
        <f t="shared" ref="AE436" si="925">AE435</f>
        <v>0</v>
      </c>
      <c r="AF436" s="411">
        <f t="shared" ref="AF436" si="926">AF435</f>
        <v>0</v>
      </c>
      <c r="AG436" s="411">
        <f t="shared" ref="AG436" si="927">AG435</f>
        <v>0</v>
      </c>
      <c r="AH436" s="411">
        <f t="shared" ref="AH436" si="928">AH435</f>
        <v>0</v>
      </c>
      <c r="AI436" s="411">
        <f t="shared" ref="AI436" si="929">AI435</f>
        <v>0</v>
      </c>
      <c r="AJ436" s="411">
        <f t="shared" ref="AJ436" si="930">AJ435</f>
        <v>0</v>
      </c>
      <c r="AK436" s="411">
        <f t="shared" ref="AK436" si="931">AK435</f>
        <v>0</v>
      </c>
      <c r="AL436" s="411">
        <f t="shared" ref="AL436" si="932">AL435</f>
        <v>0</v>
      </c>
      <c r="AM436" s="311"/>
    </row>
    <row r="437" spans="1:39" hidden="1" outlineLevel="1">
      <c r="A437" s="528"/>
      <c r="B437" s="523"/>
      <c r="C437" s="312"/>
      <c r="D437" s="316"/>
      <c r="E437" s="316"/>
      <c r="F437" s="316"/>
      <c r="G437" s="316"/>
      <c r="H437" s="316"/>
      <c r="I437" s="316"/>
      <c r="J437" s="316"/>
      <c r="K437" s="316"/>
      <c r="L437" s="316"/>
      <c r="M437" s="316"/>
      <c r="N437" s="291"/>
      <c r="O437" s="316"/>
      <c r="P437" s="316"/>
      <c r="Q437" s="316"/>
      <c r="R437" s="316"/>
      <c r="S437" s="316"/>
      <c r="T437" s="316"/>
      <c r="U437" s="316"/>
      <c r="V437" s="316"/>
      <c r="W437" s="316"/>
      <c r="X437" s="316"/>
      <c r="Y437" s="416"/>
      <c r="Z437" s="416"/>
      <c r="AA437" s="416"/>
      <c r="AB437" s="416"/>
      <c r="AC437" s="416"/>
      <c r="AD437" s="416"/>
      <c r="AE437" s="416"/>
      <c r="AF437" s="416"/>
      <c r="AG437" s="416"/>
      <c r="AH437" s="416"/>
      <c r="AI437" s="416"/>
      <c r="AJ437" s="416"/>
      <c r="AK437" s="416"/>
      <c r="AL437" s="416"/>
      <c r="AM437" s="313"/>
    </row>
    <row r="438" spans="1:39" ht="30" hidden="1" outlineLevel="1">
      <c r="A438" s="528">
        <v>10</v>
      </c>
      <c r="B438" s="428" t="s">
        <v>103</v>
      </c>
      <c r="C438" s="291" t="s">
        <v>25</v>
      </c>
      <c r="D438" s="295"/>
      <c r="E438" s="295"/>
      <c r="F438" s="295"/>
      <c r="G438" s="295"/>
      <c r="H438" s="295"/>
      <c r="I438" s="295"/>
      <c r="J438" s="295"/>
      <c r="K438" s="295"/>
      <c r="L438" s="295"/>
      <c r="M438" s="295"/>
      <c r="N438" s="295">
        <v>3</v>
      </c>
      <c r="O438" s="295"/>
      <c r="P438" s="295"/>
      <c r="Q438" s="295"/>
      <c r="R438" s="295"/>
      <c r="S438" s="295"/>
      <c r="T438" s="295"/>
      <c r="U438" s="295"/>
      <c r="V438" s="295"/>
      <c r="W438" s="295"/>
      <c r="X438" s="295"/>
      <c r="Y438" s="415"/>
      <c r="Z438" s="410"/>
      <c r="AA438" s="410"/>
      <c r="AB438" s="410"/>
      <c r="AC438" s="410"/>
      <c r="AD438" s="410"/>
      <c r="AE438" s="410"/>
      <c r="AF438" s="415"/>
      <c r="AG438" s="415"/>
      <c r="AH438" s="415"/>
      <c r="AI438" s="415"/>
      <c r="AJ438" s="415"/>
      <c r="AK438" s="415"/>
      <c r="AL438" s="415"/>
      <c r="AM438" s="296">
        <f>SUM(Y438:AL438)</f>
        <v>0</v>
      </c>
    </row>
    <row r="439" spans="1:39" hidden="1" outlineLevel="1">
      <c r="A439" s="528"/>
      <c r="B439" s="431" t="s">
        <v>308</v>
      </c>
      <c r="C439" s="291" t="s">
        <v>163</v>
      </c>
      <c r="D439" s="295"/>
      <c r="E439" s="295"/>
      <c r="F439" s="295"/>
      <c r="G439" s="295"/>
      <c r="H439" s="295"/>
      <c r="I439" s="295"/>
      <c r="J439" s="295"/>
      <c r="K439" s="295"/>
      <c r="L439" s="295"/>
      <c r="M439" s="295"/>
      <c r="N439" s="295">
        <f>N438</f>
        <v>3</v>
      </c>
      <c r="O439" s="295"/>
      <c r="P439" s="295"/>
      <c r="Q439" s="295"/>
      <c r="R439" s="295"/>
      <c r="S439" s="295"/>
      <c r="T439" s="295"/>
      <c r="U439" s="295"/>
      <c r="V439" s="295"/>
      <c r="W439" s="295"/>
      <c r="X439" s="295"/>
      <c r="Y439" s="411">
        <f>Y438</f>
        <v>0</v>
      </c>
      <c r="Z439" s="411">
        <f t="shared" ref="Z439:AD439" si="933">Z438</f>
        <v>0</v>
      </c>
      <c r="AA439" s="411">
        <f t="shared" si="933"/>
        <v>0</v>
      </c>
      <c r="AB439" s="411">
        <f t="shared" si="933"/>
        <v>0</v>
      </c>
      <c r="AC439" s="411">
        <f t="shared" si="933"/>
        <v>0</v>
      </c>
      <c r="AD439" s="411">
        <f t="shared" si="933"/>
        <v>0</v>
      </c>
      <c r="AE439" s="411">
        <f t="shared" ref="AE439" si="934">AE438</f>
        <v>0</v>
      </c>
      <c r="AF439" s="411">
        <f t="shared" ref="AF439" si="935">AF438</f>
        <v>0</v>
      </c>
      <c r="AG439" s="411">
        <f t="shared" ref="AG439" si="936">AG438</f>
        <v>0</v>
      </c>
      <c r="AH439" s="411">
        <f t="shared" ref="AH439" si="937">AH438</f>
        <v>0</v>
      </c>
      <c r="AI439" s="411">
        <f t="shared" ref="AI439" si="938">AI438</f>
        <v>0</v>
      </c>
      <c r="AJ439" s="411">
        <f t="shared" ref="AJ439" si="939">AJ438</f>
        <v>0</v>
      </c>
      <c r="AK439" s="411">
        <f t="shared" ref="AK439" si="940">AK438</f>
        <v>0</v>
      </c>
      <c r="AL439" s="411">
        <f t="shared" ref="AL439" si="941">AL438</f>
        <v>0</v>
      </c>
      <c r="AM439" s="311"/>
    </row>
    <row r="440" spans="1:39" hidden="1" outlineLevel="1">
      <c r="A440" s="528"/>
      <c r="B440" s="523"/>
      <c r="C440" s="312"/>
      <c r="D440" s="316"/>
      <c r="E440" s="316"/>
      <c r="F440" s="316"/>
      <c r="G440" s="316"/>
      <c r="H440" s="316"/>
      <c r="I440" s="316"/>
      <c r="J440" s="316"/>
      <c r="K440" s="316"/>
      <c r="L440" s="316"/>
      <c r="M440" s="316"/>
      <c r="N440" s="291"/>
      <c r="O440" s="316"/>
      <c r="P440" s="316"/>
      <c r="Q440" s="316"/>
      <c r="R440" s="316"/>
      <c r="S440" s="316"/>
      <c r="T440" s="316"/>
      <c r="U440" s="316"/>
      <c r="V440" s="316"/>
      <c r="W440" s="316"/>
      <c r="X440" s="316"/>
      <c r="Y440" s="416"/>
      <c r="Z440" s="417"/>
      <c r="AA440" s="416"/>
      <c r="AB440" s="416"/>
      <c r="AC440" s="416"/>
      <c r="AD440" s="416"/>
      <c r="AE440" s="416"/>
      <c r="AF440" s="416"/>
      <c r="AG440" s="416"/>
      <c r="AH440" s="416"/>
      <c r="AI440" s="416"/>
      <c r="AJ440" s="416"/>
      <c r="AK440" s="416"/>
      <c r="AL440" s="416"/>
      <c r="AM440" s="313"/>
    </row>
    <row r="441" spans="1:39" ht="15.75" hidden="1" outlineLevel="1">
      <c r="A441" s="528"/>
      <c r="B441" s="500" t="s">
        <v>10</v>
      </c>
      <c r="C441" s="289"/>
      <c r="D441" s="289"/>
      <c r="E441" s="289"/>
      <c r="F441" s="289"/>
      <c r="G441" s="289"/>
      <c r="H441" s="289"/>
      <c r="I441" s="289"/>
      <c r="J441" s="289"/>
      <c r="K441" s="289"/>
      <c r="L441" s="289"/>
      <c r="M441" s="289"/>
      <c r="N441" s="290"/>
      <c r="O441" s="289"/>
      <c r="P441" s="289"/>
      <c r="Q441" s="289"/>
      <c r="R441" s="289"/>
      <c r="S441" s="289"/>
      <c r="T441" s="289"/>
      <c r="U441" s="289"/>
      <c r="V441" s="289"/>
      <c r="W441" s="289"/>
      <c r="X441" s="289"/>
      <c r="Y441" s="414"/>
      <c r="Z441" s="414"/>
      <c r="AA441" s="414"/>
      <c r="AB441" s="414"/>
      <c r="AC441" s="414"/>
      <c r="AD441" s="414"/>
      <c r="AE441" s="414"/>
      <c r="AF441" s="414"/>
      <c r="AG441" s="414"/>
      <c r="AH441" s="414"/>
      <c r="AI441" s="414"/>
      <c r="AJ441" s="414"/>
      <c r="AK441" s="414"/>
      <c r="AL441" s="414"/>
      <c r="AM441" s="292"/>
    </row>
    <row r="442" spans="1:39" ht="30" hidden="1" outlineLevel="1">
      <c r="A442" s="528">
        <v>11</v>
      </c>
      <c r="B442" s="428" t="s">
        <v>104</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26"/>
      <c r="Z442" s="410"/>
      <c r="AA442" s="410"/>
      <c r="AB442" s="410"/>
      <c r="AC442" s="410"/>
      <c r="AD442" s="410"/>
      <c r="AE442" s="410"/>
      <c r="AF442" s="415"/>
      <c r="AG442" s="415"/>
      <c r="AH442" s="415"/>
      <c r="AI442" s="415"/>
      <c r="AJ442" s="415"/>
      <c r="AK442" s="415"/>
      <c r="AL442" s="415"/>
      <c r="AM442" s="296">
        <f>SUM(Y442:AL442)</f>
        <v>0</v>
      </c>
    </row>
    <row r="443" spans="1:39" hidden="1" outlineLevel="1">
      <c r="A443" s="528"/>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AD443" si="942">Z442</f>
        <v>0</v>
      </c>
      <c r="AA443" s="411">
        <f t="shared" si="942"/>
        <v>0</v>
      </c>
      <c r="AB443" s="411">
        <f t="shared" si="942"/>
        <v>0</v>
      </c>
      <c r="AC443" s="411">
        <f t="shared" si="942"/>
        <v>0</v>
      </c>
      <c r="AD443" s="411">
        <f t="shared" si="942"/>
        <v>0</v>
      </c>
      <c r="AE443" s="411">
        <f t="shared" ref="AE443" si="943">AE442</f>
        <v>0</v>
      </c>
      <c r="AF443" s="411">
        <f t="shared" ref="AF443" si="944">AF442</f>
        <v>0</v>
      </c>
      <c r="AG443" s="411">
        <f t="shared" ref="AG443" si="945">AG442</f>
        <v>0</v>
      </c>
      <c r="AH443" s="411">
        <f t="shared" ref="AH443" si="946">AH442</f>
        <v>0</v>
      </c>
      <c r="AI443" s="411">
        <f t="shared" ref="AI443" si="947">AI442</f>
        <v>0</v>
      </c>
      <c r="AJ443" s="411">
        <f t="shared" ref="AJ443" si="948">AJ442</f>
        <v>0</v>
      </c>
      <c r="AK443" s="411">
        <f t="shared" ref="AK443" si="949">AK442</f>
        <v>0</v>
      </c>
      <c r="AL443" s="411">
        <f t="shared" ref="AL443" si="950">AL442</f>
        <v>0</v>
      </c>
      <c r="AM443" s="297"/>
    </row>
    <row r="444" spans="1:39" hidden="1" outlineLevel="1">
      <c r="A444" s="528"/>
      <c r="B444" s="524"/>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21"/>
      <c r="AA444" s="421"/>
      <c r="AB444" s="421"/>
      <c r="AC444" s="421"/>
      <c r="AD444" s="421"/>
      <c r="AE444" s="421"/>
      <c r="AF444" s="421"/>
      <c r="AG444" s="421"/>
      <c r="AH444" s="421"/>
      <c r="AI444" s="421"/>
      <c r="AJ444" s="421"/>
      <c r="AK444" s="421"/>
      <c r="AL444" s="421"/>
      <c r="AM444" s="306"/>
    </row>
    <row r="445" spans="1:39" ht="45" hidden="1" outlineLevel="1">
      <c r="A445" s="528">
        <v>12</v>
      </c>
      <c r="B445" s="428" t="s">
        <v>105</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0"/>
      <c r="Z445" s="410"/>
      <c r="AA445" s="410"/>
      <c r="AB445" s="410"/>
      <c r="AC445" s="410"/>
      <c r="AD445" s="410"/>
      <c r="AE445" s="410"/>
      <c r="AF445" s="415"/>
      <c r="AG445" s="415"/>
      <c r="AH445" s="415"/>
      <c r="AI445" s="415"/>
      <c r="AJ445" s="415"/>
      <c r="AK445" s="415"/>
      <c r="AL445" s="415"/>
      <c r="AM445" s="296">
        <f>SUM(Y445:AL445)</f>
        <v>0</v>
      </c>
    </row>
    <row r="446" spans="1:39" hidden="1" outlineLevel="1">
      <c r="A446" s="528"/>
      <c r="B446" s="431" t="s">
        <v>308</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 t="shared" ref="Z446:AD446" si="951">Z445</f>
        <v>0</v>
      </c>
      <c r="AA446" s="411">
        <f t="shared" si="951"/>
        <v>0</v>
      </c>
      <c r="AB446" s="411">
        <f t="shared" si="951"/>
        <v>0</v>
      </c>
      <c r="AC446" s="411">
        <f t="shared" si="951"/>
        <v>0</v>
      </c>
      <c r="AD446" s="411">
        <f t="shared" si="951"/>
        <v>0</v>
      </c>
      <c r="AE446" s="411">
        <f t="shared" ref="AE446" si="952">AE445</f>
        <v>0</v>
      </c>
      <c r="AF446" s="411">
        <f t="shared" ref="AF446" si="953">AF445</f>
        <v>0</v>
      </c>
      <c r="AG446" s="411">
        <f t="shared" ref="AG446" si="954">AG445</f>
        <v>0</v>
      </c>
      <c r="AH446" s="411">
        <f t="shared" ref="AH446" si="955">AH445</f>
        <v>0</v>
      </c>
      <c r="AI446" s="411">
        <f t="shared" ref="AI446" si="956">AI445</f>
        <v>0</v>
      </c>
      <c r="AJ446" s="411">
        <f t="shared" ref="AJ446" si="957">AJ445</f>
        <v>0</v>
      </c>
      <c r="AK446" s="411">
        <f t="shared" ref="AK446" si="958">AK445</f>
        <v>0</v>
      </c>
      <c r="AL446" s="411">
        <f t="shared" ref="AL446" si="959">AL445</f>
        <v>0</v>
      </c>
      <c r="AM446" s="297"/>
    </row>
    <row r="447" spans="1:39" hidden="1" outlineLevel="1">
      <c r="A447" s="528"/>
      <c r="B447" s="524"/>
      <c r="C447" s="305"/>
      <c r="D447" s="291"/>
      <c r="E447" s="291"/>
      <c r="F447" s="291"/>
      <c r="G447" s="291"/>
      <c r="H447" s="291"/>
      <c r="I447" s="291"/>
      <c r="J447" s="291"/>
      <c r="K447" s="291"/>
      <c r="L447" s="291"/>
      <c r="M447" s="291"/>
      <c r="N447" s="291"/>
      <c r="O447" s="291"/>
      <c r="P447" s="291"/>
      <c r="Q447" s="291"/>
      <c r="R447" s="291"/>
      <c r="S447" s="291"/>
      <c r="T447" s="291"/>
      <c r="U447" s="291"/>
      <c r="V447" s="291"/>
      <c r="W447" s="291"/>
      <c r="X447" s="291"/>
      <c r="Y447" s="422"/>
      <c r="Z447" s="422"/>
      <c r="AA447" s="412"/>
      <c r="AB447" s="412"/>
      <c r="AC447" s="412"/>
      <c r="AD447" s="412"/>
      <c r="AE447" s="412"/>
      <c r="AF447" s="412"/>
      <c r="AG447" s="412"/>
      <c r="AH447" s="412"/>
      <c r="AI447" s="412"/>
      <c r="AJ447" s="412"/>
      <c r="AK447" s="412"/>
      <c r="AL447" s="412"/>
      <c r="AM447" s="306"/>
    </row>
    <row r="448" spans="1:39" ht="30" hidden="1" outlineLevel="1">
      <c r="A448" s="528">
        <v>13</v>
      </c>
      <c r="B448" s="428" t="s">
        <v>106</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0"/>
      <c r="Z448" s="410"/>
      <c r="AA448" s="410"/>
      <c r="AB448" s="410"/>
      <c r="AC448" s="410"/>
      <c r="AD448" s="410"/>
      <c r="AE448" s="410"/>
      <c r="AF448" s="415"/>
      <c r="AG448" s="415"/>
      <c r="AH448" s="415"/>
      <c r="AI448" s="415"/>
      <c r="AJ448" s="415"/>
      <c r="AK448" s="415"/>
      <c r="AL448" s="415"/>
      <c r="AM448" s="296">
        <f>SUM(Y448:AL448)</f>
        <v>0</v>
      </c>
    </row>
    <row r="449" spans="1:40" hidden="1" outlineLevel="1">
      <c r="A449" s="528"/>
      <c r="B449" s="431" t="s">
        <v>308</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 t="shared" ref="Z449:AD449" si="960">Z448</f>
        <v>0</v>
      </c>
      <c r="AA449" s="411">
        <f t="shared" si="960"/>
        <v>0</v>
      </c>
      <c r="AB449" s="411">
        <f t="shared" si="960"/>
        <v>0</v>
      </c>
      <c r="AC449" s="411">
        <f t="shared" si="960"/>
        <v>0</v>
      </c>
      <c r="AD449" s="411">
        <f t="shared" si="960"/>
        <v>0</v>
      </c>
      <c r="AE449" s="411">
        <f t="shared" ref="AE449" si="961">AE448</f>
        <v>0</v>
      </c>
      <c r="AF449" s="411">
        <f t="shared" ref="AF449" si="962">AF448</f>
        <v>0</v>
      </c>
      <c r="AG449" s="411">
        <f t="shared" ref="AG449" si="963">AG448</f>
        <v>0</v>
      </c>
      <c r="AH449" s="411">
        <f t="shared" ref="AH449" si="964">AH448</f>
        <v>0</v>
      </c>
      <c r="AI449" s="411">
        <f t="shared" ref="AI449" si="965">AI448</f>
        <v>0</v>
      </c>
      <c r="AJ449" s="411">
        <f t="shared" ref="AJ449" si="966">AJ448</f>
        <v>0</v>
      </c>
      <c r="AK449" s="411">
        <f t="shared" ref="AK449" si="967">AK448</f>
        <v>0</v>
      </c>
      <c r="AL449" s="411">
        <f t="shared" ref="AL449" si="968">AL448</f>
        <v>0</v>
      </c>
      <c r="AM449" s="306"/>
    </row>
    <row r="450" spans="1:40" hidden="1" outlineLevel="1">
      <c r="A450" s="528"/>
      <c r="B450" s="524"/>
      <c r="C450" s="305"/>
      <c r="D450" s="291"/>
      <c r="E450" s="291"/>
      <c r="F450" s="291"/>
      <c r="G450" s="291"/>
      <c r="H450" s="291"/>
      <c r="I450" s="291"/>
      <c r="J450" s="291"/>
      <c r="K450" s="291"/>
      <c r="L450" s="291"/>
      <c r="M450" s="291"/>
      <c r="N450" s="291"/>
      <c r="O450" s="291"/>
      <c r="P450" s="291"/>
      <c r="Q450" s="291"/>
      <c r="R450" s="291"/>
      <c r="S450" s="291"/>
      <c r="T450" s="291"/>
      <c r="U450" s="291"/>
      <c r="V450" s="291"/>
      <c r="W450" s="291"/>
      <c r="X450" s="291"/>
      <c r="Y450" s="412"/>
      <c r="Z450" s="412"/>
      <c r="AA450" s="412"/>
      <c r="AB450" s="412"/>
      <c r="AC450" s="412"/>
      <c r="AD450" s="412"/>
      <c r="AE450" s="412"/>
      <c r="AF450" s="412"/>
      <c r="AG450" s="412"/>
      <c r="AH450" s="412"/>
      <c r="AI450" s="412"/>
      <c r="AJ450" s="412"/>
      <c r="AK450" s="412"/>
      <c r="AL450" s="412"/>
      <c r="AM450" s="306"/>
    </row>
    <row r="451" spans="1:40" ht="15.75" hidden="1" outlineLevel="1">
      <c r="A451" s="528"/>
      <c r="B451" s="500" t="s">
        <v>107</v>
      </c>
      <c r="C451" s="289"/>
      <c r="D451" s="290"/>
      <c r="E451" s="290"/>
      <c r="F451" s="290"/>
      <c r="G451" s="290"/>
      <c r="H451" s="290"/>
      <c r="I451" s="290"/>
      <c r="J451" s="290"/>
      <c r="K451" s="290"/>
      <c r="L451" s="290"/>
      <c r="M451" s="290"/>
      <c r="N451" s="290"/>
      <c r="O451" s="290"/>
      <c r="P451" s="289"/>
      <c r="Q451" s="289"/>
      <c r="R451" s="289"/>
      <c r="S451" s="289"/>
      <c r="T451" s="289"/>
      <c r="U451" s="289"/>
      <c r="V451" s="289"/>
      <c r="W451" s="289"/>
      <c r="X451" s="289"/>
      <c r="Y451" s="414"/>
      <c r="Z451" s="414"/>
      <c r="AA451" s="414"/>
      <c r="AB451" s="414"/>
      <c r="AC451" s="414"/>
      <c r="AD451" s="414"/>
      <c r="AE451" s="414"/>
      <c r="AF451" s="414"/>
      <c r="AG451" s="414"/>
      <c r="AH451" s="414"/>
      <c r="AI451" s="414"/>
      <c r="AJ451" s="414"/>
      <c r="AK451" s="414"/>
      <c r="AL451" s="414"/>
      <c r="AM451" s="292"/>
    </row>
    <row r="452" spans="1:40" hidden="1" outlineLevel="1">
      <c r="A452" s="528">
        <v>14</v>
      </c>
      <c r="B452" s="524" t="s">
        <v>108</v>
      </c>
      <c r="C452" s="291" t="s">
        <v>25</v>
      </c>
      <c r="D452" s="295"/>
      <c r="E452" s="295"/>
      <c r="F452" s="295"/>
      <c r="G452" s="295"/>
      <c r="H452" s="295"/>
      <c r="I452" s="295"/>
      <c r="J452" s="295"/>
      <c r="K452" s="295"/>
      <c r="L452" s="295"/>
      <c r="M452" s="295"/>
      <c r="N452" s="295">
        <v>12</v>
      </c>
      <c r="O452" s="295"/>
      <c r="P452" s="295"/>
      <c r="Q452" s="295"/>
      <c r="R452" s="295"/>
      <c r="S452" s="295"/>
      <c r="T452" s="295"/>
      <c r="U452" s="295"/>
      <c r="V452" s="295"/>
      <c r="W452" s="295"/>
      <c r="X452" s="295"/>
      <c r="Y452" s="410"/>
      <c r="Z452" s="410"/>
      <c r="AA452" s="410"/>
      <c r="AB452" s="410"/>
      <c r="AC452" s="410"/>
      <c r="AD452" s="410"/>
      <c r="AE452" s="410"/>
      <c r="AF452" s="410"/>
      <c r="AG452" s="410"/>
      <c r="AH452" s="410"/>
      <c r="AI452" s="410"/>
      <c r="AJ452" s="410"/>
      <c r="AK452" s="410"/>
      <c r="AL452" s="410"/>
      <c r="AM452" s="296">
        <f>SUM(Y452:AL452)</f>
        <v>0</v>
      </c>
    </row>
    <row r="453" spans="1:40" hidden="1" outlineLevel="1">
      <c r="A453" s="528"/>
      <c r="B453" s="431" t="s">
        <v>308</v>
      </c>
      <c r="C453" s="291" t="s">
        <v>163</v>
      </c>
      <c r="D453" s="295"/>
      <c r="E453" s="295"/>
      <c r="F453" s="295"/>
      <c r="G453" s="295"/>
      <c r="H453" s="295"/>
      <c r="I453" s="295"/>
      <c r="J453" s="295"/>
      <c r="K453" s="295"/>
      <c r="L453" s="295"/>
      <c r="M453" s="295"/>
      <c r="N453" s="295">
        <f>N452</f>
        <v>12</v>
      </c>
      <c r="O453" s="295"/>
      <c r="P453" s="295"/>
      <c r="Q453" s="295"/>
      <c r="R453" s="295"/>
      <c r="S453" s="295"/>
      <c r="T453" s="295"/>
      <c r="U453" s="295"/>
      <c r="V453" s="295"/>
      <c r="W453" s="295"/>
      <c r="X453" s="295"/>
      <c r="Y453" s="411">
        <f>Y452</f>
        <v>0</v>
      </c>
      <c r="Z453" s="411">
        <f t="shared" ref="Z453:AD453" si="969">Z452</f>
        <v>0</v>
      </c>
      <c r="AA453" s="411">
        <f t="shared" si="969"/>
        <v>0</v>
      </c>
      <c r="AB453" s="411">
        <f t="shared" si="969"/>
        <v>0</v>
      </c>
      <c r="AC453" s="411">
        <f t="shared" si="969"/>
        <v>0</v>
      </c>
      <c r="AD453" s="411">
        <f t="shared" si="969"/>
        <v>0</v>
      </c>
      <c r="AE453" s="411">
        <f t="shared" ref="AE453" si="970">AE452</f>
        <v>0</v>
      </c>
      <c r="AF453" s="411">
        <f t="shared" ref="AF453" si="971">AF452</f>
        <v>0</v>
      </c>
      <c r="AG453" s="411">
        <f t="shared" ref="AG453" si="972">AG452</f>
        <v>0</v>
      </c>
      <c r="AH453" s="411">
        <f t="shared" ref="AH453" si="973">AH452</f>
        <v>0</v>
      </c>
      <c r="AI453" s="411">
        <f t="shared" ref="AI453" si="974">AI452</f>
        <v>0</v>
      </c>
      <c r="AJ453" s="411">
        <f t="shared" ref="AJ453" si="975">AJ452</f>
        <v>0</v>
      </c>
      <c r="AK453" s="411">
        <f t="shared" ref="AK453" si="976">AK452</f>
        <v>0</v>
      </c>
      <c r="AL453" s="411">
        <f t="shared" ref="AL453" si="977">AL452</f>
        <v>0</v>
      </c>
      <c r="AM453" s="297"/>
    </row>
    <row r="454" spans="1:40" hidden="1" outlineLevel="1">
      <c r="A454" s="528"/>
      <c r="B454" s="524"/>
      <c r="C454" s="305"/>
      <c r="D454" s="291"/>
      <c r="E454" s="291"/>
      <c r="F454" s="291"/>
      <c r="G454" s="291"/>
      <c r="H454" s="291"/>
      <c r="I454" s="291"/>
      <c r="J454" s="291"/>
      <c r="K454" s="291"/>
      <c r="L454" s="291"/>
      <c r="M454" s="291"/>
      <c r="N454" s="467"/>
      <c r="O454" s="291"/>
      <c r="P454" s="291"/>
      <c r="Q454" s="291"/>
      <c r="R454" s="291"/>
      <c r="S454" s="291"/>
      <c r="T454" s="291"/>
      <c r="U454" s="291"/>
      <c r="V454" s="291"/>
      <c r="W454" s="291"/>
      <c r="X454" s="291"/>
      <c r="Y454" s="412"/>
      <c r="Z454" s="412"/>
      <c r="AA454" s="412"/>
      <c r="AB454" s="412"/>
      <c r="AC454" s="412"/>
      <c r="AD454" s="412"/>
      <c r="AE454" s="412"/>
      <c r="AF454" s="412"/>
      <c r="AG454" s="412"/>
      <c r="AH454" s="412"/>
      <c r="AI454" s="412"/>
      <c r="AJ454" s="412"/>
      <c r="AK454" s="412"/>
      <c r="AL454" s="412"/>
      <c r="AM454" s="301"/>
      <c r="AN454" s="625"/>
    </row>
    <row r="455" spans="1:40" s="309" customFormat="1" ht="15.75" hidden="1" outlineLevel="1">
      <c r="A455" s="528"/>
      <c r="B455" s="500" t="s">
        <v>489</v>
      </c>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513"/>
      <c r="AN455" s="626"/>
    </row>
    <row r="456" spans="1:40" hidden="1" outlineLevel="1">
      <c r="A456" s="528">
        <v>15</v>
      </c>
      <c r="B456" s="431" t="s">
        <v>494</v>
      </c>
      <c r="C456" s="291" t="s">
        <v>25</v>
      </c>
      <c r="D456" s="295"/>
      <c r="E456" s="295"/>
      <c r="F456" s="295"/>
      <c r="G456" s="295"/>
      <c r="H456" s="295"/>
      <c r="I456" s="295"/>
      <c r="J456" s="295"/>
      <c r="K456" s="295"/>
      <c r="L456" s="295"/>
      <c r="M456" s="295"/>
      <c r="N456" s="295">
        <v>0</v>
      </c>
      <c r="O456" s="295"/>
      <c r="P456" s="295"/>
      <c r="Q456" s="295"/>
      <c r="R456" s="295"/>
      <c r="S456" s="295"/>
      <c r="T456" s="295"/>
      <c r="U456" s="295"/>
      <c r="V456" s="295"/>
      <c r="W456" s="295"/>
      <c r="X456" s="295"/>
      <c r="Y456" s="410"/>
      <c r="Z456" s="410"/>
      <c r="AA456" s="410"/>
      <c r="AB456" s="410"/>
      <c r="AC456" s="410"/>
      <c r="AD456" s="410"/>
      <c r="AE456" s="410"/>
      <c r="AF456" s="410"/>
      <c r="AG456" s="410"/>
      <c r="AH456" s="410"/>
      <c r="AI456" s="410"/>
      <c r="AJ456" s="410"/>
      <c r="AK456" s="410"/>
      <c r="AL456" s="410"/>
      <c r="AM456" s="296">
        <f>SUM(Y456:AL456)</f>
        <v>0</v>
      </c>
    </row>
    <row r="457" spans="1:40" hidden="1" outlineLevel="1">
      <c r="A457" s="528"/>
      <c r="B457" s="431" t="s">
        <v>308</v>
      </c>
      <c r="C457" s="291" t="s">
        <v>163</v>
      </c>
      <c r="D457" s="295"/>
      <c r="E457" s="295"/>
      <c r="F457" s="295"/>
      <c r="G457" s="295"/>
      <c r="H457" s="295"/>
      <c r="I457" s="295"/>
      <c r="J457" s="295"/>
      <c r="K457" s="295"/>
      <c r="L457" s="295"/>
      <c r="M457" s="295"/>
      <c r="N457" s="295">
        <f>N456</f>
        <v>0</v>
      </c>
      <c r="O457" s="295"/>
      <c r="P457" s="295"/>
      <c r="Q457" s="295"/>
      <c r="R457" s="295"/>
      <c r="S457" s="295"/>
      <c r="T457" s="295"/>
      <c r="U457" s="295"/>
      <c r="V457" s="295"/>
      <c r="W457" s="295"/>
      <c r="X457" s="295"/>
      <c r="Y457" s="411">
        <f>Y456</f>
        <v>0</v>
      </c>
      <c r="Z457" s="411">
        <f t="shared" ref="Z457:AD457" si="978">Z456</f>
        <v>0</v>
      </c>
      <c r="AA457" s="411">
        <f t="shared" si="978"/>
        <v>0</v>
      </c>
      <c r="AB457" s="411">
        <f t="shared" si="978"/>
        <v>0</v>
      </c>
      <c r="AC457" s="411">
        <f t="shared" si="978"/>
        <v>0</v>
      </c>
      <c r="AD457" s="411">
        <f t="shared" si="978"/>
        <v>0</v>
      </c>
      <c r="AE457" s="411">
        <f t="shared" ref="AE457:AL457" si="979">AE456</f>
        <v>0</v>
      </c>
      <c r="AF457" s="411">
        <f t="shared" si="979"/>
        <v>0</v>
      </c>
      <c r="AG457" s="411">
        <f t="shared" si="979"/>
        <v>0</v>
      </c>
      <c r="AH457" s="411">
        <f t="shared" si="979"/>
        <v>0</v>
      </c>
      <c r="AI457" s="411">
        <f t="shared" si="979"/>
        <v>0</v>
      </c>
      <c r="AJ457" s="411">
        <f t="shared" si="979"/>
        <v>0</v>
      </c>
      <c r="AK457" s="411">
        <f t="shared" si="979"/>
        <v>0</v>
      </c>
      <c r="AL457" s="411">
        <f t="shared" si="979"/>
        <v>0</v>
      </c>
      <c r="AM457" s="297"/>
    </row>
    <row r="458" spans="1:40" hidden="1" outlineLevel="1">
      <c r="A458" s="528"/>
      <c r="B458" s="524"/>
      <c r="C458" s="305"/>
      <c r="D458" s="291"/>
      <c r="E458" s="291"/>
      <c r="F458" s="291"/>
      <c r="G458" s="291"/>
      <c r="H458" s="291"/>
      <c r="I458" s="291"/>
      <c r="J458" s="291"/>
      <c r="K458" s="291"/>
      <c r="L458" s="291"/>
      <c r="M458" s="291"/>
      <c r="N458" s="291"/>
      <c r="O458" s="291"/>
      <c r="P458" s="291"/>
      <c r="Q458" s="291"/>
      <c r="R458" s="291"/>
      <c r="S458" s="291"/>
      <c r="T458" s="291"/>
      <c r="U458" s="291"/>
      <c r="V458" s="291"/>
      <c r="W458" s="291"/>
      <c r="X458" s="291"/>
      <c r="Y458" s="412"/>
      <c r="Z458" s="412"/>
      <c r="AA458" s="412"/>
      <c r="AB458" s="412"/>
      <c r="AC458" s="412"/>
      <c r="AD458" s="412"/>
      <c r="AE458" s="412"/>
      <c r="AF458" s="412"/>
      <c r="AG458" s="412"/>
      <c r="AH458" s="412"/>
      <c r="AI458" s="412"/>
      <c r="AJ458" s="412"/>
      <c r="AK458" s="412"/>
      <c r="AL458" s="412"/>
      <c r="AM458" s="306"/>
    </row>
    <row r="459" spans="1:40" s="283" customFormat="1" hidden="1" outlineLevel="1">
      <c r="A459" s="528">
        <v>16</v>
      </c>
      <c r="B459" s="525" t="s">
        <v>490</v>
      </c>
      <c r="C459" s="291" t="s">
        <v>25</v>
      </c>
      <c r="D459" s="295"/>
      <c r="E459" s="295"/>
      <c r="F459" s="295"/>
      <c r="G459" s="295"/>
      <c r="H459" s="295"/>
      <c r="I459" s="295"/>
      <c r="J459" s="295"/>
      <c r="K459" s="295"/>
      <c r="L459" s="295"/>
      <c r="M459" s="295"/>
      <c r="N459" s="295">
        <v>0</v>
      </c>
      <c r="O459" s="295"/>
      <c r="P459" s="295"/>
      <c r="Q459" s="295"/>
      <c r="R459" s="295"/>
      <c r="S459" s="295"/>
      <c r="T459" s="295"/>
      <c r="U459" s="295"/>
      <c r="V459" s="295"/>
      <c r="W459" s="295"/>
      <c r="X459" s="295"/>
      <c r="Y459" s="410"/>
      <c r="Z459" s="410"/>
      <c r="AA459" s="410"/>
      <c r="AB459" s="410"/>
      <c r="AC459" s="410"/>
      <c r="AD459" s="410"/>
      <c r="AE459" s="410"/>
      <c r="AF459" s="410"/>
      <c r="AG459" s="410"/>
      <c r="AH459" s="410"/>
      <c r="AI459" s="410"/>
      <c r="AJ459" s="410"/>
      <c r="AK459" s="410"/>
      <c r="AL459" s="410"/>
      <c r="AM459" s="296">
        <f>SUM(Y459:AL459)</f>
        <v>0</v>
      </c>
    </row>
    <row r="460" spans="1:40" s="283" customFormat="1" hidden="1" outlineLevel="1">
      <c r="A460" s="528"/>
      <c r="B460" s="525" t="s">
        <v>308</v>
      </c>
      <c r="C460" s="291" t="s">
        <v>163</v>
      </c>
      <c r="D460" s="295"/>
      <c r="E460" s="295"/>
      <c r="F460" s="295"/>
      <c r="G460" s="295"/>
      <c r="H460" s="295"/>
      <c r="I460" s="295"/>
      <c r="J460" s="295"/>
      <c r="K460" s="295"/>
      <c r="L460" s="295"/>
      <c r="M460" s="295"/>
      <c r="N460" s="295">
        <f>N459</f>
        <v>0</v>
      </c>
      <c r="O460" s="295"/>
      <c r="P460" s="295"/>
      <c r="Q460" s="295"/>
      <c r="R460" s="295"/>
      <c r="S460" s="295"/>
      <c r="T460" s="295"/>
      <c r="U460" s="295"/>
      <c r="V460" s="295"/>
      <c r="W460" s="295"/>
      <c r="X460" s="295"/>
      <c r="Y460" s="411">
        <f>Y459</f>
        <v>0</v>
      </c>
      <c r="Z460" s="411">
        <f t="shared" ref="Z460:AD460" si="980">Z459</f>
        <v>0</v>
      </c>
      <c r="AA460" s="411">
        <f t="shared" si="980"/>
        <v>0</v>
      </c>
      <c r="AB460" s="411">
        <f t="shared" si="980"/>
        <v>0</v>
      </c>
      <c r="AC460" s="411">
        <f t="shared" si="980"/>
        <v>0</v>
      </c>
      <c r="AD460" s="411">
        <f t="shared" si="980"/>
        <v>0</v>
      </c>
      <c r="AE460" s="411">
        <f t="shared" ref="AE460:AL460" si="981">AE459</f>
        <v>0</v>
      </c>
      <c r="AF460" s="411">
        <f t="shared" si="981"/>
        <v>0</v>
      </c>
      <c r="AG460" s="411">
        <f t="shared" si="981"/>
        <v>0</v>
      </c>
      <c r="AH460" s="411">
        <f t="shared" si="981"/>
        <v>0</v>
      </c>
      <c r="AI460" s="411">
        <f t="shared" si="981"/>
        <v>0</v>
      </c>
      <c r="AJ460" s="411">
        <f t="shared" si="981"/>
        <v>0</v>
      </c>
      <c r="AK460" s="411">
        <f t="shared" si="981"/>
        <v>0</v>
      </c>
      <c r="AL460" s="411">
        <f t="shared" si="981"/>
        <v>0</v>
      </c>
      <c r="AM460" s="297"/>
    </row>
    <row r="461" spans="1:40" s="283" customFormat="1" hidden="1" outlineLevel="1">
      <c r="A461" s="528"/>
      <c r="B461" s="525"/>
      <c r="C461" s="291"/>
      <c r="D461" s="291"/>
      <c r="E461" s="291"/>
      <c r="F461" s="291"/>
      <c r="G461" s="291"/>
      <c r="H461" s="291"/>
      <c r="I461" s="291"/>
      <c r="J461" s="291"/>
      <c r="K461" s="291"/>
      <c r="L461" s="291"/>
      <c r="M461" s="291"/>
      <c r="N461" s="291"/>
      <c r="O461" s="291"/>
      <c r="P461" s="291"/>
      <c r="Q461" s="291"/>
      <c r="R461" s="291"/>
      <c r="S461" s="291"/>
      <c r="T461" s="291"/>
      <c r="U461" s="291"/>
      <c r="V461" s="291"/>
      <c r="W461" s="291"/>
      <c r="X461" s="291"/>
      <c r="Y461" s="412"/>
      <c r="Z461" s="412"/>
      <c r="AA461" s="412"/>
      <c r="AB461" s="412"/>
      <c r="AC461" s="412"/>
      <c r="AD461" s="412"/>
      <c r="AE461" s="416"/>
      <c r="AF461" s="416"/>
      <c r="AG461" s="416"/>
      <c r="AH461" s="416"/>
      <c r="AI461" s="416"/>
      <c r="AJ461" s="416"/>
      <c r="AK461" s="416"/>
      <c r="AL461" s="416"/>
      <c r="AM461" s="313"/>
    </row>
    <row r="462" spans="1:40" ht="15.75" hidden="1" outlineLevel="1">
      <c r="A462" s="528"/>
      <c r="B462" s="526" t="s">
        <v>495</v>
      </c>
      <c r="C462" s="320"/>
      <c r="D462" s="290"/>
      <c r="E462" s="289"/>
      <c r="F462" s="289"/>
      <c r="G462" s="289"/>
      <c r="H462" s="289"/>
      <c r="I462" s="289"/>
      <c r="J462" s="289"/>
      <c r="K462" s="289"/>
      <c r="L462" s="289"/>
      <c r="M462" s="289"/>
      <c r="N462" s="290"/>
      <c r="O462" s="289"/>
      <c r="P462" s="289"/>
      <c r="Q462" s="289"/>
      <c r="R462" s="289"/>
      <c r="S462" s="289"/>
      <c r="T462" s="289"/>
      <c r="U462" s="289"/>
      <c r="V462" s="289"/>
      <c r="W462" s="289"/>
      <c r="X462" s="289"/>
      <c r="Y462" s="414"/>
      <c r="Z462" s="414"/>
      <c r="AA462" s="414"/>
      <c r="AB462" s="414"/>
      <c r="AC462" s="414"/>
      <c r="AD462" s="414"/>
      <c r="AE462" s="414"/>
      <c r="AF462" s="414"/>
      <c r="AG462" s="414"/>
      <c r="AH462" s="414"/>
      <c r="AI462" s="414"/>
      <c r="AJ462" s="414"/>
      <c r="AK462" s="414"/>
      <c r="AL462" s="414"/>
      <c r="AM462" s="292"/>
    </row>
    <row r="463" spans="1:40" hidden="1" outlineLevel="1">
      <c r="A463" s="528">
        <v>17</v>
      </c>
      <c r="B463" s="428" t="s">
        <v>112</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idden="1" outlineLevel="1">
      <c r="A464" s="528"/>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D464" si="982">Z463</f>
        <v>0</v>
      </c>
      <c r="AA464" s="411">
        <f t="shared" si="982"/>
        <v>0</v>
      </c>
      <c r="AB464" s="411">
        <f t="shared" si="982"/>
        <v>0</v>
      </c>
      <c r="AC464" s="411">
        <f t="shared" si="982"/>
        <v>0</v>
      </c>
      <c r="AD464" s="411">
        <f t="shared" si="982"/>
        <v>0</v>
      </c>
      <c r="AE464" s="411">
        <f t="shared" ref="AE464:AL464" si="983">AE463</f>
        <v>0</v>
      </c>
      <c r="AF464" s="411">
        <f t="shared" si="983"/>
        <v>0</v>
      </c>
      <c r="AG464" s="411">
        <f t="shared" si="983"/>
        <v>0</v>
      </c>
      <c r="AH464" s="411">
        <f t="shared" si="983"/>
        <v>0</v>
      </c>
      <c r="AI464" s="411">
        <f t="shared" si="983"/>
        <v>0</v>
      </c>
      <c r="AJ464" s="411">
        <f t="shared" si="983"/>
        <v>0</v>
      </c>
      <c r="AK464" s="411">
        <f t="shared" si="983"/>
        <v>0</v>
      </c>
      <c r="AL464" s="411">
        <f t="shared" si="983"/>
        <v>0</v>
      </c>
      <c r="AM464" s="306"/>
    </row>
    <row r="465" spans="1:39" hidden="1" outlineLevel="1">
      <c r="A465" s="528"/>
      <c r="B465" s="431"/>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22"/>
      <c r="Z465" s="425"/>
      <c r="AA465" s="425"/>
      <c r="AB465" s="425"/>
      <c r="AC465" s="425"/>
      <c r="AD465" s="425"/>
      <c r="AE465" s="425"/>
      <c r="AF465" s="425"/>
      <c r="AG465" s="425"/>
      <c r="AH465" s="425"/>
      <c r="AI465" s="425"/>
      <c r="AJ465" s="425"/>
      <c r="AK465" s="425"/>
      <c r="AL465" s="425"/>
      <c r="AM465" s="306"/>
    </row>
    <row r="466" spans="1:39" ht="45" hidden="1" outlineLevel="1">
      <c r="A466" s="528" t="s">
        <v>765</v>
      </c>
      <c r="B466" s="428" t="s">
        <v>736</v>
      </c>
      <c r="C466" s="291" t="s">
        <v>25</v>
      </c>
      <c r="D466" s="295">
        <v>302795</v>
      </c>
      <c r="E466" s="295">
        <v>302795</v>
      </c>
      <c r="F466" s="295">
        <v>302795</v>
      </c>
      <c r="G466" s="295">
        <v>302795</v>
      </c>
      <c r="H466" s="295">
        <v>302795</v>
      </c>
      <c r="I466" s="295">
        <v>302795</v>
      </c>
      <c r="J466" s="295">
        <v>302795</v>
      </c>
      <c r="K466" s="295">
        <v>302795</v>
      </c>
      <c r="L466" s="295">
        <v>302795</v>
      </c>
      <c r="M466" s="295">
        <v>302795</v>
      </c>
      <c r="N466" s="295">
        <v>12</v>
      </c>
      <c r="O466" s="295">
        <v>55</v>
      </c>
      <c r="P466" s="295">
        <v>55</v>
      </c>
      <c r="Q466" s="295">
        <v>55</v>
      </c>
      <c r="R466" s="295">
        <v>55</v>
      </c>
      <c r="S466" s="295">
        <v>55</v>
      </c>
      <c r="T466" s="295">
        <v>55</v>
      </c>
      <c r="U466" s="295">
        <v>55</v>
      </c>
      <c r="V466" s="295">
        <v>55</v>
      </c>
      <c r="W466" s="295">
        <v>55</v>
      </c>
      <c r="X466" s="295">
        <v>55</v>
      </c>
      <c r="Y466" s="426">
        <v>0</v>
      </c>
      <c r="Z466" s="410">
        <v>1</v>
      </c>
      <c r="AA466" s="410">
        <v>0</v>
      </c>
      <c r="AB466" s="410"/>
      <c r="AC466" s="410"/>
      <c r="AD466" s="410"/>
      <c r="AE466" s="410"/>
      <c r="AF466" s="415"/>
      <c r="AG466" s="415"/>
      <c r="AH466" s="415"/>
      <c r="AI466" s="415"/>
      <c r="AJ466" s="415"/>
      <c r="AK466" s="415"/>
      <c r="AL466" s="415"/>
      <c r="AM466" s="296">
        <f>SUM(Y466:AL466)</f>
        <v>1</v>
      </c>
    </row>
    <row r="467" spans="1:39" hidden="1" outlineLevel="1">
      <c r="A467" s="528"/>
      <c r="B467" s="431" t="s">
        <v>308</v>
      </c>
      <c r="C467" s="291" t="s">
        <v>163</v>
      </c>
      <c r="D467" s="295">
        <v>0</v>
      </c>
      <c r="E467" s="295">
        <v>0</v>
      </c>
      <c r="F467" s="295">
        <v>0</v>
      </c>
      <c r="G467" s="295">
        <v>0</v>
      </c>
      <c r="H467" s="295">
        <v>0</v>
      </c>
      <c r="I467" s="295">
        <v>0</v>
      </c>
      <c r="J467" s="295">
        <v>0</v>
      </c>
      <c r="K467" s="295">
        <v>0</v>
      </c>
      <c r="L467" s="295">
        <v>0</v>
      </c>
      <c r="M467" s="295">
        <v>0</v>
      </c>
      <c r="N467" s="295">
        <f>N466</f>
        <v>12</v>
      </c>
      <c r="O467" s="295">
        <v>0</v>
      </c>
      <c r="P467" s="295">
        <v>0</v>
      </c>
      <c r="Q467" s="295">
        <v>0</v>
      </c>
      <c r="R467" s="295">
        <v>0</v>
      </c>
      <c r="S467" s="295">
        <v>0</v>
      </c>
      <c r="T467" s="295">
        <v>0</v>
      </c>
      <c r="U467" s="295">
        <v>0</v>
      </c>
      <c r="V467" s="295">
        <v>0</v>
      </c>
      <c r="W467" s="295">
        <v>0</v>
      </c>
      <c r="X467" s="295">
        <v>0</v>
      </c>
      <c r="Y467" s="411">
        <f>Y466</f>
        <v>0</v>
      </c>
      <c r="Z467" s="411">
        <f t="shared" ref="Z467:AD467" si="984">Z466</f>
        <v>1</v>
      </c>
      <c r="AA467" s="411">
        <f t="shared" si="984"/>
        <v>0</v>
      </c>
      <c r="AB467" s="411">
        <f t="shared" si="984"/>
        <v>0</v>
      </c>
      <c r="AC467" s="411">
        <f t="shared" si="984"/>
        <v>0</v>
      </c>
      <c r="AD467" s="411">
        <f t="shared" si="984"/>
        <v>0</v>
      </c>
      <c r="AE467" s="411">
        <f t="shared" ref="AE467:AL467" si="985">AE466</f>
        <v>0</v>
      </c>
      <c r="AF467" s="411">
        <f t="shared" si="985"/>
        <v>0</v>
      </c>
      <c r="AG467" s="411">
        <f t="shared" si="985"/>
        <v>0</v>
      </c>
      <c r="AH467" s="411">
        <f t="shared" si="985"/>
        <v>0</v>
      </c>
      <c r="AI467" s="411">
        <f t="shared" si="985"/>
        <v>0</v>
      </c>
      <c r="AJ467" s="411">
        <f t="shared" si="985"/>
        <v>0</v>
      </c>
      <c r="AK467" s="411">
        <f t="shared" si="985"/>
        <v>0</v>
      </c>
      <c r="AL467" s="411">
        <f t="shared" si="985"/>
        <v>0</v>
      </c>
      <c r="AM467" s="306"/>
    </row>
    <row r="468" spans="1:39" hidden="1" outlineLevel="1">
      <c r="A468" s="528"/>
      <c r="B468" s="430"/>
      <c r="C468" s="291"/>
      <c r="D468" s="340"/>
      <c r="E468" s="340"/>
      <c r="F468" s="340"/>
      <c r="G468" s="340"/>
      <c r="H468" s="340"/>
      <c r="I468" s="340"/>
      <c r="J468" s="340"/>
      <c r="K468" s="340"/>
      <c r="L468" s="340"/>
      <c r="M468" s="340"/>
      <c r="N468" s="340"/>
      <c r="O468" s="340"/>
      <c r="P468" s="340"/>
      <c r="Q468" s="340"/>
      <c r="R468" s="340"/>
      <c r="S468" s="340"/>
      <c r="T468" s="340"/>
      <c r="U468" s="340"/>
      <c r="V468" s="340"/>
      <c r="W468" s="340"/>
      <c r="X468" s="340"/>
      <c r="Y468" s="805"/>
      <c r="Z468" s="805"/>
      <c r="AA468" s="805"/>
      <c r="AB468" s="805"/>
      <c r="AC468" s="805"/>
      <c r="AD468" s="805"/>
      <c r="AE468" s="424"/>
      <c r="AF468" s="424"/>
      <c r="AG468" s="424"/>
      <c r="AH468" s="424"/>
      <c r="AI468" s="424"/>
      <c r="AJ468" s="424"/>
      <c r="AK468" s="424"/>
      <c r="AL468" s="424"/>
      <c r="AM468" s="297"/>
    </row>
    <row r="469" spans="1:39" hidden="1" outlineLevel="1">
      <c r="A469" s="528">
        <v>18</v>
      </c>
      <c r="B469" s="428" t="s">
        <v>109</v>
      </c>
      <c r="C469" s="291" t="s">
        <v>25</v>
      </c>
      <c r="D469" s="295"/>
      <c r="E469" s="295"/>
      <c r="F469" s="295"/>
      <c r="G469" s="295"/>
      <c r="H469" s="295"/>
      <c r="I469" s="295"/>
      <c r="J469" s="295"/>
      <c r="K469" s="295"/>
      <c r="L469" s="295"/>
      <c r="M469" s="295"/>
      <c r="N469" s="295">
        <v>12</v>
      </c>
      <c r="O469" s="295"/>
      <c r="P469" s="295"/>
      <c r="Q469" s="295"/>
      <c r="R469" s="295"/>
      <c r="S469" s="295"/>
      <c r="T469" s="295"/>
      <c r="U469" s="295"/>
      <c r="V469" s="295"/>
      <c r="W469" s="295"/>
      <c r="X469" s="295"/>
      <c r="Y469" s="426"/>
      <c r="Z469" s="410"/>
      <c r="AA469" s="410"/>
      <c r="AB469" s="410"/>
      <c r="AC469" s="410"/>
      <c r="AD469" s="410"/>
      <c r="AE469" s="410"/>
      <c r="AF469" s="415"/>
      <c r="AG469" s="415"/>
      <c r="AH469" s="415"/>
      <c r="AI469" s="415"/>
      <c r="AJ469" s="415"/>
      <c r="AK469" s="415"/>
      <c r="AL469" s="415"/>
      <c r="AM469" s="296">
        <f>SUM(Y469:AL469)</f>
        <v>0</v>
      </c>
    </row>
    <row r="470" spans="1:39" hidden="1" outlineLevel="1">
      <c r="A470" s="528"/>
      <c r="B470" s="431" t="s">
        <v>308</v>
      </c>
      <c r="C470" s="291" t="s">
        <v>163</v>
      </c>
      <c r="D470" s="295"/>
      <c r="E470" s="295"/>
      <c r="F470" s="295"/>
      <c r="G470" s="295"/>
      <c r="H470" s="295"/>
      <c r="I470" s="295"/>
      <c r="J470" s="295"/>
      <c r="K470" s="295"/>
      <c r="L470" s="295"/>
      <c r="M470" s="295"/>
      <c r="N470" s="295">
        <f>N469</f>
        <v>12</v>
      </c>
      <c r="O470" s="295"/>
      <c r="P470" s="295"/>
      <c r="Q470" s="295"/>
      <c r="R470" s="295"/>
      <c r="S470" s="295"/>
      <c r="T470" s="295"/>
      <c r="U470" s="295"/>
      <c r="V470" s="295"/>
      <c r="W470" s="295"/>
      <c r="X470" s="295"/>
      <c r="Y470" s="411">
        <f>Y469</f>
        <v>0</v>
      </c>
      <c r="Z470" s="411">
        <f t="shared" ref="Z470:AD470" si="986">Z469</f>
        <v>0</v>
      </c>
      <c r="AA470" s="411">
        <f t="shared" si="986"/>
        <v>0</v>
      </c>
      <c r="AB470" s="411">
        <f t="shared" si="986"/>
        <v>0</v>
      </c>
      <c r="AC470" s="411">
        <f t="shared" si="986"/>
        <v>0</v>
      </c>
      <c r="AD470" s="411">
        <f t="shared" si="986"/>
        <v>0</v>
      </c>
      <c r="AE470" s="411">
        <f t="shared" ref="AE470:AL470" si="987">AE469</f>
        <v>0</v>
      </c>
      <c r="AF470" s="411">
        <f t="shared" si="987"/>
        <v>0</v>
      </c>
      <c r="AG470" s="411">
        <f t="shared" si="987"/>
        <v>0</v>
      </c>
      <c r="AH470" s="411">
        <f t="shared" si="987"/>
        <v>0</v>
      </c>
      <c r="AI470" s="411">
        <f t="shared" si="987"/>
        <v>0</v>
      </c>
      <c r="AJ470" s="411">
        <f t="shared" si="987"/>
        <v>0</v>
      </c>
      <c r="AK470" s="411">
        <f t="shared" si="987"/>
        <v>0</v>
      </c>
      <c r="AL470" s="411">
        <f t="shared" si="987"/>
        <v>0</v>
      </c>
      <c r="AM470" s="306"/>
    </row>
    <row r="471" spans="1:39" hidden="1" outlineLevel="1">
      <c r="A471" s="528"/>
      <c r="B471" s="430"/>
      <c r="C471" s="291"/>
      <c r="D471" s="291"/>
      <c r="E471" s="291"/>
      <c r="F471" s="291"/>
      <c r="G471" s="291"/>
      <c r="H471" s="291"/>
      <c r="I471" s="291"/>
      <c r="J471" s="291"/>
      <c r="K471" s="291"/>
      <c r="L471" s="291"/>
      <c r="M471" s="291"/>
      <c r="N471" s="291"/>
      <c r="O471" s="291"/>
      <c r="P471" s="291"/>
      <c r="Q471" s="291"/>
      <c r="R471" s="291"/>
      <c r="S471" s="291"/>
      <c r="T471" s="291"/>
      <c r="U471" s="291"/>
      <c r="V471" s="291"/>
      <c r="W471" s="291"/>
      <c r="X471" s="291"/>
      <c r="Y471" s="423"/>
      <c r="Z471" s="424"/>
      <c r="AA471" s="424"/>
      <c r="AB471" s="424"/>
      <c r="AC471" s="424"/>
      <c r="AD471" s="424"/>
      <c r="AE471" s="424"/>
      <c r="AF471" s="424"/>
      <c r="AG471" s="424"/>
      <c r="AH471" s="424"/>
      <c r="AI471" s="424"/>
      <c r="AJ471" s="424"/>
      <c r="AK471" s="424"/>
      <c r="AL471" s="424"/>
      <c r="AM471" s="297"/>
    </row>
    <row r="472" spans="1:39" hidden="1" outlineLevel="1">
      <c r="A472" s="528">
        <v>19</v>
      </c>
      <c r="B472" s="428" t="s">
        <v>111</v>
      </c>
      <c r="C472" s="291" t="s">
        <v>25</v>
      </c>
      <c r="D472" s="295"/>
      <c r="E472" s="295"/>
      <c r="F472" s="295"/>
      <c r="G472" s="295"/>
      <c r="H472" s="295"/>
      <c r="I472" s="295"/>
      <c r="J472" s="295"/>
      <c r="K472" s="295"/>
      <c r="L472" s="295"/>
      <c r="M472" s="295"/>
      <c r="N472" s="295">
        <v>12</v>
      </c>
      <c r="O472" s="295"/>
      <c r="P472" s="295"/>
      <c r="Q472" s="295"/>
      <c r="R472" s="295"/>
      <c r="S472" s="295"/>
      <c r="T472" s="295"/>
      <c r="U472" s="295"/>
      <c r="V472" s="295"/>
      <c r="W472" s="295"/>
      <c r="X472" s="295"/>
      <c r="Y472" s="426"/>
      <c r="Z472" s="410"/>
      <c r="AA472" s="410"/>
      <c r="AB472" s="410"/>
      <c r="AC472" s="410"/>
      <c r="AD472" s="410"/>
      <c r="AE472" s="410"/>
      <c r="AF472" s="415"/>
      <c r="AG472" s="415"/>
      <c r="AH472" s="415"/>
      <c r="AI472" s="415"/>
      <c r="AJ472" s="415"/>
      <c r="AK472" s="415"/>
      <c r="AL472" s="415"/>
      <c r="AM472" s="296">
        <f>SUM(Y472:AL472)</f>
        <v>0</v>
      </c>
    </row>
    <row r="473" spans="1:39" hidden="1" outlineLevel="1">
      <c r="A473" s="528"/>
      <c r="B473" s="431" t="s">
        <v>308</v>
      </c>
      <c r="C473" s="291" t="s">
        <v>163</v>
      </c>
      <c r="D473" s="295"/>
      <c r="E473" s="295"/>
      <c r="F473" s="295"/>
      <c r="G473" s="295"/>
      <c r="H473" s="295"/>
      <c r="I473" s="295"/>
      <c r="J473" s="295"/>
      <c r="K473" s="295"/>
      <c r="L473" s="295"/>
      <c r="M473" s="295"/>
      <c r="N473" s="295">
        <f>N472</f>
        <v>12</v>
      </c>
      <c r="O473" s="295"/>
      <c r="P473" s="295"/>
      <c r="Q473" s="295"/>
      <c r="R473" s="295"/>
      <c r="S473" s="295"/>
      <c r="T473" s="295"/>
      <c r="U473" s="295"/>
      <c r="V473" s="295"/>
      <c r="W473" s="295"/>
      <c r="X473" s="295"/>
      <c r="Y473" s="411">
        <f>Y472</f>
        <v>0</v>
      </c>
      <c r="Z473" s="411">
        <f t="shared" ref="Z473:AD473" si="988">Z472</f>
        <v>0</v>
      </c>
      <c r="AA473" s="411">
        <f t="shared" si="988"/>
        <v>0</v>
      </c>
      <c r="AB473" s="411">
        <f t="shared" si="988"/>
        <v>0</v>
      </c>
      <c r="AC473" s="411">
        <f t="shared" si="988"/>
        <v>0</v>
      </c>
      <c r="AD473" s="411">
        <f t="shared" si="988"/>
        <v>0</v>
      </c>
      <c r="AE473" s="411">
        <f t="shared" ref="AE473:AL473" si="989">AE472</f>
        <v>0</v>
      </c>
      <c r="AF473" s="411">
        <f t="shared" si="989"/>
        <v>0</v>
      </c>
      <c r="AG473" s="411">
        <f t="shared" si="989"/>
        <v>0</v>
      </c>
      <c r="AH473" s="411">
        <f t="shared" si="989"/>
        <v>0</v>
      </c>
      <c r="AI473" s="411">
        <f t="shared" si="989"/>
        <v>0</v>
      </c>
      <c r="AJ473" s="411">
        <f t="shared" si="989"/>
        <v>0</v>
      </c>
      <c r="AK473" s="411">
        <f t="shared" si="989"/>
        <v>0</v>
      </c>
      <c r="AL473" s="411">
        <f t="shared" si="989"/>
        <v>0</v>
      </c>
      <c r="AM473" s="297"/>
    </row>
    <row r="474" spans="1:39" hidden="1" outlineLevel="1">
      <c r="A474" s="528"/>
      <c r="B474" s="430"/>
      <c r="C474" s="291"/>
      <c r="D474" s="291"/>
      <c r="E474" s="291"/>
      <c r="F474" s="291"/>
      <c r="G474" s="291"/>
      <c r="H474" s="291"/>
      <c r="I474" s="291"/>
      <c r="J474" s="291"/>
      <c r="K474" s="291"/>
      <c r="L474" s="291"/>
      <c r="M474" s="291"/>
      <c r="N474" s="291"/>
      <c r="O474" s="291"/>
      <c r="P474" s="291"/>
      <c r="Q474" s="291"/>
      <c r="R474" s="291"/>
      <c r="S474" s="291"/>
      <c r="T474" s="291"/>
      <c r="U474" s="291"/>
      <c r="V474" s="291"/>
      <c r="W474" s="291"/>
      <c r="X474" s="291"/>
      <c r="Y474" s="412"/>
      <c r="Z474" s="412"/>
      <c r="AA474" s="412"/>
      <c r="AB474" s="412"/>
      <c r="AC474" s="412"/>
      <c r="AD474" s="412"/>
      <c r="AE474" s="412"/>
      <c r="AF474" s="412"/>
      <c r="AG474" s="412"/>
      <c r="AH474" s="412"/>
      <c r="AI474" s="412"/>
      <c r="AJ474" s="412"/>
      <c r="AK474" s="412"/>
      <c r="AL474" s="412"/>
      <c r="AM474" s="306"/>
    </row>
    <row r="475" spans="1:39" hidden="1" outlineLevel="1">
      <c r="A475" s="528">
        <v>20</v>
      </c>
      <c r="B475" s="428" t="s">
        <v>110</v>
      </c>
      <c r="C475" s="291" t="s">
        <v>25</v>
      </c>
      <c r="D475" s="295"/>
      <c r="E475" s="295"/>
      <c r="F475" s="295"/>
      <c r="G475" s="295"/>
      <c r="H475" s="295"/>
      <c r="I475" s="295"/>
      <c r="J475" s="295"/>
      <c r="K475" s="295"/>
      <c r="L475" s="295"/>
      <c r="M475" s="295"/>
      <c r="N475" s="295">
        <v>12</v>
      </c>
      <c r="O475" s="295"/>
      <c r="P475" s="295"/>
      <c r="Q475" s="295"/>
      <c r="R475" s="295"/>
      <c r="S475" s="295"/>
      <c r="T475" s="295"/>
      <c r="U475" s="295"/>
      <c r="V475" s="295"/>
      <c r="W475" s="295"/>
      <c r="X475" s="295"/>
      <c r="Y475" s="426"/>
      <c r="Z475" s="410"/>
      <c r="AA475" s="410"/>
      <c r="AB475" s="410"/>
      <c r="AC475" s="410"/>
      <c r="AD475" s="410"/>
      <c r="AE475" s="410"/>
      <c r="AF475" s="415"/>
      <c r="AG475" s="415"/>
      <c r="AH475" s="415"/>
      <c r="AI475" s="415"/>
      <c r="AJ475" s="415"/>
      <c r="AK475" s="415"/>
      <c r="AL475" s="415"/>
      <c r="AM475" s="296">
        <f>SUM(Y475:AL475)</f>
        <v>0</v>
      </c>
    </row>
    <row r="476" spans="1:39" hidden="1" outlineLevel="1">
      <c r="A476" s="528"/>
      <c r="B476" s="431" t="s">
        <v>308</v>
      </c>
      <c r="C476" s="291" t="s">
        <v>163</v>
      </c>
      <c r="D476" s="295"/>
      <c r="E476" s="295"/>
      <c r="F476" s="295"/>
      <c r="G476" s="295"/>
      <c r="H476" s="295"/>
      <c r="I476" s="295"/>
      <c r="J476" s="295"/>
      <c r="K476" s="295"/>
      <c r="L476" s="295"/>
      <c r="M476" s="295"/>
      <c r="N476" s="295">
        <f>N475</f>
        <v>12</v>
      </c>
      <c r="O476" s="295"/>
      <c r="P476" s="295"/>
      <c r="Q476" s="295"/>
      <c r="R476" s="295"/>
      <c r="S476" s="295"/>
      <c r="T476" s="295"/>
      <c r="U476" s="295"/>
      <c r="V476" s="295"/>
      <c r="W476" s="295"/>
      <c r="X476" s="295"/>
      <c r="Y476" s="411">
        <f t="shared" ref="Y476:AD476" si="990">Y475</f>
        <v>0</v>
      </c>
      <c r="Z476" s="411">
        <f t="shared" si="990"/>
        <v>0</v>
      </c>
      <c r="AA476" s="411">
        <f t="shared" si="990"/>
        <v>0</v>
      </c>
      <c r="AB476" s="411">
        <f t="shared" si="990"/>
        <v>0</v>
      </c>
      <c r="AC476" s="411">
        <f t="shared" si="990"/>
        <v>0</v>
      </c>
      <c r="AD476" s="411">
        <f t="shared" si="990"/>
        <v>0</v>
      </c>
      <c r="AE476" s="411">
        <f t="shared" ref="AE476:AL476" si="991">AE475</f>
        <v>0</v>
      </c>
      <c r="AF476" s="411">
        <f t="shared" si="991"/>
        <v>0</v>
      </c>
      <c r="AG476" s="411">
        <f t="shared" si="991"/>
        <v>0</v>
      </c>
      <c r="AH476" s="411">
        <f t="shared" si="991"/>
        <v>0</v>
      </c>
      <c r="AI476" s="411">
        <f t="shared" si="991"/>
        <v>0</v>
      </c>
      <c r="AJ476" s="411">
        <f t="shared" si="991"/>
        <v>0</v>
      </c>
      <c r="AK476" s="411">
        <f t="shared" si="991"/>
        <v>0</v>
      </c>
      <c r="AL476" s="411">
        <f t="shared" si="991"/>
        <v>0</v>
      </c>
      <c r="AM476" s="306"/>
    </row>
    <row r="477" spans="1:39" ht="15.75" hidden="1" outlineLevel="1">
      <c r="A477" s="528"/>
      <c r="B477" s="527"/>
      <c r="C477" s="300"/>
      <c r="D477" s="291"/>
      <c r="E477" s="291"/>
      <c r="F477" s="291"/>
      <c r="G477" s="291"/>
      <c r="H477" s="291"/>
      <c r="I477" s="291"/>
      <c r="J477" s="291"/>
      <c r="K477" s="291"/>
      <c r="L477" s="291"/>
      <c r="M477" s="291"/>
      <c r="N477" s="300"/>
      <c r="O477" s="291"/>
      <c r="P477" s="291"/>
      <c r="Q477" s="291"/>
      <c r="R477" s="291"/>
      <c r="S477" s="291"/>
      <c r="T477" s="291"/>
      <c r="U477" s="291"/>
      <c r="V477" s="291"/>
      <c r="W477" s="291"/>
      <c r="X477" s="291"/>
      <c r="Y477" s="412"/>
      <c r="Z477" s="412"/>
      <c r="AA477" s="412"/>
      <c r="AB477" s="412"/>
      <c r="AC477" s="412"/>
      <c r="AD477" s="412"/>
      <c r="AE477" s="412"/>
      <c r="AF477" s="412"/>
      <c r="AG477" s="412"/>
      <c r="AH477" s="412"/>
      <c r="AI477" s="412"/>
      <c r="AJ477" s="412"/>
      <c r="AK477" s="412"/>
      <c r="AL477" s="412"/>
      <c r="AM477" s="306"/>
    </row>
    <row r="478" spans="1:39" ht="15.75" hidden="1" outlineLevel="1">
      <c r="A478" s="528"/>
      <c r="B478" s="520" t="s">
        <v>502</v>
      </c>
      <c r="C478" s="291"/>
      <c r="D478" s="291"/>
      <c r="E478" s="291"/>
      <c r="F478" s="291"/>
      <c r="G478" s="291"/>
      <c r="H478" s="291"/>
      <c r="I478" s="291"/>
      <c r="J478" s="291"/>
      <c r="K478" s="291"/>
      <c r="L478" s="291"/>
      <c r="M478" s="291"/>
      <c r="N478" s="291"/>
      <c r="O478" s="291"/>
      <c r="P478" s="291"/>
      <c r="Q478" s="291"/>
      <c r="R478" s="291"/>
      <c r="S478" s="291"/>
      <c r="T478" s="291"/>
      <c r="U478" s="291"/>
      <c r="V478" s="291"/>
      <c r="W478" s="291"/>
      <c r="X478" s="291"/>
      <c r="Y478" s="422"/>
      <c r="Z478" s="425"/>
      <c r="AA478" s="425"/>
      <c r="AB478" s="425"/>
      <c r="AC478" s="425"/>
      <c r="AD478" s="425"/>
      <c r="AE478" s="425"/>
      <c r="AF478" s="425"/>
      <c r="AG478" s="425"/>
      <c r="AH478" s="425"/>
      <c r="AI478" s="425"/>
      <c r="AJ478" s="425"/>
      <c r="AK478" s="425"/>
      <c r="AL478" s="425"/>
      <c r="AM478" s="306"/>
    </row>
    <row r="479" spans="1:39" ht="15.75" hidden="1" outlineLevel="1">
      <c r="A479" s="528"/>
      <c r="B479" s="500" t="s">
        <v>498</v>
      </c>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idden="1" outlineLevel="1">
      <c r="A480" s="528">
        <v>21</v>
      </c>
      <c r="B480" s="428" t="s">
        <v>113</v>
      </c>
      <c r="C480" s="291" t="s">
        <v>25</v>
      </c>
      <c r="D480" s="295">
        <v>5148358</v>
      </c>
      <c r="E480" s="295">
        <v>4138165</v>
      </c>
      <c r="F480" s="295">
        <v>4138165</v>
      </c>
      <c r="G480" s="295">
        <v>4138165</v>
      </c>
      <c r="H480" s="295">
        <v>4138165</v>
      </c>
      <c r="I480" s="295">
        <v>4138165</v>
      </c>
      <c r="J480" s="295">
        <v>4138165</v>
      </c>
      <c r="K480" s="295">
        <v>4138127</v>
      </c>
      <c r="L480" s="295">
        <v>4138127</v>
      </c>
      <c r="M480" s="295">
        <v>4129048</v>
      </c>
      <c r="N480" s="291"/>
      <c r="O480" s="295">
        <v>356</v>
      </c>
      <c r="P480" s="295">
        <v>288</v>
      </c>
      <c r="Q480" s="295">
        <v>288</v>
      </c>
      <c r="R480" s="295">
        <v>288</v>
      </c>
      <c r="S480" s="295">
        <v>288</v>
      </c>
      <c r="T480" s="295">
        <v>288</v>
      </c>
      <c r="U480" s="295">
        <v>288</v>
      </c>
      <c r="V480" s="295">
        <v>288</v>
      </c>
      <c r="W480" s="295">
        <v>288</v>
      </c>
      <c r="X480" s="295">
        <v>287</v>
      </c>
      <c r="Y480" s="806">
        <v>1</v>
      </c>
      <c r="Z480" s="410"/>
      <c r="AA480" s="410"/>
      <c r="AB480" s="410"/>
      <c r="AC480" s="410"/>
      <c r="AD480" s="410"/>
      <c r="AE480" s="410"/>
      <c r="AF480" s="410"/>
      <c r="AG480" s="410"/>
      <c r="AH480" s="410"/>
      <c r="AI480" s="410"/>
      <c r="AJ480" s="410"/>
      <c r="AK480" s="410"/>
      <c r="AL480" s="410"/>
      <c r="AM480" s="296">
        <f>SUM(Y480:AL480)</f>
        <v>1</v>
      </c>
    </row>
    <row r="481" spans="1:39" hidden="1" outlineLevel="1">
      <c r="A481" s="528"/>
      <c r="B481" s="431" t="s">
        <v>308</v>
      </c>
      <c r="C481" s="291" t="s">
        <v>163</v>
      </c>
      <c r="D481" s="295">
        <v>0</v>
      </c>
      <c r="E481" s="295">
        <v>0</v>
      </c>
      <c r="F481" s="295">
        <v>0</v>
      </c>
      <c r="G481" s="295">
        <v>0</v>
      </c>
      <c r="H481" s="295">
        <v>0</v>
      </c>
      <c r="I481" s="295">
        <v>0</v>
      </c>
      <c r="J481" s="295">
        <v>0</v>
      </c>
      <c r="K481" s="295">
        <v>0</v>
      </c>
      <c r="L481" s="295">
        <v>0</v>
      </c>
      <c r="M481" s="295">
        <v>0</v>
      </c>
      <c r="N481" s="291"/>
      <c r="O481" s="295">
        <v>0</v>
      </c>
      <c r="P481" s="295">
        <v>0</v>
      </c>
      <c r="Q481" s="295">
        <v>0</v>
      </c>
      <c r="R481" s="295">
        <v>0</v>
      </c>
      <c r="S481" s="295">
        <v>0</v>
      </c>
      <c r="T481" s="295">
        <v>0</v>
      </c>
      <c r="U481" s="295">
        <v>0</v>
      </c>
      <c r="V481" s="295">
        <v>0</v>
      </c>
      <c r="W481" s="295">
        <v>0</v>
      </c>
      <c r="X481" s="295">
        <v>0</v>
      </c>
      <c r="Y481" s="411">
        <f>Y480</f>
        <v>1</v>
      </c>
      <c r="Z481" s="411">
        <f t="shared" ref="Z481:AD481" si="992">Z480</f>
        <v>0</v>
      </c>
      <c r="AA481" s="411">
        <f t="shared" si="992"/>
        <v>0</v>
      </c>
      <c r="AB481" s="411">
        <f t="shared" si="992"/>
        <v>0</v>
      </c>
      <c r="AC481" s="411">
        <f t="shared" si="992"/>
        <v>0</v>
      </c>
      <c r="AD481" s="411">
        <f t="shared" si="992"/>
        <v>0</v>
      </c>
      <c r="AE481" s="411">
        <f t="shared" ref="AE481" si="993">AE480</f>
        <v>0</v>
      </c>
      <c r="AF481" s="411">
        <f t="shared" ref="AF481" si="994">AF480</f>
        <v>0</v>
      </c>
      <c r="AG481" s="411">
        <f t="shared" ref="AG481" si="995">AG480</f>
        <v>0</v>
      </c>
      <c r="AH481" s="411">
        <f t="shared" ref="AH481" si="996">AH480</f>
        <v>0</v>
      </c>
      <c r="AI481" s="411">
        <f t="shared" ref="AI481" si="997">AI480</f>
        <v>0</v>
      </c>
      <c r="AJ481" s="411">
        <f t="shared" ref="AJ481" si="998">AJ480</f>
        <v>0</v>
      </c>
      <c r="AK481" s="411">
        <f t="shared" ref="AK481" si="999">AK480</f>
        <v>0</v>
      </c>
      <c r="AL481" s="411">
        <f t="shared" ref="AL481" si="1000">AL480</f>
        <v>0</v>
      </c>
      <c r="AM481" s="306"/>
    </row>
    <row r="482" spans="1:39" hidden="1" outlineLevel="1">
      <c r="A482" s="528"/>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22"/>
      <c r="Z482" s="425"/>
      <c r="AA482" s="425"/>
      <c r="AB482" s="425"/>
      <c r="AC482" s="425"/>
      <c r="AD482" s="425"/>
      <c r="AE482" s="425"/>
      <c r="AF482" s="425"/>
      <c r="AG482" s="425"/>
      <c r="AH482" s="425"/>
      <c r="AI482" s="425"/>
      <c r="AJ482" s="425"/>
      <c r="AK482" s="425"/>
      <c r="AL482" s="425"/>
      <c r="AM482" s="306"/>
    </row>
    <row r="483" spans="1:39" hidden="1" outlineLevel="1">
      <c r="A483" s="528" t="s">
        <v>765</v>
      </c>
      <c r="B483" s="428" t="s">
        <v>739</v>
      </c>
      <c r="C483" s="291" t="s">
        <v>25</v>
      </c>
      <c r="D483" s="295">
        <v>4246409</v>
      </c>
      <c r="E483" s="295">
        <v>3075200</v>
      </c>
      <c r="F483" s="295">
        <v>3075200</v>
      </c>
      <c r="G483" s="295">
        <v>3075200</v>
      </c>
      <c r="H483" s="295">
        <v>3075200</v>
      </c>
      <c r="I483" s="295">
        <v>3075200</v>
      </c>
      <c r="J483" s="295">
        <v>3075200</v>
      </c>
      <c r="K483" s="295">
        <v>3075141</v>
      </c>
      <c r="L483" s="295">
        <v>3075141</v>
      </c>
      <c r="M483" s="295">
        <v>3075141</v>
      </c>
      <c r="N483" s="291"/>
      <c r="O483" s="295">
        <v>291</v>
      </c>
      <c r="P483" s="295">
        <v>213</v>
      </c>
      <c r="Q483" s="295">
        <v>213</v>
      </c>
      <c r="R483" s="295">
        <v>213</v>
      </c>
      <c r="S483" s="295">
        <v>213</v>
      </c>
      <c r="T483" s="295">
        <v>213</v>
      </c>
      <c r="U483" s="295">
        <v>213</v>
      </c>
      <c r="V483" s="295">
        <v>213</v>
      </c>
      <c r="W483" s="295">
        <v>213</v>
      </c>
      <c r="X483" s="295">
        <v>213</v>
      </c>
      <c r="Y483" s="806">
        <v>1</v>
      </c>
      <c r="Z483" s="410"/>
      <c r="AA483" s="410"/>
      <c r="AB483" s="410"/>
      <c r="AC483" s="410"/>
      <c r="AD483" s="410"/>
      <c r="AE483" s="410"/>
      <c r="AF483" s="410"/>
      <c r="AG483" s="410"/>
      <c r="AH483" s="410"/>
      <c r="AI483" s="410"/>
      <c r="AJ483" s="410"/>
      <c r="AK483" s="410"/>
      <c r="AL483" s="410"/>
      <c r="AM483" s="296">
        <f>SUM(Y483:AL483)</f>
        <v>1</v>
      </c>
    </row>
    <row r="484" spans="1:39" hidden="1" outlineLevel="1">
      <c r="A484" s="528"/>
      <c r="B484" s="431" t="s">
        <v>308</v>
      </c>
      <c r="C484" s="291" t="s">
        <v>163</v>
      </c>
      <c r="D484" s="295">
        <v>0</v>
      </c>
      <c r="E484" s="295">
        <v>0</v>
      </c>
      <c r="F484" s="295">
        <v>0</v>
      </c>
      <c r="G484" s="295">
        <v>0</v>
      </c>
      <c r="H484" s="295">
        <v>0</v>
      </c>
      <c r="I484" s="295">
        <v>0</v>
      </c>
      <c r="J484" s="295">
        <v>0</v>
      </c>
      <c r="K484" s="295">
        <v>0</v>
      </c>
      <c r="L484" s="295">
        <v>0</v>
      </c>
      <c r="M484" s="295">
        <v>0</v>
      </c>
      <c r="N484" s="291"/>
      <c r="O484" s="295">
        <v>0</v>
      </c>
      <c r="P484" s="295">
        <v>0</v>
      </c>
      <c r="Q484" s="295">
        <v>0</v>
      </c>
      <c r="R484" s="295">
        <v>0</v>
      </c>
      <c r="S484" s="295">
        <v>0</v>
      </c>
      <c r="T484" s="295">
        <v>0</v>
      </c>
      <c r="U484" s="295">
        <v>0</v>
      </c>
      <c r="V484" s="295">
        <v>0</v>
      </c>
      <c r="W484" s="295">
        <v>0</v>
      </c>
      <c r="X484" s="295">
        <v>0</v>
      </c>
      <c r="Y484" s="411">
        <f>Y483</f>
        <v>1</v>
      </c>
      <c r="Z484" s="411">
        <f t="shared" ref="Z484:AD484" si="1001">Z483</f>
        <v>0</v>
      </c>
      <c r="AA484" s="411">
        <f t="shared" si="1001"/>
        <v>0</v>
      </c>
      <c r="AB484" s="411">
        <f t="shared" si="1001"/>
        <v>0</v>
      </c>
      <c r="AC484" s="411">
        <f t="shared" si="1001"/>
        <v>0</v>
      </c>
      <c r="AD484" s="411">
        <f t="shared" si="1001"/>
        <v>0</v>
      </c>
      <c r="AE484" s="411">
        <f t="shared" ref="AE484:AL484" si="1002">AE483</f>
        <v>0</v>
      </c>
      <c r="AF484" s="411">
        <f t="shared" si="1002"/>
        <v>0</v>
      </c>
      <c r="AG484" s="411">
        <f t="shared" si="1002"/>
        <v>0</v>
      </c>
      <c r="AH484" s="411">
        <f t="shared" si="1002"/>
        <v>0</v>
      </c>
      <c r="AI484" s="411">
        <f t="shared" si="1002"/>
        <v>0</v>
      </c>
      <c r="AJ484" s="411">
        <f t="shared" si="1002"/>
        <v>0</v>
      </c>
      <c r="AK484" s="411">
        <f t="shared" si="1002"/>
        <v>0</v>
      </c>
      <c r="AL484" s="411">
        <f t="shared" si="1002"/>
        <v>0</v>
      </c>
      <c r="AM484" s="306"/>
    </row>
    <row r="485" spans="1:39" hidden="1" outlineLevel="1">
      <c r="A485" s="528"/>
      <c r="B485" s="431"/>
      <c r="C485" s="291"/>
      <c r="D485" s="340"/>
      <c r="E485" s="340"/>
      <c r="F485" s="340"/>
      <c r="G485" s="340"/>
      <c r="H485" s="340"/>
      <c r="I485" s="340"/>
      <c r="J485" s="340"/>
      <c r="K485" s="340"/>
      <c r="L485" s="340"/>
      <c r="M485" s="340"/>
      <c r="N485" s="340"/>
      <c r="O485" s="340"/>
      <c r="P485" s="340"/>
      <c r="Q485" s="340"/>
      <c r="R485" s="340"/>
      <c r="S485" s="340"/>
      <c r="T485" s="340"/>
      <c r="U485" s="340"/>
      <c r="V485" s="340"/>
      <c r="W485" s="340"/>
      <c r="X485" s="340"/>
      <c r="Y485" s="805"/>
      <c r="Z485" s="805"/>
      <c r="AA485" s="805"/>
      <c r="AB485" s="805"/>
      <c r="AC485" s="805"/>
      <c r="AD485" s="805"/>
      <c r="AE485" s="425"/>
      <c r="AF485" s="425"/>
      <c r="AG485" s="425"/>
      <c r="AH485" s="425"/>
      <c r="AI485" s="425"/>
      <c r="AJ485" s="425"/>
      <c r="AK485" s="425"/>
      <c r="AL485" s="425"/>
      <c r="AM485" s="306"/>
    </row>
    <row r="486" spans="1:39" ht="30" hidden="1" outlineLevel="1">
      <c r="A486" s="528">
        <v>22</v>
      </c>
      <c r="B486" s="428" t="s">
        <v>114</v>
      </c>
      <c r="C486" s="291" t="s">
        <v>25</v>
      </c>
      <c r="D486" s="295">
        <v>1024189</v>
      </c>
      <c r="E486" s="295">
        <v>1024189</v>
      </c>
      <c r="F486" s="295">
        <v>1024189</v>
      </c>
      <c r="G486" s="295">
        <v>1024189</v>
      </c>
      <c r="H486" s="295">
        <v>1024189</v>
      </c>
      <c r="I486" s="295">
        <v>1024189</v>
      </c>
      <c r="J486" s="295">
        <v>1024189</v>
      </c>
      <c r="K486" s="295">
        <v>1024189</v>
      </c>
      <c r="L486" s="295">
        <v>1024189</v>
      </c>
      <c r="M486" s="295">
        <v>1024189</v>
      </c>
      <c r="N486" s="291"/>
      <c r="O486" s="295">
        <v>297</v>
      </c>
      <c r="P486" s="295">
        <v>297</v>
      </c>
      <c r="Q486" s="295">
        <v>297</v>
      </c>
      <c r="R486" s="295">
        <v>297</v>
      </c>
      <c r="S486" s="295">
        <v>297</v>
      </c>
      <c r="T486" s="295">
        <v>297</v>
      </c>
      <c r="U486" s="295">
        <v>297</v>
      </c>
      <c r="V486" s="295">
        <v>297</v>
      </c>
      <c r="W486" s="295">
        <v>297</v>
      </c>
      <c r="X486" s="295">
        <v>297</v>
      </c>
      <c r="Y486" s="806">
        <v>1</v>
      </c>
      <c r="Z486" s="410"/>
      <c r="AA486" s="410"/>
      <c r="AB486" s="410"/>
      <c r="AC486" s="410"/>
      <c r="AD486" s="410"/>
      <c r="AE486" s="410"/>
      <c r="AF486" s="410"/>
      <c r="AG486" s="410"/>
      <c r="AH486" s="410"/>
      <c r="AI486" s="410"/>
      <c r="AJ486" s="410"/>
      <c r="AK486" s="410"/>
      <c r="AL486" s="410"/>
      <c r="AM486" s="296">
        <f>SUM(Y486:AL486)</f>
        <v>1</v>
      </c>
    </row>
    <row r="487" spans="1:39" hidden="1" outlineLevel="1">
      <c r="A487" s="528"/>
      <c r="B487" s="431" t="s">
        <v>308</v>
      </c>
      <c r="C487" s="291" t="s">
        <v>163</v>
      </c>
      <c r="D487" s="295">
        <v>0</v>
      </c>
      <c r="E487" s="295">
        <v>0</v>
      </c>
      <c r="F487" s="295">
        <v>0</v>
      </c>
      <c r="G487" s="295">
        <v>0</v>
      </c>
      <c r="H487" s="295">
        <v>0</v>
      </c>
      <c r="I487" s="295">
        <v>0</v>
      </c>
      <c r="J487" s="295">
        <v>0</v>
      </c>
      <c r="K487" s="295">
        <v>0</v>
      </c>
      <c r="L487" s="295">
        <v>0</v>
      </c>
      <c r="M487" s="295">
        <v>0</v>
      </c>
      <c r="N487" s="291"/>
      <c r="O487" s="295">
        <v>0</v>
      </c>
      <c r="P487" s="295">
        <v>0</v>
      </c>
      <c r="Q487" s="295">
        <v>0</v>
      </c>
      <c r="R487" s="295">
        <v>0</v>
      </c>
      <c r="S487" s="295">
        <v>0</v>
      </c>
      <c r="T487" s="295">
        <v>0</v>
      </c>
      <c r="U487" s="295">
        <v>0</v>
      </c>
      <c r="V487" s="295">
        <v>0</v>
      </c>
      <c r="W487" s="295">
        <v>0</v>
      </c>
      <c r="X487" s="295">
        <v>0</v>
      </c>
      <c r="Y487" s="411">
        <f>Y486</f>
        <v>1</v>
      </c>
      <c r="Z487" s="411">
        <f t="shared" ref="Z487:AD487" si="1003">Z486</f>
        <v>0</v>
      </c>
      <c r="AA487" s="411">
        <f t="shared" si="1003"/>
        <v>0</v>
      </c>
      <c r="AB487" s="411">
        <f t="shared" si="1003"/>
        <v>0</v>
      </c>
      <c r="AC487" s="411">
        <f t="shared" si="1003"/>
        <v>0</v>
      </c>
      <c r="AD487" s="411">
        <f t="shared" si="1003"/>
        <v>0</v>
      </c>
      <c r="AE487" s="411">
        <f t="shared" ref="AE487" si="1004">AE486</f>
        <v>0</v>
      </c>
      <c r="AF487" s="411">
        <f t="shared" ref="AF487" si="1005">AF486</f>
        <v>0</v>
      </c>
      <c r="AG487" s="411">
        <f t="shared" ref="AG487" si="1006">AG486</f>
        <v>0</v>
      </c>
      <c r="AH487" s="411">
        <f t="shared" ref="AH487" si="1007">AH486</f>
        <v>0</v>
      </c>
      <c r="AI487" s="411">
        <f t="shared" ref="AI487" si="1008">AI486</f>
        <v>0</v>
      </c>
      <c r="AJ487" s="411">
        <f t="shared" ref="AJ487" si="1009">AJ486</f>
        <v>0</v>
      </c>
      <c r="AK487" s="411">
        <f t="shared" ref="AK487" si="1010">AK486</f>
        <v>0</v>
      </c>
      <c r="AL487" s="411">
        <f t="shared" ref="AL487" si="1011">AL486</f>
        <v>0</v>
      </c>
      <c r="AM487" s="306"/>
    </row>
    <row r="488" spans="1:39" hidden="1" outlineLevel="1">
      <c r="A488" s="528"/>
      <c r="B488" s="431"/>
      <c r="C488" s="291"/>
      <c r="D488" s="291"/>
      <c r="E488" s="291"/>
      <c r="F488" s="291"/>
      <c r="G488" s="291"/>
      <c r="H488" s="291"/>
      <c r="I488" s="291"/>
      <c r="J488" s="291"/>
      <c r="K488" s="291"/>
      <c r="L488" s="291"/>
      <c r="M488" s="291"/>
      <c r="N488" s="291"/>
      <c r="O488" s="291"/>
      <c r="P488" s="291"/>
      <c r="Q488" s="291"/>
      <c r="R488" s="291"/>
      <c r="S488" s="291"/>
      <c r="T488" s="291"/>
      <c r="U488" s="291"/>
      <c r="V488" s="291"/>
      <c r="W488" s="291"/>
      <c r="X488" s="291"/>
      <c r="Y488" s="422"/>
      <c r="Z488" s="425"/>
      <c r="AA488" s="425"/>
      <c r="AB488" s="425"/>
      <c r="AC488" s="425"/>
      <c r="AD488" s="425"/>
      <c r="AE488" s="425"/>
      <c r="AF488" s="425"/>
      <c r="AG488" s="425"/>
      <c r="AH488" s="425"/>
      <c r="AI488" s="425"/>
      <c r="AJ488" s="425"/>
      <c r="AK488" s="425"/>
      <c r="AL488" s="425"/>
      <c r="AM488" s="306"/>
    </row>
    <row r="489" spans="1:39" ht="30" hidden="1" outlineLevel="1">
      <c r="A489" s="528">
        <v>23</v>
      </c>
      <c r="B489" s="428" t="s">
        <v>115</v>
      </c>
      <c r="C489" s="291" t="s">
        <v>25</v>
      </c>
      <c r="D489" s="295">
        <v>47606</v>
      </c>
      <c r="E489" s="295">
        <v>47606</v>
      </c>
      <c r="F489" s="295">
        <v>47606</v>
      </c>
      <c r="G489" s="295">
        <v>47606</v>
      </c>
      <c r="H489" s="295">
        <v>47606</v>
      </c>
      <c r="I489" s="295">
        <v>47606</v>
      </c>
      <c r="J489" s="295">
        <v>47606</v>
      </c>
      <c r="K489" s="295">
        <v>47606</v>
      </c>
      <c r="L489" s="295">
        <v>47606</v>
      </c>
      <c r="M489" s="295">
        <v>47606</v>
      </c>
      <c r="N489" s="291"/>
      <c r="O489" s="295">
        <v>12</v>
      </c>
      <c r="P489" s="295">
        <v>12</v>
      </c>
      <c r="Q489" s="295">
        <v>12</v>
      </c>
      <c r="R489" s="295">
        <v>12</v>
      </c>
      <c r="S489" s="295">
        <v>12</v>
      </c>
      <c r="T489" s="295">
        <v>12</v>
      </c>
      <c r="U489" s="295">
        <v>12</v>
      </c>
      <c r="V489" s="295">
        <v>12</v>
      </c>
      <c r="W489" s="295">
        <v>12</v>
      </c>
      <c r="X489" s="295">
        <v>12</v>
      </c>
      <c r="Y489" s="806">
        <v>1</v>
      </c>
      <c r="Z489" s="410"/>
      <c r="AA489" s="410"/>
      <c r="AB489" s="410"/>
      <c r="AC489" s="410"/>
      <c r="AD489" s="410"/>
      <c r="AE489" s="410"/>
      <c r="AF489" s="410"/>
      <c r="AG489" s="410"/>
      <c r="AH489" s="410"/>
      <c r="AI489" s="410"/>
      <c r="AJ489" s="410"/>
      <c r="AK489" s="410"/>
      <c r="AL489" s="410"/>
      <c r="AM489" s="296">
        <f>SUM(Y489:AL489)</f>
        <v>1</v>
      </c>
    </row>
    <row r="490" spans="1:39" hidden="1" outlineLevel="1">
      <c r="A490" s="528"/>
      <c r="B490" s="431" t="s">
        <v>308</v>
      </c>
      <c r="C490" s="291" t="s">
        <v>163</v>
      </c>
      <c r="D490" s="295">
        <v>0</v>
      </c>
      <c r="E490" s="295">
        <v>0</v>
      </c>
      <c r="F490" s="295">
        <v>0</v>
      </c>
      <c r="G490" s="295">
        <v>0</v>
      </c>
      <c r="H490" s="295">
        <v>0</v>
      </c>
      <c r="I490" s="295">
        <v>0</v>
      </c>
      <c r="J490" s="295">
        <v>0</v>
      </c>
      <c r="K490" s="295">
        <v>0</v>
      </c>
      <c r="L490" s="295">
        <v>0</v>
      </c>
      <c r="M490" s="295">
        <v>0</v>
      </c>
      <c r="N490" s="291"/>
      <c r="O490" s="295">
        <v>0</v>
      </c>
      <c r="P490" s="295">
        <v>0</v>
      </c>
      <c r="Q490" s="295">
        <v>0</v>
      </c>
      <c r="R490" s="295">
        <v>0</v>
      </c>
      <c r="S490" s="295">
        <v>0</v>
      </c>
      <c r="T490" s="295">
        <v>0</v>
      </c>
      <c r="U490" s="295">
        <v>0</v>
      </c>
      <c r="V490" s="295">
        <v>0</v>
      </c>
      <c r="W490" s="295">
        <v>0</v>
      </c>
      <c r="X490" s="295">
        <v>0</v>
      </c>
      <c r="Y490" s="411">
        <f>Y489</f>
        <v>1</v>
      </c>
      <c r="Z490" s="411">
        <f t="shared" ref="Z490:AD490" si="1012">Z489</f>
        <v>0</v>
      </c>
      <c r="AA490" s="411">
        <f t="shared" si="1012"/>
        <v>0</v>
      </c>
      <c r="AB490" s="411">
        <f t="shared" si="1012"/>
        <v>0</v>
      </c>
      <c r="AC490" s="411">
        <f t="shared" si="1012"/>
        <v>0</v>
      </c>
      <c r="AD490" s="411">
        <f t="shared" si="1012"/>
        <v>0</v>
      </c>
      <c r="AE490" s="411">
        <f t="shared" ref="AE490" si="1013">AE489</f>
        <v>0</v>
      </c>
      <c r="AF490" s="411">
        <f t="shared" ref="AF490" si="1014">AF489</f>
        <v>0</v>
      </c>
      <c r="AG490" s="411">
        <f t="shared" ref="AG490" si="1015">AG489</f>
        <v>0</v>
      </c>
      <c r="AH490" s="411">
        <f t="shared" ref="AH490" si="1016">AH489</f>
        <v>0</v>
      </c>
      <c r="AI490" s="411">
        <f t="shared" ref="AI490" si="1017">AI489</f>
        <v>0</v>
      </c>
      <c r="AJ490" s="411">
        <f t="shared" ref="AJ490" si="1018">AJ489</f>
        <v>0</v>
      </c>
      <c r="AK490" s="411">
        <f t="shared" ref="AK490" si="1019">AK489</f>
        <v>0</v>
      </c>
      <c r="AL490" s="411">
        <f t="shared" ref="AL490" si="1020">AL489</f>
        <v>0</v>
      </c>
      <c r="AM490" s="306"/>
    </row>
    <row r="491" spans="1:39" hidden="1" outlineLevel="1">
      <c r="A491" s="528"/>
      <c r="B491" s="430"/>
      <c r="C491" s="291"/>
      <c r="D491" s="291"/>
      <c r="E491" s="291"/>
      <c r="F491" s="291"/>
      <c r="G491" s="291"/>
      <c r="H491" s="291"/>
      <c r="I491" s="291"/>
      <c r="J491" s="291"/>
      <c r="K491" s="291"/>
      <c r="L491" s="291"/>
      <c r="M491" s="291"/>
      <c r="N491" s="291"/>
      <c r="O491" s="291"/>
      <c r="P491" s="291"/>
      <c r="Q491" s="291"/>
      <c r="R491" s="291"/>
      <c r="S491" s="291"/>
      <c r="T491" s="291"/>
      <c r="U491" s="291"/>
      <c r="V491" s="291"/>
      <c r="W491" s="291"/>
      <c r="X491" s="291"/>
      <c r="Y491" s="422"/>
      <c r="Z491" s="425"/>
      <c r="AA491" s="425"/>
      <c r="AB491" s="425"/>
      <c r="AC491" s="425"/>
      <c r="AD491" s="425"/>
      <c r="AE491" s="425"/>
      <c r="AF491" s="425"/>
      <c r="AG491" s="425"/>
      <c r="AH491" s="425"/>
      <c r="AI491" s="425"/>
      <c r="AJ491" s="425"/>
      <c r="AK491" s="425"/>
      <c r="AL491" s="425"/>
      <c r="AM491" s="306"/>
    </row>
    <row r="492" spans="1:39" ht="30" hidden="1" outlineLevel="1">
      <c r="A492" s="528">
        <v>24</v>
      </c>
      <c r="B492" s="428" t="s">
        <v>116</v>
      </c>
      <c r="C492" s="291" t="s">
        <v>25</v>
      </c>
      <c r="D492" s="295"/>
      <c r="E492" s="295"/>
      <c r="F492" s="295"/>
      <c r="G492" s="295"/>
      <c r="H492" s="295"/>
      <c r="I492" s="295"/>
      <c r="J492" s="295"/>
      <c r="K492" s="295"/>
      <c r="L492" s="295"/>
      <c r="M492" s="295"/>
      <c r="N492" s="291"/>
      <c r="O492" s="295"/>
      <c r="P492" s="295"/>
      <c r="Q492" s="295"/>
      <c r="R492" s="295"/>
      <c r="S492" s="295"/>
      <c r="T492" s="295"/>
      <c r="U492" s="295"/>
      <c r="V492" s="295"/>
      <c r="W492" s="295"/>
      <c r="X492" s="295"/>
      <c r="Y492" s="410"/>
      <c r="Z492" s="410"/>
      <c r="AA492" s="410"/>
      <c r="AB492" s="410"/>
      <c r="AC492" s="410"/>
      <c r="AD492" s="410"/>
      <c r="AE492" s="410"/>
      <c r="AF492" s="410"/>
      <c r="AG492" s="410"/>
      <c r="AH492" s="410"/>
      <c r="AI492" s="410"/>
      <c r="AJ492" s="410"/>
      <c r="AK492" s="410"/>
      <c r="AL492" s="410"/>
      <c r="AM492" s="296">
        <f>SUM(Y492:AL492)</f>
        <v>0</v>
      </c>
    </row>
    <row r="493" spans="1:39" hidden="1" outlineLevel="1">
      <c r="A493" s="528"/>
      <c r="B493" s="431" t="s">
        <v>308</v>
      </c>
      <c r="C493" s="291" t="s">
        <v>163</v>
      </c>
      <c r="D493" s="295"/>
      <c r="E493" s="295"/>
      <c r="F493" s="295"/>
      <c r="G493" s="295"/>
      <c r="H493" s="295"/>
      <c r="I493" s="295"/>
      <c r="J493" s="295"/>
      <c r="K493" s="295"/>
      <c r="L493" s="295"/>
      <c r="M493" s="295"/>
      <c r="N493" s="291"/>
      <c r="O493" s="295"/>
      <c r="P493" s="295"/>
      <c r="Q493" s="295"/>
      <c r="R493" s="295"/>
      <c r="S493" s="295"/>
      <c r="T493" s="295"/>
      <c r="U493" s="295"/>
      <c r="V493" s="295"/>
      <c r="W493" s="295"/>
      <c r="X493" s="295"/>
      <c r="Y493" s="411">
        <f>Y492</f>
        <v>0</v>
      </c>
      <c r="Z493" s="411">
        <f t="shared" ref="Z493:AD493" si="1021">Z492</f>
        <v>0</v>
      </c>
      <c r="AA493" s="411">
        <f t="shared" si="1021"/>
        <v>0</v>
      </c>
      <c r="AB493" s="411">
        <f t="shared" si="1021"/>
        <v>0</v>
      </c>
      <c r="AC493" s="411">
        <f t="shared" si="1021"/>
        <v>0</v>
      </c>
      <c r="AD493" s="411">
        <f t="shared" si="1021"/>
        <v>0</v>
      </c>
      <c r="AE493" s="411">
        <f t="shared" ref="AE493" si="1022">AE492</f>
        <v>0</v>
      </c>
      <c r="AF493" s="411">
        <f t="shared" ref="AF493" si="1023">AF492</f>
        <v>0</v>
      </c>
      <c r="AG493" s="411">
        <f t="shared" ref="AG493" si="1024">AG492</f>
        <v>0</v>
      </c>
      <c r="AH493" s="411">
        <f t="shared" ref="AH493" si="1025">AH492</f>
        <v>0</v>
      </c>
      <c r="AI493" s="411">
        <f t="shared" ref="AI493" si="1026">AI492</f>
        <v>0</v>
      </c>
      <c r="AJ493" s="411">
        <f t="shared" ref="AJ493" si="1027">AJ492</f>
        <v>0</v>
      </c>
      <c r="AK493" s="411">
        <f t="shared" ref="AK493" si="1028">AK492</f>
        <v>0</v>
      </c>
      <c r="AL493" s="411">
        <f t="shared" ref="AL493" si="1029">AL492</f>
        <v>0</v>
      </c>
      <c r="AM493" s="306"/>
    </row>
    <row r="494" spans="1:39" hidden="1" outlineLevel="1">
      <c r="A494" s="528"/>
      <c r="B494" s="431"/>
      <c r="C494" s="291"/>
      <c r="D494" s="291"/>
      <c r="E494" s="291"/>
      <c r="F494" s="291"/>
      <c r="G494" s="291"/>
      <c r="H494" s="291"/>
      <c r="I494" s="291"/>
      <c r="J494" s="291"/>
      <c r="K494" s="291"/>
      <c r="L494" s="291"/>
      <c r="M494" s="291"/>
      <c r="N494" s="291"/>
      <c r="O494" s="291"/>
      <c r="P494" s="291"/>
      <c r="Q494" s="291"/>
      <c r="R494" s="291"/>
      <c r="S494" s="291"/>
      <c r="T494" s="291"/>
      <c r="U494" s="291"/>
      <c r="V494" s="291"/>
      <c r="W494" s="291"/>
      <c r="X494" s="291"/>
      <c r="Y494" s="412"/>
      <c r="Z494" s="425"/>
      <c r="AA494" s="425"/>
      <c r="AB494" s="425"/>
      <c r="AC494" s="425"/>
      <c r="AD494" s="425"/>
      <c r="AE494" s="425"/>
      <c r="AF494" s="425"/>
      <c r="AG494" s="425"/>
      <c r="AH494" s="425"/>
      <c r="AI494" s="425"/>
      <c r="AJ494" s="425"/>
      <c r="AK494" s="425"/>
      <c r="AL494" s="425"/>
      <c r="AM494" s="306"/>
    </row>
    <row r="495" spans="1:39" ht="15.75" hidden="1" outlineLevel="1">
      <c r="A495" s="528"/>
      <c r="B495" s="500" t="s">
        <v>499</v>
      </c>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idden="1" outlineLevel="1">
      <c r="A496" s="528">
        <v>25</v>
      </c>
      <c r="B496" s="428" t="s">
        <v>117</v>
      </c>
      <c r="C496" s="291" t="s">
        <v>25</v>
      </c>
      <c r="D496" s="295">
        <v>65334</v>
      </c>
      <c r="E496" s="295">
        <v>65334</v>
      </c>
      <c r="F496" s="295">
        <v>65334</v>
      </c>
      <c r="G496" s="295">
        <v>65334</v>
      </c>
      <c r="H496" s="295">
        <v>65334</v>
      </c>
      <c r="I496" s="295">
        <v>65334</v>
      </c>
      <c r="J496" s="295">
        <v>65334</v>
      </c>
      <c r="K496" s="295">
        <v>65334</v>
      </c>
      <c r="L496" s="295">
        <v>65334</v>
      </c>
      <c r="M496" s="295">
        <v>56427</v>
      </c>
      <c r="N496" s="295">
        <v>12</v>
      </c>
      <c r="O496" s="295">
        <v>3</v>
      </c>
      <c r="P496" s="295">
        <v>3</v>
      </c>
      <c r="Q496" s="295">
        <v>3</v>
      </c>
      <c r="R496" s="295">
        <v>3</v>
      </c>
      <c r="S496" s="295">
        <v>3</v>
      </c>
      <c r="T496" s="295">
        <v>3</v>
      </c>
      <c r="U496" s="295">
        <v>3</v>
      </c>
      <c r="V496" s="295">
        <v>3</v>
      </c>
      <c r="W496" s="295">
        <v>3</v>
      </c>
      <c r="X496" s="295">
        <v>3</v>
      </c>
      <c r="Y496" s="806">
        <v>0</v>
      </c>
      <c r="Z496" s="410">
        <v>0</v>
      </c>
      <c r="AA496" s="410">
        <v>1</v>
      </c>
      <c r="AB496" s="410"/>
      <c r="AC496" s="410"/>
      <c r="AD496" s="410"/>
      <c r="AE496" s="410"/>
      <c r="AF496" s="415"/>
      <c r="AG496" s="415"/>
      <c r="AH496" s="415"/>
      <c r="AI496" s="415"/>
      <c r="AJ496" s="415"/>
      <c r="AK496" s="415"/>
      <c r="AL496" s="415"/>
      <c r="AM496" s="296">
        <f>SUM(Y496:AL496)</f>
        <v>1</v>
      </c>
    </row>
    <row r="497" spans="1:39" hidden="1" outlineLevel="1">
      <c r="A497" s="528"/>
      <c r="B497" s="431" t="s">
        <v>308</v>
      </c>
      <c r="C497" s="291" t="s">
        <v>163</v>
      </c>
      <c r="D497" s="295">
        <v>0</v>
      </c>
      <c r="E497" s="295">
        <v>0</v>
      </c>
      <c r="F497" s="295">
        <v>0</v>
      </c>
      <c r="G497" s="295">
        <v>0</v>
      </c>
      <c r="H497" s="295">
        <v>0</v>
      </c>
      <c r="I497" s="295">
        <v>0</v>
      </c>
      <c r="J497" s="295">
        <v>0</v>
      </c>
      <c r="K497" s="295">
        <v>0</v>
      </c>
      <c r="L497" s="295">
        <v>0</v>
      </c>
      <c r="M497" s="295">
        <v>0</v>
      </c>
      <c r="N497" s="295">
        <f>N496</f>
        <v>12</v>
      </c>
      <c r="O497" s="295">
        <v>0</v>
      </c>
      <c r="P497" s="295">
        <v>0</v>
      </c>
      <c r="Q497" s="295">
        <v>0</v>
      </c>
      <c r="R497" s="295">
        <v>0</v>
      </c>
      <c r="S497" s="295">
        <v>0</v>
      </c>
      <c r="T497" s="295">
        <v>0</v>
      </c>
      <c r="U497" s="295">
        <v>0</v>
      </c>
      <c r="V497" s="295">
        <v>0</v>
      </c>
      <c r="W497" s="295">
        <v>0</v>
      </c>
      <c r="X497" s="295">
        <v>0</v>
      </c>
      <c r="Y497" s="411">
        <f>Y496</f>
        <v>0</v>
      </c>
      <c r="Z497" s="411">
        <f t="shared" ref="Z497:AD497" si="1030">Z496</f>
        <v>0</v>
      </c>
      <c r="AA497" s="411">
        <f t="shared" si="1030"/>
        <v>1</v>
      </c>
      <c r="AB497" s="411">
        <f t="shared" si="1030"/>
        <v>0</v>
      </c>
      <c r="AC497" s="411">
        <f t="shared" si="1030"/>
        <v>0</v>
      </c>
      <c r="AD497" s="411">
        <f t="shared" si="1030"/>
        <v>0</v>
      </c>
      <c r="AE497" s="411">
        <f t="shared" ref="AE497" si="1031">AE496</f>
        <v>0</v>
      </c>
      <c r="AF497" s="411">
        <f t="shared" ref="AF497" si="1032">AF496</f>
        <v>0</v>
      </c>
      <c r="AG497" s="411">
        <f t="shared" ref="AG497" si="1033">AG496</f>
        <v>0</v>
      </c>
      <c r="AH497" s="411">
        <f t="shared" ref="AH497" si="1034">AH496</f>
        <v>0</v>
      </c>
      <c r="AI497" s="411">
        <f t="shared" ref="AI497" si="1035">AI496</f>
        <v>0</v>
      </c>
      <c r="AJ497" s="411">
        <f t="shared" ref="AJ497" si="1036">AJ496</f>
        <v>0</v>
      </c>
      <c r="AK497" s="411">
        <f t="shared" ref="AK497" si="1037">AK496</f>
        <v>0</v>
      </c>
      <c r="AL497" s="411">
        <f t="shared" ref="AL497" si="1038">AL496</f>
        <v>0</v>
      </c>
      <c r="AM497" s="306"/>
    </row>
    <row r="498" spans="1:39" hidden="1" outlineLevel="1">
      <c r="A498" s="528"/>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idden="1" outlineLevel="1">
      <c r="A499" s="528">
        <v>26</v>
      </c>
      <c r="B499" s="428" t="s">
        <v>118</v>
      </c>
      <c r="C499" s="291" t="s">
        <v>25</v>
      </c>
      <c r="D499" s="295">
        <f>'8.  Streetlighting'!F36</f>
        <v>10399258.89542</v>
      </c>
      <c r="E499" s="295">
        <f>'8.  Streetlighting'!G36</f>
        <v>10399258.89542</v>
      </c>
      <c r="F499" s="295">
        <f>'8.  Streetlighting'!H36</f>
        <v>10386373.650320001</v>
      </c>
      <c r="G499" s="295">
        <f>'8.  Streetlighting'!I36</f>
        <v>10386373.650320001</v>
      </c>
      <c r="H499" s="295">
        <f>'8.  Streetlighting'!J36</f>
        <v>10386373.650320001</v>
      </c>
      <c r="I499" s="295">
        <f>'8.  Streetlighting'!K36</f>
        <v>9515047.6503200009</v>
      </c>
      <c r="J499" s="295">
        <f>'8.  Streetlighting'!L36</f>
        <v>9515047.6503200009</v>
      </c>
      <c r="K499" s="295">
        <f>'8.  Streetlighting'!M36</f>
        <v>9515047.6503200009</v>
      </c>
      <c r="L499" s="295">
        <f>'8.  Streetlighting'!N36</f>
        <v>9171023.6503200009</v>
      </c>
      <c r="M499" s="295">
        <f>'8.  Streetlighting'!O36</f>
        <v>9171023.6503200009</v>
      </c>
      <c r="N499" s="295">
        <v>12</v>
      </c>
      <c r="O499" s="295">
        <v>1835</v>
      </c>
      <c r="P499" s="295">
        <v>1862</v>
      </c>
      <c r="Q499" s="295">
        <v>1862</v>
      </c>
      <c r="R499" s="295">
        <v>1862</v>
      </c>
      <c r="S499" s="295">
        <v>1862</v>
      </c>
      <c r="T499" s="295">
        <v>1718</v>
      </c>
      <c r="U499" s="295">
        <v>1718</v>
      </c>
      <c r="V499" s="295">
        <v>1718</v>
      </c>
      <c r="W499" s="295">
        <v>1711</v>
      </c>
      <c r="X499" s="295">
        <v>1711</v>
      </c>
      <c r="Y499" s="806">
        <v>0</v>
      </c>
      <c r="Z499" s="410">
        <v>8.6900000000000005E-2</v>
      </c>
      <c r="AA499" s="410">
        <v>0.88829999999999998</v>
      </c>
      <c r="AB499" s="410">
        <v>2.4799999999999999E-2</v>
      </c>
      <c r="AC499" s="410"/>
      <c r="AD499" s="410"/>
      <c r="AE499" s="410"/>
      <c r="AF499" s="415"/>
      <c r="AG499" s="415"/>
      <c r="AH499" s="415"/>
      <c r="AI499" s="415"/>
      <c r="AJ499" s="415"/>
      <c r="AK499" s="415"/>
      <c r="AL499" s="415"/>
      <c r="AM499" s="296">
        <f>SUM(Y499:AL499)</f>
        <v>1</v>
      </c>
    </row>
    <row r="500" spans="1:39" hidden="1" outlineLevel="1">
      <c r="A500" s="528"/>
      <c r="B500" s="431" t="s">
        <v>308</v>
      </c>
      <c r="C500" s="291" t="s">
        <v>163</v>
      </c>
      <c r="D500" s="295"/>
      <c r="E500" s="295"/>
      <c r="F500" s="295"/>
      <c r="G500" s="295"/>
      <c r="H500" s="295"/>
      <c r="I500" s="295"/>
      <c r="J500" s="295"/>
      <c r="K500" s="295"/>
      <c r="L500" s="295"/>
      <c r="M500" s="295"/>
      <c r="N500" s="295">
        <f>N499</f>
        <v>12</v>
      </c>
      <c r="O500" s="295">
        <v>-2</v>
      </c>
      <c r="P500" s="295">
        <v>-2</v>
      </c>
      <c r="Q500" s="295">
        <v>-2</v>
      </c>
      <c r="R500" s="295">
        <v>-2</v>
      </c>
      <c r="S500" s="295">
        <v>-2</v>
      </c>
      <c r="T500" s="295">
        <v>-2</v>
      </c>
      <c r="U500" s="295">
        <v>-2</v>
      </c>
      <c r="V500" s="295">
        <v>-2</v>
      </c>
      <c r="W500" s="295">
        <v>-2</v>
      </c>
      <c r="X500" s="295">
        <v>-2</v>
      </c>
      <c r="Y500" s="411">
        <f>Y499</f>
        <v>0</v>
      </c>
      <c r="Z500" s="411">
        <f t="shared" ref="Z500:AD500" si="1039">Z499</f>
        <v>8.6900000000000005E-2</v>
      </c>
      <c r="AA500" s="411">
        <f t="shared" si="1039"/>
        <v>0.88829999999999998</v>
      </c>
      <c r="AB500" s="411">
        <f t="shared" si="1039"/>
        <v>2.4799999999999999E-2</v>
      </c>
      <c r="AC500" s="411">
        <f t="shared" si="1039"/>
        <v>0</v>
      </c>
      <c r="AD500" s="411">
        <f t="shared" si="1039"/>
        <v>0</v>
      </c>
      <c r="AE500" s="411">
        <f t="shared" ref="AE500" si="1040">AE499</f>
        <v>0</v>
      </c>
      <c r="AF500" s="411">
        <f t="shared" ref="AF500" si="1041">AF499</f>
        <v>0</v>
      </c>
      <c r="AG500" s="411">
        <f t="shared" ref="AG500" si="1042">AG499</f>
        <v>0</v>
      </c>
      <c r="AH500" s="411">
        <f t="shared" ref="AH500" si="1043">AH499</f>
        <v>0</v>
      </c>
      <c r="AI500" s="411">
        <f t="shared" ref="AI500" si="1044">AI499</f>
        <v>0</v>
      </c>
      <c r="AJ500" s="411">
        <f t="shared" ref="AJ500" si="1045">AJ499</f>
        <v>0</v>
      </c>
      <c r="AK500" s="411">
        <f t="shared" ref="AK500" si="1046">AK499</f>
        <v>0</v>
      </c>
      <c r="AL500" s="411">
        <f t="shared" ref="AL500" si="1047">AL499</f>
        <v>0</v>
      </c>
      <c r="AM500" s="306"/>
    </row>
    <row r="501" spans="1:39" hidden="1" outlineLevel="1">
      <c r="A501" s="528"/>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hidden="1" outlineLevel="1">
      <c r="A502" s="528" t="s">
        <v>767</v>
      </c>
      <c r="B502" s="428" t="s">
        <v>766</v>
      </c>
      <c r="C502" s="291" t="s">
        <v>25</v>
      </c>
      <c r="D502" s="295">
        <f>'8.  Streetlighting'!F37</f>
        <v>3833901.10458</v>
      </c>
      <c r="E502" s="295">
        <f>'8.  Streetlighting'!G37</f>
        <v>3833901.10458</v>
      </c>
      <c r="F502" s="295">
        <f>'8.  Streetlighting'!H37</f>
        <v>3846786.34968</v>
      </c>
      <c r="G502" s="295">
        <f>'8.  Streetlighting'!I37</f>
        <v>3846786.34968</v>
      </c>
      <c r="H502" s="295">
        <f>'8.  Streetlighting'!J37</f>
        <v>3846786.34968</v>
      </c>
      <c r="I502" s="295">
        <f>'8.  Streetlighting'!K37</f>
        <v>3846786.34968</v>
      </c>
      <c r="J502" s="295">
        <f>'8.  Streetlighting'!L37</f>
        <v>3846786.34968</v>
      </c>
      <c r="K502" s="295">
        <f>'8.  Streetlighting'!M37</f>
        <v>3846786.34968</v>
      </c>
      <c r="L502" s="295">
        <f>'8.  Streetlighting'!N37</f>
        <v>3846786.34968</v>
      </c>
      <c r="M502" s="295">
        <f>'8.  Streetlighting'!O37</f>
        <v>3846786.34968</v>
      </c>
      <c r="N502" s="295">
        <v>12</v>
      </c>
      <c r="O502" s="295">
        <v>0</v>
      </c>
      <c r="P502" s="295">
        <v>0</v>
      </c>
      <c r="Q502" s="295">
        <v>0</v>
      </c>
      <c r="R502" s="295">
        <v>0</v>
      </c>
      <c r="S502" s="295">
        <v>0</v>
      </c>
      <c r="T502" s="295">
        <v>0</v>
      </c>
      <c r="U502" s="295">
        <v>0</v>
      </c>
      <c r="V502" s="295">
        <v>0</v>
      </c>
      <c r="W502" s="295">
        <v>0</v>
      </c>
      <c r="X502" s="295">
        <v>0</v>
      </c>
      <c r="Y502" s="806">
        <v>0</v>
      </c>
      <c r="Z502" s="410">
        <v>0</v>
      </c>
      <c r="AA502" s="410">
        <v>0</v>
      </c>
      <c r="AB502" s="410">
        <v>0</v>
      </c>
      <c r="AC502" s="410">
        <v>1</v>
      </c>
      <c r="AD502" s="410"/>
      <c r="AE502" s="410"/>
      <c r="AF502" s="415"/>
      <c r="AG502" s="415"/>
      <c r="AH502" s="415"/>
      <c r="AI502" s="415"/>
      <c r="AJ502" s="415"/>
      <c r="AK502" s="415"/>
      <c r="AL502" s="415"/>
      <c r="AM502" s="296">
        <f>SUM(Y502:AL502)</f>
        <v>1</v>
      </c>
    </row>
    <row r="503" spans="1:39" hidden="1" outlineLevel="1">
      <c r="A503" s="528"/>
      <c r="B503" s="431" t="s">
        <v>308</v>
      </c>
      <c r="C503" s="291" t="s">
        <v>163</v>
      </c>
      <c r="D503" s="295">
        <v>0</v>
      </c>
      <c r="E503" s="295">
        <v>0</v>
      </c>
      <c r="F503" s="295">
        <v>0</v>
      </c>
      <c r="G503" s="295">
        <v>0</v>
      </c>
      <c r="H503" s="295">
        <v>0</v>
      </c>
      <c r="I503" s="295">
        <v>0</v>
      </c>
      <c r="J503" s="295">
        <v>0</v>
      </c>
      <c r="K503" s="295">
        <v>0</v>
      </c>
      <c r="L503" s="295">
        <v>0</v>
      </c>
      <c r="M503" s="295">
        <v>0</v>
      </c>
      <c r="N503" s="295">
        <f>N502</f>
        <v>12</v>
      </c>
      <c r="O503" s="295">
        <v>0</v>
      </c>
      <c r="P503" s="295">
        <v>0</v>
      </c>
      <c r="Q503" s="295">
        <v>0</v>
      </c>
      <c r="R503" s="295">
        <v>0</v>
      </c>
      <c r="S503" s="295">
        <v>0</v>
      </c>
      <c r="T503" s="295">
        <v>0</v>
      </c>
      <c r="U503" s="295">
        <v>0</v>
      </c>
      <c r="V503" s="295">
        <v>0</v>
      </c>
      <c r="W503" s="295">
        <v>0</v>
      </c>
      <c r="X503" s="295">
        <v>0</v>
      </c>
      <c r="Y503" s="411">
        <f>Y502</f>
        <v>0</v>
      </c>
      <c r="Z503" s="411">
        <f t="shared" ref="Z503:AD503" si="1048">Z502</f>
        <v>0</v>
      </c>
      <c r="AA503" s="411">
        <f t="shared" si="1048"/>
        <v>0</v>
      </c>
      <c r="AB503" s="411">
        <f t="shared" si="1048"/>
        <v>0</v>
      </c>
      <c r="AC503" s="411">
        <f t="shared" si="1048"/>
        <v>1</v>
      </c>
      <c r="AD503" s="411">
        <f t="shared" si="1048"/>
        <v>0</v>
      </c>
      <c r="AE503" s="411">
        <f t="shared" ref="AE503:AL503" si="1049">AE502</f>
        <v>0</v>
      </c>
      <c r="AF503" s="411">
        <f t="shared" si="1049"/>
        <v>0</v>
      </c>
      <c r="AG503" s="411">
        <f t="shared" si="1049"/>
        <v>0</v>
      </c>
      <c r="AH503" s="411">
        <f t="shared" si="1049"/>
        <v>0</v>
      </c>
      <c r="AI503" s="411">
        <f t="shared" si="1049"/>
        <v>0</v>
      </c>
      <c r="AJ503" s="411">
        <f t="shared" si="1049"/>
        <v>0</v>
      </c>
      <c r="AK503" s="411">
        <f t="shared" si="1049"/>
        <v>0</v>
      </c>
      <c r="AL503" s="411">
        <f t="shared" si="1049"/>
        <v>0</v>
      </c>
      <c r="AM503" s="306"/>
    </row>
    <row r="504" spans="1:39" hidden="1" outlineLevel="1">
      <c r="A504" s="528"/>
      <c r="B504" s="431"/>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hidden="1" outlineLevel="1">
      <c r="A505" s="528">
        <v>27</v>
      </c>
      <c r="B505" s="428" t="s">
        <v>119</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v>0</v>
      </c>
      <c r="Z505" s="410">
        <v>0</v>
      </c>
      <c r="AA505" s="410">
        <v>0</v>
      </c>
      <c r="AB505" s="410">
        <v>0</v>
      </c>
      <c r="AC505" s="410"/>
      <c r="AD505" s="410"/>
      <c r="AE505" s="410"/>
      <c r="AF505" s="415"/>
      <c r="AG505" s="415"/>
      <c r="AH505" s="415"/>
      <c r="AI505" s="415"/>
      <c r="AJ505" s="415"/>
      <c r="AK505" s="415"/>
      <c r="AL505" s="415"/>
      <c r="AM505" s="296">
        <f>SUM(Y505:AL505)</f>
        <v>0</v>
      </c>
    </row>
    <row r="506" spans="1:39" hidden="1" outlineLevel="1">
      <c r="A506" s="528"/>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AD506" si="1050">Z505</f>
        <v>0</v>
      </c>
      <c r="AA506" s="411">
        <f t="shared" si="1050"/>
        <v>0</v>
      </c>
      <c r="AB506" s="411">
        <f t="shared" si="1050"/>
        <v>0</v>
      </c>
      <c r="AC506" s="411">
        <f t="shared" si="1050"/>
        <v>0</v>
      </c>
      <c r="AD506" s="411">
        <f t="shared" si="1050"/>
        <v>0</v>
      </c>
      <c r="AE506" s="411">
        <f t="shared" ref="AE506" si="1051">AE505</f>
        <v>0</v>
      </c>
      <c r="AF506" s="411">
        <f t="shared" ref="AF506" si="1052">AF505</f>
        <v>0</v>
      </c>
      <c r="AG506" s="411">
        <f t="shared" ref="AG506" si="1053">AG505</f>
        <v>0</v>
      </c>
      <c r="AH506" s="411">
        <f t="shared" ref="AH506" si="1054">AH505</f>
        <v>0</v>
      </c>
      <c r="AI506" s="411">
        <f t="shared" ref="AI506" si="1055">AI505</f>
        <v>0</v>
      </c>
      <c r="AJ506" s="411">
        <f t="shared" ref="AJ506" si="1056">AJ505</f>
        <v>0</v>
      </c>
      <c r="AK506" s="411">
        <f t="shared" ref="AK506" si="1057">AK505</f>
        <v>0</v>
      </c>
      <c r="AL506" s="411">
        <f t="shared" ref="AL506" si="1058">AL505</f>
        <v>0</v>
      </c>
      <c r="AM506" s="306"/>
    </row>
    <row r="507" spans="1:39" hidden="1" outlineLevel="1">
      <c r="A507" s="528"/>
      <c r="B507" s="431"/>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30" hidden="1" outlineLevel="1">
      <c r="A508" s="528">
        <v>28</v>
      </c>
      <c r="B508" s="428" t="s">
        <v>120</v>
      </c>
      <c r="C508" s="291" t="s">
        <v>25</v>
      </c>
      <c r="D508" s="295">
        <v>669158</v>
      </c>
      <c r="E508" s="295">
        <v>669158</v>
      </c>
      <c r="F508" s="295">
        <v>669158</v>
      </c>
      <c r="G508" s="295">
        <v>669158</v>
      </c>
      <c r="H508" s="295">
        <v>669158</v>
      </c>
      <c r="I508" s="295">
        <v>669158</v>
      </c>
      <c r="J508" s="295">
        <v>669158</v>
      </c>
      <c r="K508" s="295">
        <v>669158</v>
      </c>
      <c r="L508" s="295">
        <v>669158</v>
      </c>
      <c r="M508" s="295">
        <v>669158</v>
      </c>
      <c r="N508" s="295">
        <v>12</v>
      </c>
      <c r="O508" s="295">
        <v>95</v>
      </c>
      <c r="P508" s="295">
        <v>95</v>
      </c>
      <c r="Q508" s="295">
        <v>95</v>
      </c>
      <c r="R508" s="295">
        <v>95</v>
      </c>
      <c r="S508" s="295">
        <v>95</v>
      </c>
      <c r="T508" s="295">
        <v>95</v>
      </c>
      <c r="U508" s="295">
        <v>95</v>
      </c>
      <c r="V508" s="295">
        <v>95</v>
      </c>
      <c r="W508" s="295">
        <v>95</v>
      </c>
      <c r="X508" s="295">
        <v>95</v>
      </c>
      <c r="Y508" s="806">
        <v>0</v>
      </c>
      <c r="Z508" s="410">
        <v>0</v>
      </c>
      <c r="AA508" s="410">
        <v>1</v>
      </c>
      <c r="AB508" s="410"/>
      <c r="AC508" s="410"/>
      <c r="AD508" s="410"/>
      <c r="AE508" s="410"/>
      <c r="AF508" s="415"/>
      <c r="AG508" s="415"/>
      <c r="AH508" s="415"/>
      <c r="AI508" s="415"/>
      <c r="AJ508" s="415"/>
      <c r="AK508" s="415"/>
      <c r="AL508" s="415"/>
      <c r="AM508" s="296">
        <f>SUM(Y508:AL508)</f>
        <v>1</v>
      </c>
    </row>
    <row r="509" spans="1:39" hidden="1" outlineLevel="1">
      <c r="A509" s="528"/>
      <c r="B509" s="431" t="s">
        <v>308</v>
      </c>
      <c r="C509" s="291" t="s">
        <v>163</v>
      </c>
      <c r="D509" s="295">
        <v>0</v>
      </c>
      <c r="E509" s="295">
        <v>0</v>
      </c>
      <c r="F509" s="295">
        <v>0</v>
      </c>
      <c r="G509" s="295">
        <v>0</v>
      </c>
      <c r="H509" s="295">
        <v>0</v>
      </c>
      <c r="I509" s="295">
        <v>0</v>
      </c>
      <c r="J509" s="295">
        <v>0</v>
      </c>
      <c r="K509" s="295">
        <v>0</v>
      </c>
      <c r="L509" s="295">
        <v>0</v>
      </c>
      <c r="M509" s="295">
        <v>0</v>
      </c>
      <c r="N509" s="295">
        <f>N508</f>
        <v>12</v>
      </c>
      <c r="O509" s="295">
        <v>0</v>
      </c>
      <c r="P509" s="295">
        <v>0</v>
      </c>
      <c r="Q509" s="295">
        <v>0</v>
      </c>
      <c r="R509" s="295">
        <v>0</v>
      </c>
      <c r="S509" s="295">
        <v>0</v>
      </c>
      <c r="T509" s="295">
        <v>0</v>
      </c>
      <c r="U509" s="295">
        <v>0</v>
      </c>
      <c r="V509" s="295">
        <v>0</v>
      </c>
      <c r="W509" s="295">
        <v>0</v>
      </c>
      <c r="X509" s="295">
        <v>0</v>
      </c>
      <c r="Y509" s="411">
        <f>Y508</f>
        <v>0</v>
      </c>
      <c r="Z509" s="411">
        <f t="shared" ref="Z509:AD509" si="1059">Z508</f>
        <v>0</v>
      </c>
      <c r="AA509" s="411">
        <f t="shared" si="1059"/>
        <v>1</v>
      </c>
      <c r="AB509" s="411">
        <f t="shared" si="1059"/>
        <v>0</v>
      </c>
      <c r="AC509" s="411">
        <f t="shared" si="1059"/>
        <v>0</v>
      </c>
      <c r="AD509" s="411">
        <f t="shared" si="1059"/>
        <v>0</v>
      </c>
      <c r="AE509" s="411">
        <f t="shared" ref="AE509" si="1060">AE508</f>
        <v>0</v>
      </c>
      <c r="AF509" s="411">
        <f t="shared" ref="AF509" si="1061">AF508</f>
        <v>0</v>
      </c>
      <c r="AG509" s="411">
        <f t="shared" ref="AG509" si="1062">AG508</f>
        <v>0</v>
      </c>
      <c r="AH509" s="411">
        <f t="shared" ref="AH509" si="1063">AH508</f>
        <v>0</v>
      </c>
      <c r="AI509" s="411">
        <f t="shared" ref="AI509" si="1064">AI508</f>
        <v>0</v>
      </c>
      <c r="AJ509" s="411">
        <f t="shared" ref="AJ509" si="1065">AJ508</f>
        <v>0</v>
      </c>
      <c r="AK509" s="411">
        <f t="shared" ref="AK509" si="1066">AK508</f>
        <v>0</v>
      </c>
      <c r="AL509" s="411">
        <f t="shared" ref="AL509" si="1067">AL508</f>
        <v>0</v>
      </c>
      <c r="AM509" s="306"/>
    </row>
    <row r="510" spans="1:39" hidden="1" outlineLevel="1">
      <c r="A510" s="528"/>
      <c r="B510" s="431"/>
      <c r="C510" s="291"/>
      <c r="D510" s="291"/>
      <c r="E510" s="291"/>
      <c r="F510" s="291"/>
      <c r="G510" s="291"/>
      <c r="H510" s="291"/>
      <c r="I510" s="291"/>
      <c r="J510" s="291"/>
      <c r="K510" s="291"/>
      <c r="L510" s="291"/>
      <c r="M510" s="291"/>
      <c r="N510" s="291"/>
      <c r="O510" s="291"/>
      <c r="P510" s="291"/>
      <c r="Q510" s="291"/>
      <c r="R510" s="291"/>
      <c r="S510" s="291"/>
      <c r="T510" s="291"/>
      <c r="U510" s="291"/>
      <c r="V510" s="291"/>
      <c r="W510" s="291"/>
      <c r="X510" s="291"/>
      <c r="Y510" s="412"/>
      <c r="Z510" s="425"/>
      <c r="AA510" s="425"/>
      <c r="AB510" s="425"/>
      <c r="AC510" s="425"/>
      <c r="AD510" s="425"/>
      <c r="AE510" s="425"/>
      <c r="AF510" s="425"/>
      <c r="AG510" s="425"/>
      <c r="AH510" s="425"/>
      <c r="AI510" s="425"/>
      <c r="AJ510" s="425"/>
      <c r="AK510" s="425"/>
      <c r="AL510" s="425"/>
      <c r="AM510" s="306"/>
    </row>
    <row r="511" spans="1:39" ht="30" hidden="1" outlineLevel="1">
      <c r="A511" s="528">
        <v>29</v>
      </c>
      <c r="B511" s="428" t="s">
        <v>121</v>
      </c>
      <c r="C511" s="291" t="s">
        <v>25</v>
      </c>
      <c r="D511" s="295"/>
      <c r="E511" s="295"/>
      <c r="F511" s="295"/>
      <c r="G511" s="295"/>
      <c r="H511" s="295"/>
      <c r="I511" s="295"/>
      <c r="J511" s="295"/>
      <c r="K511" s="295"/>
      <c r="L511" s="295"/>
      <c r="M511" s="295"/>
      <c r="N511" s="295">
        <v>3</v>
      </c>
      <c r="O511" s="295"/>
      <c r="P511" s="295"/>
      <c r="Q511" s="295"/>
      <c r="R511" s="295"/>
      <c r="S511" s="295"/>
      <c r="T511" s="295"/>
      <c r="U511" s="295"/>
      <c r="V511" s="295"/>
      <c r="W511" s="295"/>
      <c r="X511" s="295"/>
      <c r="Y511" s="426"/>
      <c r="Z511" s="410"/>
      <c r="AA511" s="410"/>
      <c r="AB511" s="410"/>
      <c r="AC511" s="410"/>
      <c r="AD511" s="410"/>
      <c r="AE511" s="410"/>
      <c r="AF511" s="415"/>
      <c r="AG511" s="415"/>
      <c r="AH511" s="415"/>
      <c r="AI511" s="415"/>
      <c r="AJ511" s="415"/>
      <c r="AK511" s="415"/>
      <c r="AL511" s="415"/>
      <c r="AM511" s="296">
        <f>SUM(Y511:AL511)</f>
        <v>0</v>
      </c>
    </row>
    <row r="512" spans="1:39" hidden="1" outlineLevel="1">
      <c r="A512" s="528"/>
      <c r="B512" s="431" t="s">
        <v>308</v>
      </c>
      <c r="C512" s="291" t="s">
        <v>163</v>
      </c>
      <c r="D512" s="295"/>
      <c r="E512" s="295"/>
      <c r="F512" s="295"/>
      <c r="G512" s="295"/>
      <c r="H512" s="295"/>
      <c r="I512" s="295"/>
      <c r="J512" s="295"/>
      <c r="K512" s="295"/>
      <c r="L512" s="295"/>
      <c r="M512" s="295"/>
      <c r="N512" s="295">
        <f>N511</f>
        <v>3</v>
      </c>
      <c r="O512" s="295"/>
      <c r="P512" s="295"/>
      <c r="Q512" s="295"/>
      <c r="R512" s="295"/>
      <c r="S512" s="295"/>
      <c r="T512" s="295"/>
      <c r="U512" s="295"/>
      <c r="V512" s="295"/>
      <c r="W512" s="295"/>
      <c r="X512" s="295"/>
      <c r="Y512" s="411">
        <f>Y511</f>
        <v>0</v>
      </c>
      <c r="Z512" s="411">
        <f t="shared" ref="Z512:AD512" si="1068">Z511</f>
        <v>0</v>
      </c>
      <c r="AA512" s="411">
        <f t="shared" si="1068"/>
        <v>0</v>
      </c>
      <c r="AB512" s="411">
        <f t="shared" si="1068"/>
        <v>0</v>
      </c>
      <c r="AC512" s="411">
        <f t="shared" si="1068"/>
        <v>0</v>
      </c>
      <c r="AD512" s="411">
        <f t="shared" si="1068"/>
        <v>0</v>
      </c>
      <c r="AE512" s="411">
        <f t="shared" ref="AE512" si="1069">AE511</f>
        <v>0</v>
      </c>
      <c r="AF512" s="411">
        <f t="shared" ref="AF512" si="1070">AF511</f>
        <v>0</v>
      </c>
      <c r="AG512" s="411">
        <f t="shared" ref="AG512" si="1071">AG511</f>
        <v>0</v>
      </c>
      <c r="AH512" s="411">
        <f t="shared" ref="AH512" si="1072">AH511</f>
        <v>0</v>
      </c>
      <c r="AI512" s="411">
        <f t="shared" ref="AI512" si="1073">AI511</f>
        <v>0</v>
      </c>
      <c r="AJ512" s="411">
        <f t="shared" ref="AJ512" si="1074">AJ511</f>
        <v>0</v>
      </c>
      <c r="AK512" s="411">
        <f t="shared" ref="AK512" si="1075">AK511</f>
        <v>0</v>
      </c>
      <c r="AL512" s="411">
        <f t="shared" ref="AL512" si="1076">AL511</f>
        <v>0</v>
      </c>
      <c r="AM512" s="306"/>
    </row>
    <row r="513" spans="1:39" hidden="1" outlineLevel="1">
      <c r="A513" s="528"/>
      <c r="B513" s="431"/>
      <c r="C513" s="291"/>
      <c r="D513" s="291"/>
      <c r="E513" s="291"/>
      <c r="F513" s="291"/>
      <c r="G513" s="291"/>
      <c r="H513" s="291"/>
      <c r="I513" s="291"/>
      <c r="J513" s="291"/>
      <c r="K513" s="291"/>
      <c r="L513" s="291"/>
      <c r="M513" s="291"/>
      <c r="N513" s="291"/>
      <c r="O513" s="291"/>
      <c r="P513" s="291"/>
      <c r="Q513" s="291"/>
      <c r="R513" s="291"/>
      <c r="S513" s="291"/>
      <c r="T513" s="291"/>
      <c r="U513" s="291"/>
      <c r="V513" s="291"/>
      <c r="W513" s="291"/>
      <c r="X513" s="291"/>
      <c r="Y513" s="412"/>
      <c r="Z513" s="425"/>
      <c r="AA513" s="425"/>
      <c r="AB513" s="425"/>
      <c r="AC513" s="425"/>
      <c r="AD513" s="425"/>
      <c r="AE513" s="425"/>
      <c r="AF513" s="425"/>
      <c r="AG513" s="425"/>
      <c r="AH513" s="425"/>
      <c r="AI513" s="425"/>
      <c r="AJ513" s="425"/>
      <c r="AK513" s="425"/>
      <c r="AL513" s="425"/>
      <c r="AM513" s="306"/>
    </row>
    <row r="514" spans="1:39" ht="30" hidden="1" outlineLevel="1">
      <c r="A514" s="528">
        <v>30</v>
      </c>
      <c r="B514" s="428" t="s">
        <v>122</v>
      </c>
      <c r="C514" s="291" t="s">
        <v>25</v>
      </c>
      <c r="D514" s="295"/>
      <c r="E514" s="295"/>
      <c r="F514" s="295"/>
      <c r="G514" s="295"/>
      <c r="H514" s="295"/>
      <c r="I514" s="295"/>
      <c r="J514" s="295"/>
      <c r="K514" s="295"/>
      <c r="L514" s="295"/>
      <c r="M514" s="295"/>
      <c r="N514" s="295">
        <v>12</v>
      </c>
      <c r="O514" s="295"/>
      <c r="P514" s="295"/>
      <c r="Q514" s="295"/>
      <c r="R514" s="295"/>
      <c r="S514" s="295"/>
      <c r="T514" s="295"/>
      <c r="U514" s="295"/>
      <c r="V514" s="295"/>
      <c r="W514" s="295"/>
      <c r="X514" s="295"/>
      <c r="Y514" s="426"/>
      <c r="Z514" s="410"/>
      <c r="AA514" s="410"/>
      <c r="AB514" s="410"/>
      <c r="AC514" s="410"/>
      <c r="AD514" s="410"/>
      <c r="AE514" s="410"/>
      <c r="AF514" s="415"/>
      <c r="AG514" s="415"/>
      <c r="AH514" s="415"/>
      <c r="AI514" s="415"/>
      <c r="AJ514" s="415"/>
      <c r="AK514" s="415"/>
      <c r="AL514" s="415"/>
      <c r="AM514" s="296">
        <f>SUM(Y514:AL514)</f>
        <v>0</v>
      </c>
    </row>
    <row r="515" spans="1:39" hidden="1" outlineLevel="1">
      <c r="A515" s="528"/>
      <c r="B515" s="431" t="s">
        <v>308</v>
      </c>
      <c r="C515" s="291" t="s">
        <v>163</v>
      </c>
      <c r="D515" s="295"/>
      <c r="E515" s="295"/>
      <c r="F515" s="295"/>
      <c r="G515" s="295"/>
      <c r="H515" s="295"/>
      <c r="I515" s="295"/>
      <c r="J515" s="295"/>
      <c r="K515" s="295"/>
      <c r="L515" s="295"/>
      <c r="M515" s="295"/>
      <c r="N515" s="295">
        <f>N514</f>
        <v>12</v>
      </c>
      <c r="O515" s="295"/>
      <c r="P515" s="295"/>
      <c r="Q515" s="295"/>
      <c r="R515" s="295"/>
      <c r="S515" s="295"/>
      <c r="T515" s="295"/>
      <c r="U515" s="295"/>
      <c r="V515" s="295"/>
      <c r="W515" s="295"/>
      <c r="X515" s="295"/>
      <c r="Y515" s="411">
        <f>Y514</f>
        <v>0</v>
      </c>
      <c r="Z515" s="411">
        <f t="shared" ref="Z515:AD515" si="1077">Z514</f>
        <v>0</v>
      </c>
      <c r="AA515" s="411">
        <f t="shared" si="1077"/>
        <v>0</v>
      </c>
      <c r="AB515" s="411">
        <f t="shared" si="1077"/>
        <v>0</v>
      </c>
      <c r="AC515" s="411">
        <f t="shared" si="1077"/>
        <v>0</v>
      </c>
      <c r="AD515" s="411">
        <f t="shared" si="1077"/>
        <v>0</v>
      </c>
      <c r="AE515" s="411">
        <f t="shared" ref="AE515" si="1078">AE514</f>
        <v>0</v>
      </c>
      <c r="AF515" s="411">
        <f t="shared" ref="AF515" si="1079">AF514</f>
        <v>0</v>
      </c>
      <c r="AG515" s="411">
        <f t="shared" ref="AG515" si="1080">AG514</f>
        <v>0</v>
      </c>
      <c r="AH515" s="411">
        <f t="shared" ref="AH515" si="1081">AH514</f>
        <v>0</v>
      </c>
      <c r="AI515" s="411">
        <f t="shared" ref="AI515" si="1082">AI514</f>
        <v>0</v>
      </c>
      <c r="AJ515" s="411">
        <f t="shared" ref="AJ515" si="1083">AJ514</f>
        <v>0</v>
      </c>
      <c r="AK515" s="411">
        <f t="shared" ref="AK515" si="1084">AK514</f>
        <v>0</v>
      </c>
      <c r="AL515" s="411">
        <f t="shared" ref="AL515" si="1085">AL514</f>
        <v>0</v>
      </c>
      <c r="AM515" s="306"/>
    </row>
    <row r="516" spans="1:39" hidden="1" outlineLevel="1">
      <c r="A516" s="528"/>
      <c r="B516" s="431"/>
      <c r="C516" s="291"/>
      <c r="D516" s="291"/>
      <c r="E516" s="291"/>
      <c r="F516" s="291"/>
      <c r="G516" s="291"/>
      <c r="H516" s="291"/>
      <c r="I516" s="291"/>
      <c r="J516" s="291"/>
      <c r="K516" s="291"/>
      <c r="L516" s="291"/>
      <c r="M516" s="291"/>
      <c r="N516" s="291"/>
      <c r="O516" s="291"/>
      <c r="P516" s="291"/>
      <c r="Q516" s="291"/>
      <c r="R516" s="291"/>
      <c r="S516" s="291"/>
      <c r="T516" s="291"/>
      <c r="U516" s="291"/>
      <c r="V516" s="291"/>
      <c r="W516" s="291"/>
      <c r="X516" s="291"/>
      <c r="Y516" s="412"/>
      <c r="Z516" s="425"/>
      <c r="AA516" s="425"/>
      <c r="AB516" s="425"/>
      <c r="AC516" s="425"/>
      <c r="AD516" s="425"/>
      <c r="AE516" s="425"/>
      <c r="AF516" s="425"/>
      <c r="AG516" s="425"/>
      <c r="AH516" s="425"/>
      <c r="AI516" s="425"/>
      <c r="AJ516" s="425"/>
      <c r="AK516" s="425"/>
      <c r="AL516" s="425"/>
      <c r="AM516" s="306"/>
    </row>
    <row r="517" spans="1:39" ht="30" hidden="1" outlineLevel="1">
      <c r="A517" s="528">
        <v>31</v>
      </c>
      <c r="B517" s="428" t="s">
        <v>123</v>
      </c>
      <c r="C517" s="291" t="s">
        <v>25</v>
      </c>
      <c r="D517" s="295"/>
      <c r="E517" s="295"/>
      <c r="F517" s="295"/>
      <c r="G517" s="295"/>
      <c r="H517" s="295"/>
      <c r="I517" s="295"/>
      <c r="J517" s="295"/>
      <c r="K517" s="295"/>
      <c r="L517" s="295"/>
      <c r="M517" s="295"/>
      <c r="N517" s="295">
        <v>12</v>
      </c>
      <c r="O517" s="295"/>
      <c r="P517" s="295"/>
      <c r="Q517" s="295"/>
      <c r="R517" s="295"/>
      <c r="S517" s="295"/>
      <c r="T517" s="295"/>
      <c r="U517" s="295"/>
      <c r="V517" s="295"/>
      <c r="W517" s="295"/>
      <c r="X517" s="295"/>
      <c r="Y517" s="426"/>
      <c r="Z517" s="410"/>
      <c r="AA517" s="410"/>
      <c r="AB517" s="410"/>
      <c r="AC517" s="410"/>
      <c r="AD517" s="410"/>
      <c r="AE517" s="410"/>
      <c r="AF517" s="415"/>
      <c r="AG517" s="415"/>
      <c r="AH517" s="415"/>
      <c r="AI517" s="415"/>
      <c r="AJ517" s="415"/>
      <c r="AK517" s="415"/>
      <c r="AL517" s="415"/>
      <c r="AM517" s="296">
        <f>SUM(Y517:AL517)</f>
        <v>0</v>
      </c>
    </row>
    <row r="518" spans="1:39" hidden="1" outlineLevel="1">
      <c r="A518" s="528"/>
      <c r="B518" s="431" t="s">
        <v>308</v>
      </c>
      <c r="C518" s="291" t="s">
        <v>163</v>
      </c>
      <c r="D518" s="295"/>
      <c r="E518" s="295"/>
      <c r="F518" s="295"/>
      <c r="G518" s="295"/>
      <c r="H518" s="295"/>
      <c r="I518" s="295"/>
      <c r="J518" s="295"/>
      <c r="K518" s="295"/>
      <c r="L518" s="295"/>
      <c r="M518" s="295"/>
      <c r="N518" s="295">
        <f>N517</f>
        <v>12</v>
      </c>
      <c r="O518" s="295"/>
      <c r="P518" s="295"/>
      <c r="Q518" s="295"/>
      <c r="R518" s="295"/>
      <c r="S518" s="295"/>
      <c r="T518" s="295"/>
      <c r="U518" s="295"/>
      <c r="V518" s="295"/>
      <c r="W518" s="295"/>
      <c r="X518" s="295"/>
      <c r="Y518" s="411">
        <f>Y517</f>
        <v>0</v>
      </c>
      <c r="Z518" s="411">
        <f t="shared" ref="Z518:AD518" si="1086">Z517</f>
        <v>0</v>
      </c>
      <c r="AA518" s="411">
        <f t="shared" si="1086"/>
        <v>0</v>
      </c>
      <c r="AB518" s="411">
        <f t="shared" si="1086"/>
        <v>0</v>
      </c>
      <c r="AC518" s="411">
        <f t="shared" si="1086"/>
        <v>0</v>
      </c>
      <c r="AD518" s="411">
        <f t="shared" si="1086"/>
        <v>0</v>
      </c>
      <c r="AE518" s="411">
        <f t="shared" ref="AE518" si="1087">AE517</f>
        <v>0</v>
      </c>
      <c r="AF518" s="411">
        <f t="shared" ref="AF518" si="1088">AF517</f>
        <v>0</v>
      </c>
      <c r="AG518" s="411">
        <f t="shared" ref="AG518" si="1089">AG517</f>
        <v>0</v>
      </c>
      <c r="AH518" s="411">
        <f t="shared" ref="AH518" si="1090">AH517</f>
        <v>0</v>
      </c>
      <c r="AI518" s="411">
        <f t="shared" ref="AI518" si="1091">AI517</f>
        <v>0</v>
      </c>
      <c r="AJ518" s="411">
        <f t="shared" ref="AJ518" si="1092">AJ517</f>
        <v>0</v>
      </c>
      <c r="AK518" s="411">
        <f t="shared" ref="AK518" si="1093">AK517</f>
        <v>0</v>
      </c>
      <c r="AL518" s="411">
        <f t="shared" ref="AL518" si="1094">AL517</f>
        <v>0</v>
      </c>
      <c r="AM518" s="306"/>
    </row>
    <row r="519" spans="1:39" hidden="1" outlineLevel="1">
      <c r="A519" s="528"/>
      <c r="B519" s="428"/>
      <c r="C519" s="291"/>
      <c r="D519" s="291"/>
      <c r="E519" s="291"/>
      <c r="F519" s="291"/>
      <c r="G519" s="291"/>
      <c r="H519" s="291"/>
      <c r="I519" s="291"/>
      <c r="J519" s="291"/>
      <c r="K519" s="291"/>
      <c r="L519" s="291"/>
      <c r="M519" s="291"/>
      <c r="N519" s="291"/>
      <c r="O519" s="291"/>
      <c r="P519" s="291"/>
      <c r="Q519" s="291"/>
      <c r="R519" s="291"/>
      <c r="S519" s="291"/>
      <c r="T519" s="291"/>
      <c r="U519" s="291"/>
      <c r="V519" s="291"/>
      <c r="W519" s="291"/>
      <c r="X519" s="291"/>
      <c r="Y519" s="412"/>
      <c r="Z519" s="425"/>
      <c r="AA519" s="425"/>
      <c r="AB519" s="425"/>
      <c r="AC519" s="425"/>
      <c r="AD519" s="425"/>
      <c r="AE519" s="425"/>
      <c r="AF519" s="425"/>
      <c r="AG519" s="425"/>
      <c r="AH519" s="425"/>
      <c r="AI519" s="425"/>
      <c r="AJ519" s="425"/>
      <c r="AK519" s="425"/>
      <c r="AL519" s="425"/>
      <c r="AM519" s="306"/>
    </row>
    <row r="520" spans="1:39" ht="30" hidden="1" outlineLevel="1">
      <c r="A520" s="528">
        <v>32</v>
      </c>
      <c r="B520" s="428" t="s">
        <v>124</v>
      </c>
      <c r="C520" s="291" t="s">
        <v>25</v>
      </c>
      <c r="D520" s="295">
        <v>5221</v>
      </c>
      <c r="E520" s="295">
        <v>5221</v>
      </c>
      <c r="F520" s="295">
        <v>5221</v>
      </c>
      <c r="G520" s="295">
        <v>0</v>
      </c>
      <c r="H520" s="295">
        <v>0</v>
      </c>
      <c r="I520" s="295">
        <v>0</v>
      </c>
      <c r="J520" s="295">
        <v>0</v>
      </c>
      <c r="K520" s="295">
        <v>0</v>
      </c>
      <c r="L520" s="295">
        <v>0</v>
      </c>
      <c r="M520" s="295">
        <v>0</v>
      </c>
      <c r="N520" s="295">
        <v>12</v>
      </c>
      <c r="O520" s="295">
        <v>0</v>
      </c>
      <c r="P520" s="295">
        <v>0</v>
      </c>
      <c r="Q520" s="295">
        <v>0</v>
      </c>
      <c r="R520" s="295">
        <v>0</v>
      </c>
      <c r="S520" s="295">
        <v>0</v>
      </c>
      <c r="T520" s="295">
        <v>0</v>
      </c>
      <c r="U520" s="295">
        <v>0</v>
      </c>
      <c r="V520" s="295">
        <v>0</v>
      </c>
      <c r="W520" s="295">
        <v>0</v>
      </c>
      <c r="X520" s="295">
        <v>0</v>
      </c>
      <c r="Y520" s="806">
        <v>0</v>
      </c>
      <c r="Z520" s="410">
        <v>0</v>
      </c>
      <c r="AA520" s="410">
        <v>1</v>
      </c>
      <c r="AB520" s="410"/>
      <c r="AC520" s="410"/>
      <c r="AD520" s="410"/>
      <c r="AE520" s="410"/>
      <c r="AF520" s="415"/>
      <c r="AG520" s="415"/>
      <c r="AH520" s="415"/>
      <c r="AI520" s="415"/>
      <c r="AJ520" s="415"/>
      <c r="AK520" s="415"/>
      <c r="AL520" s="415"/>
      <c r="AM520" s="296">
        <f>SUM(Y520:AL520)</f>
        <v>1</v>
      </c>
    </row>
    <row r="521" spans="1:39" hidden="1" outlineLevel="1">
      <c r="A521" s="528"/>
      <c r="B521" s="431" t="s">
        <v>308</v>
      </c>
      <c r="C521" s="291" t="s">
        <v>163</v>
      </c>
      <c r="D521" s="295">
        <v>0</v>
      </c>
      <c r="E521" s="295">
        <v>0</v>
      </c>
      <c r="F521" s="295">
        <v>0</v>
      </c>
      <c r="G521" s="295">
        <v>0</v>
      </c>
      <c r="H521" s="295">
        <v>0</v>
      </c>
      <c r="I521" s="295">
        <v>0</v>
      </c>
      <c r="J521" s="295">
        <v>0</v>
      </c>
      <c r="K521" s="295">
        <v>0</v>
      </c>
      <c r="L521" s="295">
        <v>0</v>
      </c>
      <c r="M521" s="295">
        <v>0</v>
      </c>
      <c r="N521" s="295">
        <f>N520</f>
        <v>12</v>
      </c>
      <c r="O521" s="295">
        <v>0</v>
      </c>
      <c r="P521" s="295">
        <v>0</v>
      </c>
      <c r="Q521" s="295">
        <v>0</v>
      </c>
      <c r="R521" s="295">
        <v>0</v>
      </c>
      <c r="S521" s="295">
        <v>0</v>
      </c>
      <c r="T521" s="295">
        <v>0</v>
      </c>
      <c r="U521" s="295">
        <v>0</v>
      </c>
      <c r="V521" s="295">
        <v>0</v>
      </c>
      <c r="W521" s="295">
        <v>0</v>
      </c>
      <c r="X521" s="295">
        <v>0</v>
      </c>
      <c r="Y521" s="411">
        <f>Y520</f>
        <v>0</v>
      </c>
      <c r="Z521" s="411">
        <f t="shared" ref="Z521:AD521" si="1095">Z520</f>
        <v>0</v>
      </c>
      <c r="AA521" s="411">
        <f t="shared" si="1095"/>
        <v>1</v>
      </c>
      <c r="AB521" s="411">
        <f t="shared" si="1095"/>
        <v>0</v>
      </c>
      <c r="AC521" s="411">
        <f t="shared" si="1095"/>
        <v>0</v>
      </c>
      <c r="AD521" s="411">
        <f t="shared" si="1095"/>
        <v>0</v>
      </c>
      <c r="AE521" s="411">
        <f t="shared" ref="AE521" si="1096">AE520</f>
        <v>0</v>
      </c>
      <c r="AF521" s="411">
        <f t="shared" ref="AF521" si="1097">AF520</f>
        <v>0</v>
      </c>
      <c r="AG521" s="411">
        <f t="shared" ref="AG521" si="1098">AG520</f>
        <v>0</v>
      </c>
      <c r="AH521" s="411">
        <f t="shared" ref="AH521" si="1099">AH520</f>
        <v>0</v>
      </c>
      <c r="AI521" s="411">
        <f t="shared" ref="AI521" si="1100">AI520</f>
        <v>0</v>
      </c>
      <c r="AJ521" s="411">
        <f t="shared" ref="AJ521" si="1101">AJ520</f>
        <v>0</v>
      </c>
      <c r="AK521" s="411">
        <f t="shared" ref="AK521" si="1102">AK520</f>
        <v>0</v>
      </c>
      <c r="AL521" s="411">
        <f t="shared" ref="AL521" si="1103">AL520</f>
        <v>0</v>
      </c>
      <c r="AM521" s="306"/>
    </row>
    <row r="522" spans="1:39" hidden="1" outlineLevel="1">
      <c r="A522" s="528"/>
      <c r="B522" s="431"/>
      <c r="C522" s="291"/>
      <c r="D522" s="291"/>
      <c r="E522" s="291"/>
      <c r="F522" s="291"/>
      <c r="G522" s="291"/>
      <c r="H522" s="291"/>
      <c r="I522" s="291"/>
      <c r="J522" s="291"/>
      <c r="K522" s="291"/>
      <c r="L522" s="291"/>
      <c r="M522" s="291"/>
      <c r="N522" s="291"/>
      <c r="O522" s="291"/>
      <c r="P522" s="291"/>
      <c r="Q522" s="291"/>
      <c r="R522" s="291"/>
      <c r="S522" s="291"/>
      <c r="T522" s="291"/>
      <c r="U522" s="291"/>
      <c r="V522" s="291"/>
      <c r="W522" s="291"/>
      <c r="X522" s="291"/>
      <c r="Y522" s="412"/>
      <c r="Z522" s="425"/>
      <c r="AA522" s="425"/>
      <c r="AB522" s="425"/>
      <c r="AC522" s="425"/>
      <c r="AD522" s="425"/>
      <c r="AE522" s="425"/>
      <c r="AF522" s="425"/>
      <c r="AG522" s="425"/>
      <c r="AH522" s="425"/>
      <c r="AI522" s="425"/>
      <c r="AJ522" s="425"/>
      <c r="AK522" s="425"/>
      <c r="AL522" s="425"/>
      <c r="AM522" s="306"/>
    </row>
    <row r="523" spans="1:39" ht="30" hidden="1" outlineLevel="1">
      <c r="A523" s="528" t="s">
        <v>765</v>
      </c>
      <c r="B523" s="428" t="s">
        <v>741</v>
      </c>
      <c r="C523" s="291" t="s">
        <v>25</v>
      </c>
      <c r="D523" s="295">
        <v>325911</v>
      </c>
      <c r="E523" s="295">
        <v>325911</v>
      </c>
      <c r="F523" s="295">
        <v>325911</v>
      </c>
      <c r="G523" s="295">
        <v>325911</v>
      </c>
      <c r="H523" s="295">
        <v>325911</v>
      </c>
      <c r="I523" s="295">
        <v>308730</v>
      </c>
      <c r="J523" s="295">
        <v>308730</v>
      </c>
      <c r="K523" s="295">
        <v>308730</v>
      </c>
      <c r="L523" s="295">
        <v>0</v>
      </c>
      <c r="M523" s="295">
        <v>0</v>
      </c>
      <c r="N523" s="295"/>
      <c r="O523" s="295">
        <v>0</v>
      </c>
      <c r="P523" s="295">
        <v>0</v>
      </c>
      <c r="Q523" s="295">
        <v>0</v>
      </c>
      <c r="R523" s="295">
        <v>0</v>
      </c>
      <c r="S523" s="295">
        <v>0</v>
      </c>
      <c r="T523" s="295">
        <v>0</v>
      </c>
      <c r="U523" s="295">
        <v>0</v>
      </c>
      <c r="V523" s="295">
        <v>0</v>
      </c>
      <c r="W523" s="295">
        <v>0</v>
      </c>
      <c r="X523" s="295">
        <v>0</v>
      </c>
      <c r="Y523" s="806">
        <v>0</v>
      </c>
      <c r="Z523" s="410">
        <v>0</v>
      </c>
      <c r="AA523" s="410">
        <v>1</v>
      </c>
      <c r="AB523" s="410"/>
      <c r="AC523" s="410"/>
      <c r="AD523" s="410"/>
      <c r="AE523" s="410"/>
      <c r="AF523" s="415"/>
      <c r="AG523" s="415"/>
      <c r="AH523" s="415"/>
      <c r="AI523" s="415"/>
      <c r="AJ523" s="415"/>
      <c r="AK523" s="415"/>
      <c r="AL523" s="415"/>
      <c r="AM523" s="296">
        <f>SUM(Y523:AL523)</f>
        <v>1</v>
      </c>
    </row>
    <row r="524" spans="1:39" hidden="1" outlineLevel="1">
      <c r="A524" s="528"/>
      <c r="B524" s="431" t="s">
        <v>308</v>
      </c>
      <c r="C524" s="291" t="s">
        <v>163</v>
      </c>
      <c r="D524" s="295">
        <v>0</v>
      </c>
      <c r="E524" s="295">
        <v>0</v>
      </c>
      <c r="F524" s="295">
        <v>0</v>
      </c>
      <c r="G524" s="295">
        <v>0</v>
      </c>
      <c r="H524" s="295">
        <v>0</v>
      </c>
      <c r="I524" s="295">
        <v>0</v>
      </c>
      <c r="J524" s="295">
        <v>0</v>
      </c>
      <c r="K524" s="295">
        <v>0</v>
      </c>
      <c r="L524" s="295">
        <v>0</v>
      </c>
      <c r="M524" s="295">
        <v>0</v>
      </c>
      <c r="N524" s="295"/>
      <c r="O524" s="295">
        <v>0</v>
      </c>
      <c r="P524" s="295">
        <v>0</v>
      </c>
      <c r="Q524" s="295">
        <v>0</v>
      </c>
      <c r="R524" s="295">
        <v>0</v>
      </c>
      <c r="S524" s="295">
        <v>0</v>
      </c>
      <c r="T524" s="295">
        <v>0</v>
      </c>
      <c r="U524" s="295">
        <v>0</v>
      </c>
      <c r="V524" s="295">
        <v>0</v>
      </c>
      <c r="W524" s="295">
        <v>0</v>
      </c>
      <c r="X524" s="295">
        <v>0</v>
      </c>
      <c r="Y524" s="411">
        <f t="shared" ref="Y524:AD524" si="1104">Y523</f>
        <v>0</v>
      </c>
      <c r="Z524" s="411">
        <f t="shared" si="1104"/>
        <v>0</v>
      </c>
      <c r="AA524" s="411">
        <f t="shared" si="1104"/>
        <v>1</v>
      </c>
      <c r="AB524" s="411">
        <f t="shared" si="1104"/>
        <v>0</v>
      </c>
      <c r="AC524" s="411">
        <f t="shared" si="1104"/>
        <v>0</v>
      </c>
      <c r="AD524" s="411">
        <f t="shared" si="1104"/>
        <v>0</v>
      </c>
      <c r="AE524" s="411">
        <f t="shared" ref="AE524:AL524" si="1105">AE523</f>
        <v>0</v>
      </c>
      <c r="AF524" s="411">
        <f t="shared" si="1105"/>
        <v>0</v>
      </c>
      <c r="AG524" s="411">
        <f t="shared" si="1105"/>
        <v>0</v>
      </c>
      <c r="AH524" s="411">
        <f t="shared" si="1105"/>
        <v>0</v>
      </c>
      <c r="AI524" s="411">
        <f t="shared" si="1105"/>
        <v>0</v>
      </c>
      <c r="AJ524" s="411">
        <f t="shared" si="1105"/>
        <v>0</v>
      </c>
      <c r="AK524" s="411">
        <f t="shared" si="1105"/>
        <v>0</v>
      </c>
      <c r="AL524" s="411">
        <f t="shared" si="1105"/>
        <v>0</v>
      </c>
      <c r="AM524" s="306"/>
    </row>
    <row r="525" spans="1:39" hidden="1" outlineLevel="1">
      <c r="A525" s="803"/>
      <c r="B525" s="804"/>
      <c r="C525" s="291"/>
      <c r="D525" s="340"/>
      <c r="E525" s="340"/>
      <c r="F525" s="340"/>
      <c r="G525" s="340"/>
      <c r="H525" s="340"/>
      <c r="I525" s="340"/>
      <c r="J525" s="340"/>
      <c r="K525" s="340"/>
      <c r="L525" s="340"/>
      <c r="M525" s="340"/>
      <c r="N525" s="340"/>
      <c r="O525" s="340"/>
      <c r="P525" s="340"/>
      <c r="Q525" s="340"/>
      <c r="R525" s="340"/>
      <c r="S525" s="340"/>
      <c r="T525" s="340"/>
      <c r="U525" s="340"/>
      <c r="V525" s="340"/>
      <c r="W525" s="340"/>
      <c r="X525" s="340"/>
      <c r="Y525" s="805"/>
      <c r="Z525" s="805"/>
      <c r="AA525" s="805"/>
      <c r="AB525" s="805"/>
      <c r="AC525" s="805"/>
      <c r="AD525" s="805"/>
      <c r="AE525" s="425"/>
      <c r="AF525" s="425"/>
      <c r="AG525" s="425"/>
      <c r="AH525" s="425"/>
      <c r="AI525" s="425"/>
      <c r="AJ525" s="425"/>
      <c r="AK525" s="425"/>
      <c r="AL525" s="425"/>
      <c r="AM525" s="306"/>
    </row>
    <row r="526" spans="1:39" hidden="1" outlineLevel="1">
      <c r="A526" s="528" t="s">
        <v>765</v>
      </c>
      <c r="B526" s="428" t="s">
        <v>743</v>
      </c>
      <c r="C526" s="291" t="s">
        <v>25</v>
      </c>
      <c r="D526" s="295">
        <v>108123</v>
      </c>
      <c r="E526" s="295">
        <v>108123</v>
      </c>
      <c r="F526" s="295">
        <v>108123</v>
      </c>
      <c r="G526" s="295">
        <v>108123</v>
      </c>
      <c r="H526" s="295">
        <v>106719</v>
      </c>
      <c r="I526" s="295">
        <v>105045</v>
      </c>
      <c r="J526" s="295">
        <v>105045</v>
      </c>
      <c r="K526" s="295">
        <v>105045</v>
      </c>
      <c r="L526" s="295">
        <v>105045</v>
      </c>
      <c r="M526" s="295">
        <v>105045</v>
      </c>
      <c r="N526" s="295"/>
      <c r="O526" s="295">
        <v>19</v>
      </c>
      <c r="P526" s="295">
        <v>19</v>
      </c>
      <c r="Q526" s="295">
        <v>19</v>
      </c>
      <c r="R526" s="295">
        <v>19</v>
      </c>
      <c r="S526" s="295">
        <v>19</v>
      </c>
      <c r="T526" s="295">
        <v>19</v>
      </c>
      <c r="U526" s="295">
        <v>19</v>
      </c>
      <c r="V526" s="295">
        <v>19</v>
      </c>
      <c r="W526" s="295">
        <v>19</v>
      </c>
      <c r="X526" s="295">
        <v>19</v>
      </c>
      <c r="Y526" s="806">
        <v>1</v>
      </c>
      <c r="Z526" s="410"/>
      <c r="AA526" s="410"/>
      <c r="AB526" s="410"/>
      <c r="AC526" s="410"/>
      <c r="AD526" s="410"/>
      <c r="AE526" s="410"/>
      <c r="AF526" s="415"/>
      <c r="AG526" s="415"/>
      <c r="AH526" s="415"/>
      <c r="AI526" s="415"/>
      <c r="AJ526" s="415"/>
      <c r="AK526" s="415"/>
      <c r="AL526" s="415"/>
      <c r="AM526" s="296">
        <f>SUM(Y526:AL526)</f>
        <v>1</v>
      </c>
    </row>
    <row r="527" spans="1:39" hidden="1" outlineLevel="1">
      <c r="A527" s="528"/>
      <c r="B527" s="431" t="s">
        <v>308</v>
      </c>
      <c r="C527" s="291" t="s">
        <v>163</v>
      </c>
      <c r="D527" s="295">
        <v>0</v>
      </c>
      <c r="E527" s="295">
        <v>0</v>
      </c>
      <c r="F527" s="295">
        <v>0</v>
      </c>
      <c r="G527" s="295">
        <v>0</v>
      </c>
      <c r="H527" s="295">
        <v>0</v>
      </c>
      <c r="I527" s="295">
        <v>0</v>
      </c>
      <c r="J527" s="295">
        <v>0</v>
      </c>
      <c r="K527" s="295">
        <v>0</v>
      </c>
      <c r="L527" s="295">
        <v>0</v>
      </c>
      <c r="M527" s="295">
        <v>0</v>
      </c>
      <c r="N527" s="295"/>
      <c r="O527" s="295">
        <v>0</v>
      </c>
      <c r="P527" s="295">
        <v>0</v>
      </c>
      <c r="Q527" s="295">
        <v>0</v>
      </c>
      <c r="R527" s="295">
        <v>0</v>
      </c>
      <c r="S527" s="295">
        <v>0</v>
      </c>
      <c r="T527" s="295">
        <v>0</v>
      </c>
      <c r="U527" s="295">
        <v>0</v>
      </c>
      <c r="V527" s="295">
        <v>0</v>
      </c>
      <c r="W527" s="295">
        <v>0</v>
      </c>
      <c r="X527" s="295">
        <v>0</v>
      </c>
      <c r="Y527" s="411">
        <f t="shared" ref="Y527:AD527" si="1106">Y526</f>
        <v>1</v>
      </c>
      <c r="Z527" s="411">
        <f t="shared" si="1106"/>
        <v>0</v>
      </c>
      <c r="AA527" s="411">
        <f t="shared" si="1106"/>
        <v>0</v>
      </c>
      <c r="AB527" s="411">
        <f t="shared" si="1106"/>
        <v>0</v>
      </c>
      <c r="AC527" s="411">
        <f t="shared" si="1106"/>
        <v>0</v>
      </c>
      <c r="AD527" s="411">
        <f t="shared" si="1106"/>
        <v>0</v>
      </c>
      <c r="AE527" s="411">
        <f t="shared" ref="AE527:AL527" si="1107">AE526</f>
        <v>0</v>
      </c>
      <c r="AF527" s="411">
        <f t="shared" si="1107"/>
        <v>0</v>
      </c>
      <c r="AG527" s="411">
        <f t="shared" si="1107"/>
        <v>0</v>
      </c>
      <c r="AH527" s="411">
        <f t="shared" si="1107"/>
        <v>0</v>
      </c>
      <c r="AI527" s="411">
        <f t="shared" si="1107"/>
        <v>0</v>
      </c>
      <c r="AJ527" s="411">
        <f t="shared" si="1107"/>
        <v>0</v>
      </c>
      <c r="AK527" s="411">
        <f t="shared" si="1107"/>
        <v>0</v>
      </c>
      <c r="AL527" s="411">
        <f t="shared" si="1107"/>
        <v>0</v>
      </c>
      <c r="AM527" s="306"/>
    </row>
    <row r="528" spans="1:39" hidden="1" outlineLevel="1">
      <c r="A528" s="528"/>
      <c r="B528" s="428"/>
      <c r="C528" s="291"/>
      <c r="D528" s="340"/>
      <c r="E528" s="340"/>
      <c r="F528" s="340"/>
      <c r="G528" s="340"/>
      <c r="H528" s="340"/>
      <c r="I528" s="340"/>
      <c r="J528" s="340"/>
      <c r="K528" s="340"/>
      <c r="L528" s="340"/>
      <c r="M528" s="340"/>
      <c r="N528" s="340"/>
      <c r="O528" s="340"/>
      <c r="P528" s="340"/>
      <c r="Q528" s="340"/>
      <c r="R528" s="340"/>
      <c r="S528" s="340"/>
      <c r="T528" s="340"/>
      <c r="U528" s="340"/>
      <c r="V528" s="340"/>
      <c r="W528" s="340"/>
      <c r="X528" s="340"/>
      <c r="Y528" s="805"/>
      <c r="Z528" s="805"/>
      <c r="AA528" s="805"/>
      <c r="AB528" s="805"/>
      <c r="AC528" s="805"/>
      <c r="AD528" s="805"/>
      <c r="AE528" s="425"/>
      <c r="AF528" s="425"/>
      <c r="AG528" s="425"/>
      <c r="AH528" s="425"/>
      <c r="AI528" s="425"/>
      <c r="AJ528" s="425"/>
      <c r="AK528" s="425"/>
      <c r="AL528" s="425"/>
      <c r="AM528" s="306"/>
    </row>
    <row r="529" spans="1:39" ht="15.75" hidden="1" outlineLevel="1">
      <c r="A529" s="528"/>
      <c r="B529" s="500" t="s">
        <v>500</v>
      </c>
      <c r="C529" s="291"/>
      <c r="D529" s="291"/>
      <c r="E529" s="291"/>
      <c r="F529" s="291"/>
      <c r="G529" s="291"/>
      <c r="H529" s="291"/>
      <c r="I529" s="291"/>
      <c r="J529" s="291"/>
      <c r="K529" s="291"/>
      <c r="L529" s="291"/>
      <c r="M529" s="291"/>
      <c r="N529" s="291"/>
      <c r="O529" s="291"/>
      <c r="P529" s="291"/>
      <c r="Q529" s="291"/>
      <c r="R529" s="291"/>
      <c r="S529" s="291"/>
      <c r="T529" s="291"/>
      <c r="U529" s="291"/>
      <c r="V529" s="291"/>
      <c r="W529" s="291"/>
      <c r="X529" s="291"/>
      <c r="Y529" s="412"/>
      <c r="Z529" s="425"/>
      <c r="AA529" s="425"/>
      <c r="AB529" s="425"/>
      <c r="AC529" s="425"/>
      <c r="AD529" s="425"/>
      <c r="AE529" s="425"/>
      <c r="AF529" s="425"/>
      <c r="AG529" s="425"/>
      <c r="AH529" s="425"/>
      <c r="AI529" s="425"/>
      <c r="AJ529" s="425"/>
      <c r="AK529" s="425"/>
      <c r="AL529" s="425"/>
      <c r="AM529" s="306"/>
    </row>
    <row r="530" spans="1:39" hidden="1" outlineLevel="1">
      <c r="A530" s="528">
        <v>33</v>
      </c>
      <c r="B530" s="428" t="s">
        <v>125</v>
      </c>
      <c r="C530" s="291" t="s">
        <v>25</v>
      </c>
      <c r="D530" s="295"/>
      <c r="E530" s="295"/>
      <c r="F530" s="295"/>
      <c r="G530" s="295"/>
      <c r="H530" s="295"/>
      <c r="I530" s="295"/>
      <c r="J530" s="295"/>
      <c r="K530" s="295"/>
      <c r="L530" s="295"/>
      <c r="M530" s="295"/>
      <c r="N530" s="295">
        <v>0</v>
      </c>
      <c r="O530" s="295"/>
      <c r="P530" s="295"/>
      <c r="Q530" s="295"/>
      <c r="R530" s="295"/>
      <c r="S530" s="295"/>
      <c r="T530" s="295"/>
      <c r="U530" s="295"/>
      <c r="V530" s="295"/>
      <c r="W530" s="295"/>
      <c r="X530" s="295"/>
      <c r="Y530" s="426"/>
      <c r="Z530" s="410"/>
      <c r="AA530" s="410"/>
      <c r="AB530" s="410"/>
      <c r="AC530" s="410"/>
      <c r="AD530" s="410"/>
      <c r="AE530" s="410"/>
      <c r="AF530" s="415"/>
      <c r="AG530" s="415"/>
      <c r="AH530" s="415"/>
      <c r="AI530" s="415"/>
      <c r="AJ530" s="415"/>
      <c r="AK530" s="415"/>
      <c r="AL530" s="415"/>
      <c r="AM530" s="296">
        <f>SUM(Y530:AL530)</f>
        <v>0</v>
      </c>
    </row>
    <row r="531" spans="1:39" hidden="1" outlineLevel="1">
      <c r="A531" s="528"/>
      <c r="B531" s="431" t="s">
        <v>308</v>
      </c>
      <c r="C531" s="291" t="s">
        <v>163</v>
      </c>
      <c r="D531" s="295"/>
      <c r="E531" s="295"/>
      <c r="F531" s="295"/>
      <c r="G531" s="295"/>
      <c r="H531" s="295"/>
      <c r="I531" s="295"/>
      <c r="J531" s="295"/>
      <c r="K531" s="295"/>
      <c r="L531" s="295"/>
      <c r="M531" s="295"/>
      <c r="N531" s="295">
        <f>N530</f>
        <v>0</v>
      </c>
      <c r="O531" s="295"/>
      <c r="P531" s="295"/>
      <c r="Q531" s="295"/>
      <c r="R531" s="295"/>
      <c r="S531" s="295"/>
      <c r="T531" s="295"/>
      <c r="U531" s="295"/>
      <c r="V531" s="295"/>
      <c r="W531" s="295"/>
      <c r="X531" s="295"/>
      <c r="Y531" s="411">
        <f>Y530</f>
        <v>0</v>
      </c>
      <c r="Z531" s="411">
        <f t="shared" ref="Z531:AD531" si="1108">Z530</f>
        <v>0</v>
      </c>
      <c r="AA531" s="411">
        <f t="shared" si="1108"/>
        <v>0</v>
      </c>
      <c r="AB531" s="411">
        <f t="shared" si="1108"/>
        <v>0</v>
      </c>
      <c r="AC531" s="411">
        <f t="shared" si="1108"/>
        <v>0</v>
      </c>
      <c r="AD531" s="411">
        <f t="shared" si="1108"/>
        <v>0</v>
      </c>
      <c r="AE531" s="411">
        <f t="shared" ref="AE531" si="1109">AE530</f>
        <v>0</v>
      </c>
      <c r="AF531" s="411">
        <f t="shared" ref="AF531" si="1110">AF530</f>
        <v>0</v>
      </c>
      <c r="AG531" s="411">
        <f t="shared" ref="AG531" si="1111">AG530</f>
        <v>0</v>
      </c>
      <c r="AH531" s="411">
        <f t="shared" ref="AH531" si="1112">AH530</f>
        <v>0</v>
      </c>
      <c r="AI531" s="411">
        <f t="shared" ref="AI531" si="1113">AI530</f>
        <v>0</v>
      </c>
      <c r="AJ531" s="411">
        <f t="shared" ref="AJ531" si="1114">AJ530</f>
        <v>0</v>
      </c>
      <c r="AK531" s="411">
        <f t="shared" ref="AK531" si="1115">AK530</f>
        <v>0</v>
      </c>
      <c r="AL531" s="411">
        <f t="shared" ref="AL531" si="1116">AL530</f>
        <v>0</v>
      </c>
      <c r="AM531" s="306"/>
    </row>
    <row r="532" spans="1:39" hidden="1" outlineLevel="1">
      <c r="A532" s="528"/>
      <c r="B532" s="428"/>
      <c r="C532" s="291"/>
      <c r="D532" s="291"/>
      <c r="E532" s="291"/>
      <c r="F532" s="291"/>
      <c r="G532" s="291"/>
      <c r="H532" s="291"/>
      <c r="I532" s="291"/>
      <c r="J532" s="291"/>
      <c r="K532" s="291"/>
      <c r="L532" s="291"/>
      <c r="M532" s="291"/>
      <c r="N532" s="291"/>
      <c r="O532" s="291"/>
      <c r="P532" s="291"/>
      <c r="Q532" s="291"/>
      <c r="R532" s="291"/>
      <c r="S532" s="291"/>
      <c r="T532" s="291"/>
      <c r="U532" s="291"/>
      <c r="V532" s="291"/>
      <c r="W532" s="291"/>
      <c r="X532" s="291"/>
      <c r="Y532" s="412"/>
      <c r="Z532" s="425"/>
      <c r="AA532" s="425"/>
      <c r="AB532" s="425"/>
      <c r="AC532" s="425"/>
      <c r="AD532" s="425"/>
      <c r="AE532" s="425"/>
      <c r="AF532" s="425"/>
      <c r="AG532" s="425"/>
      <c r="AH532" s="425"/>
      <c r="AI532" s="425"/>
      <c r="AJ532" s="425"/>
      <c r="AK532" s="425"/>
      <c r="AL532" s="425"/>
      <c r="AM532" s="306"/>
    </row>
    <row r="533" spans="1:39" hidden="1" outlineLevel="1">
      <c r="A533" s="528">
        <v>34</v>
      </c>
      <c r="B533" s="428" t="s">
        <v>126</v>
      </c>
      <c r="C533" s="291" t="s">
        <v>25</v>
      </c>
      <c r="D533" s="295"/>
      <c r="E533" s="295"/>
      <c r="F533" s="295"/>
      <c r="G533" s="295"/>
      <c r="H533" s="295"/>
      <c r="I533" s="295"/>
      <c r="J533" s="295"/>
      <c r="K533" s="295"/>
      <c r="L533" s="295"/>
      <c r="M533" s="295"/>
      <c r="N533" s="295">
        <v>0</v>
      </c>
      <c r="O533" s="295"/>
      <c r="P533" s="295"/>
      <c r="Q533" s="295"/>
      <c r="R533" s="295"/>
      <c r="S533" s="295"/>
      <c r="T533" s="295"/>
      <c r="U533" s="295"/>
      <c r="V533" s="295"/>
      <c r="W533" s="295"/>
      <c r="X533" s="295"/>
      <c r="Y533" s="426"/>
      <c r="Z533" s="410"/>
      <c r="AA533" s="410"/>
      <c r="AB533" s="410"/>
      <c r="AC533" s="410"/>
      <c r="AD533" s="410"/>
      <c r="AE533" s="410"/>
      <c r="AF533" s="415"/>
      <c r="AG533" s="415"/>
      <c r="AH533" s="415"/>
      <c r="AI533" s="415"/>
      <c r="AJ533" s="415"/>
      <c r="AK533" s="415"/>
      <c r="AL533" s="415"/>
      <c r="AM533" s="296">
        <f>SUM(Y533:AL533)</f>
        <v>0</v>
      </c>
    </row>
    <row r="534" spans="1:39" hidden="1" outlineLevel="1">
      <c r="A534" s="528"/>
      <c r="B534" s="431" t="s">
        <v>308</v>
      </c>
      <c r="C534" s="291" t="s">
        <v>163</v>
      </c>
      <c r="D534" s="295"/>
      <c r="E534" s="295"/>
      <c r="F534" s="295"/>
      <c r="G534" s="295"/>
      <c r="H534" s="295"/>
      <c r="I534" s="295"/>
      <c r="J534" s="295"/>
      <c r="K534" s="295"/>
      <c r="L534" s="295"/>
      <c r="M534" s="295"/>
      <c r="N534" s="295">
        <f>N533</f>
        <v>0</v>
      </c>
      <c r="O534" s="295"/>
      <c r="P534" s="295"/>
      <c r="Q534" s="295"/>
      <c r="R534" s="295"/>
      <c r="S534" s="295"/>
      <c r="T534" s="295"/>
      <c r="U534" s="295"/>
      <c r="V534" s="295"/>
      <c r="W534" s="295"/>
      <c r="X534" s="295"/>
      <c r="Y534" s="411">
        <f>Y533</f>
        <v>0</v>
      </c>
      <c r="Z534" s="411">
        <f t="shared" ref="Z534:AD534" si="1117">Z533</f>
        <v>0</v>
      </c>
      <c r="AA534" s="411">
        <f t="shared" si="1117"/>
        <v>0</v>
      </c>
      <c r="AB534" s="411">
        <f t="shared" si="1117"/>
        <v>0</v>
      </c>
      <c r="AC534" s="411">
        <f t="shared" si="1117"/>
        <v>0</v>
      </c>
      <c r="AD534" s="411">
        <f t="shared" si="1117"/>
        <v>0</v>
      </c>
      <c r="AE534" s="411">
        <f t="shared" ref="AE534" si="1118">AE533</f>
        <v>0</v>
      </c>
      <c r="AF534" s="411">
        <f t="shared" ref="AF534" si="1119">AF533</f>
        <v>0</v>
      </c>
      <c r="AG534" s="411">
        <f t="shared" ref="AG534" si="1120">AG533</f>
        <v>0</v>
      </c>
      <c r="AH534" s="411">
        <f t="shared" ref="AH534" si="1121">AH533</f>
        <v>0</v>
      </c>
      <c r="AI534" s="411">
        <f t="shared" ref="AI534" si="1122">AI533</f>
        <v>0</v>
      </c>
      <c r="AJ534" s="411">
        <f t="shared" ref="AJ534" si="1123">AJ533</f>
        <v>0</v>
      </c>
      <c r="AK534" s="411">
        <f t="shared" ref="AK534" si="1124">AK533</f>
        <v>0</v>
      </c>
      <c r="AL534" s="411">
        <f t="shared" ref="AL534" si="1125">AL533</f>
        <v>0</v>
      </c>
      <c r="AM534" s="306"/>
    </row>
    <row r="535" spans="1:39" hidden="1" outlineLevel="1">
      <c r="A535" s="528"/>
      <c r="B535" s="428"/>
      <c r="C535" s="291"/>
      <c r="D535" s="291"/>
      <c r="E535" s="291"/>
      <c r="F535" s="291"/>
      <c r="G535" s="291"/>
      <c r="H535" s="291"/>
      <c r="I535" s="291"/>
      <c r="J535" s="291"/>
      <c r="K535" s="291"/>
      <c r="L535" s="291"/>
      <c r="M535" s="291"/>
      <c r="N535" s="291"/>
      <c r="O535" s="291"/>
      <c r="P535" s="291"/>
      <c r="Q535" s="291"/>
      <c r="R535" s="291"/>
      <c r="S535" s="291"/>
      <c r="T535" s="291"/>
      <c r="U535" s="291"/>
      <c r="V535" s="291"/>
      <c r="W535" s="291"/>
      <c r="X535" s="291"/>
      <c r="Y535" s="412"/>
      <c r="Z535" s="425"/>
      <c r="AA535" s="425"/>
      <c r="AB535" s="425"/>
      <c r="AC535" s="425"/>
      <c r="AD535" s="425"/>
      <c r="AE535" s="425"/>
      <c r="AF535" s="425"/>
      <c r="AG535" s="425"/>
      <c r="AH535" s="425"/>
      <c r="AI535" s="425"/>
      <c r="AJ535" s="425"/>
      <c r="AK535" s="425"/>
      <c r="AL535" s="425"/>
      <c r="AM535" s="306"/>
    </row>
    <row r="536" spans="1:39" hidden="1" outlineLevel="1">
      <c r="A536" s="528">
        <v>35</v>
      </c>
      <c r="B536" s="428" t="s">
        <v>127</v>
      </c>
      <c r="C536" s="291" t="s">
        <v>25</v>
      </c>
      <c r="D536" s="295"/>
      <c r="E536" s="295"/>
      <c r="F536" s="295"/>
      <c r="G536" s="295"/>
      <c r="H536" s="295"/>
      <c r="I536" s="295"/>
      <c r="J536" s="295"/>
      <c r="K536" s="295"/>
      <c r="L536" s="295"/>
      <c r="M536" s="295"/>
      <c r="N536" s="295">
        <v>0</v>
      </c>
      <c r="O536" s="295"/>
      <c r="P536" s="295"/>
      <c r="Q536" s="295"/>
      <c r="R536" s="295"/>
      <c r="S536" s="295"/>
      <c r="T536" s="295"/>
      <c r="U536" s="295"/>
      <c r="V536" s="295"/>
      <c r="W536" s="295"/>
      <c r="X536" s="295"/>
      <c r="Y536" s="426"/>
      <c r="Z536" s="410"/>
      <c r="AA536" s="410"/>
      <c r="AB536" s="410"/>
      <c r="AC536" s="410"/>
      <c r="AD536" s="410"/>
      <c r="AE536" s="410"/>
      <c r="AF536" s="415"/>
      <c r="AG536" s="415"/>
      <c r="AH536" s="415"/>
      <c r="AI536" s="415"/>
      <c r="AJ536" s="415"/>
      <c r="AK536" s="415"/>
      <c r="AL536" s="415"/>
      <c r="AM536" s="296">
        <f>SUM(Y536:AL536)</f>
        <v>0</v>
      </c>
    </row>
    <row r="537" spans="1:39" hidden="1" outlineLevel="1">
      <c r="A537" s="528"/>
      <c r="B537" s="431" t="s">
        <v>308</v>
      </c>
      <c r="C537" s="291" t="s">
        <v>163</v>
      </c>
      <c r="D537" s="295"/>
      <c r="E537" s="295"/>
      <c r="F537" s="295"/>
      <c r="G537" s="295"/>
      <c r="H537" s="295"/>
      <c r="I537" s="295"/>
      <c r="J537" s="295"/>
      <c r="K537" s="295"/>
      <c r="L537" s="295"/>
      <c r="M537" s="295"/>
      <c r="N537" s="295">
        <f>N536</f>
        <v>0</v>
      </c>
      <c r="O537" s="295"/>
      <c r="P537" s="295"/>
      <c r="Q537" s="295"/>
      <c r="R537" s="295"/>
      <c r="S537" s="295"/>
      <c r="T537" s="295"/>
      <c r="U537" s="295"/>
      <c r="V537" s="295"/>
      <c r="W537" s="295"/>
      <c r="X537" s="295"/>
      <c r="Y537" s="411">
        <f>Y536</f>
        <v>0</v>
      </c>
      <c r="Z537" s="411">
        <f t="shared" ref="Z537:AD537" si="1126">Z536</f>
        <v>0</v>
      </c>
      <c r="AA537" s="411">
        <f t="shared" si="1126"/>
        <v>0</v>
      </c>
      <c r="AB537" s="411">
        <f t="shared" si="1126"/>
        <v>0</v>
      </c>
      <c r="AC537" s="411">
        <f t="shared" si="1126"/>
        <v>0</v>
      </c>
      <c r="AD537" s="411">
        <f t="shared" si="1126"/>
        <v>0</v>
      </c>
      <c r="AE537" s="411">
        <f t="shared" ref="AE537" si="1127">AE536</f>
        <v>0</v>
      </c>
      <c r="AF537" s="411">
        <f t="shared" ref="AF537" si="1128">AF536</f>
        <v>0</v>
      </c>
      <c r="AG537" s="411">
        <f t="shared" ref="AG537" si="1129">AG536</f>
        <v>0</v>
      </c>
      <c r="AH537" s="411">
        <f t="shared" ref="AH537" si="1130">AH536</f>
        <v>0</v>
      </c>
      <c r="AI537" s="411">
        <f t="shared" ref="AI537" si="1131">AI536</f>
        <v>0</v>
      </c>
      <c r="AJ537" s="411">
        <f t="shared" ref="AJ537" si="1132">AJ536</f>
        <v>0</v>
      </c>
      <c r="AK537" s="411">
        <f t="shared" ref="AK537" si="1133">AK536</f>
        <v>0</v>
      </c>
      <c r="AL537" s="411">
        <f t="shared" ref="AL537" si="1134">AL536</f>
        <v>0</v>
      </c>
      <c r="AM537" s="306"/>
    </row>
    <row r="538" spans="1:39" hidden="1" outlineLevel="1">
      <c r="A538" s="528"/>
      <c r="B538" s="431"/>
      <c r="C538" s="291"/>
      <c r="D538" s="291"/>
      <c r="E538" s="291"/>
      <c r="F538" s="291"/>
      <c r="G538" s="291"/>
      <c r="H538" s="291"/>
      <c r="I538" s="291"/>
      <c r="J538" s="291"/>
      <c r="K538" s="291"/>
      <c r="L538" s="291"/>
      <c r="M538" s="291"/>
      <c r="N538" s="291"/>
      <c r="O538" s="291"/>
      <c r="P538" s="291"/>
      <c r="Q538" s="291"/>
      <c r="R538" s="291"/>
      <c r="S538" s="291"/>
      <c r="T538" s="291"/>
      <c r="U538" s="291"/>
      <c r="V538" s="291"/>
      <c r="W538" s="291"/>
      <c r="X538" s="291"/>
      <c r="Y538" s="412"/>
      <c r="Z538" s="425"/>
      <c r="AA538" s="425"/>
      <c r="AB538" s="425"/>
      <c r="AC538" s="425"/>
      <c r="AD538" s="425"/>
      <c r="AE538" s="425"/>
      <c r="AF538" s="425"/>
      <c r="AG538" s="425"/>
      <c r="AH538" s="425"/>
      <c r="AI538" s="425"/>
      <c r="AJ538" s="425"/>
      <c r="AK538" s="425"/>
      <c r="AL538" s="425"/>
      <c r="AM538" s="306"/>
    </row>
    <row r="539" spans="1:39" ht="15.75" hidden="1" outlineLevel="1">
      <c r="A539" s="528"/>
      <c r="B539" s="500" t="s">
        <v>501</v>
      </c>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45" hidden="1" outlineLevel="1">
      <c r="A540" s="528">
        <v>36</v>
      </c>
      <c r="B540" s="428" t="s">
        <v>128</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idden="1" outlineLevel="1">
      <c r="A541" s="528"/>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AD541" si="1135">Z540</f>
        <v>0</v>
      </c>
      <c r="AA541" s="411">
        <f t="shared" si="1135"/>
        <v>0</v>
      </c>
      <c r="AB541" s="411">
        <f t="shared" si="1135"/>
        <v>0</v>
      </c>
      <c r="AC541" s="411">
        <f t="shared" si="1135"/>
        <v>0</v>
      </c>
      <c r="AD541" s="411">
        <f t="shared" si="1135"/>
        <v>0</v>
      </c>
      <c r="AE541" s="411">
        <f t="shared" ref="AE541" si="1136">AE540</f>
        <v>0</v>
      </c>
      <c r="AF541" s="411">
        <f t="shared" ref="AF541" si="1137">AF540</f>
        <v>0</v>
      </c>
      <c r="AG541" s="411">
        <f t="shared" ref="AG541" si="1138">AG540</f>
        <v>0</v>
      </c>
      <c r="AH541" s="411">
        <f t="shared" ref="AH541" si="1139">AH540</f>
        <v>0</v>
      </c>
      <c r="AI541" s="411">
        <f t="shared" ref="AI541" si="1140">AI540</f>
        <v>0</v>
      </c>
      <c r="AJ541" s="411">
        <f t="shared" ref="AJ541" si="1141">AJ540</f>
        <v>0</v>
      </c>
      <c r="AK541" s="411">
        <f t="shared" ref="AK541" si="1142">AK540</f>
        <v>0</v>
      </c>
      <c r="AL541" s="411">
        <f t="shared" ref="AL541" si="1143">AL540</f>
        <v>0</v>
      </c>
      <c r="AM541" s="306"/>
    </row>
    <row r="542" spans="1:39" hidden="1" outlineLevel="1">
      <c r="A542" s="528"/>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30" hidden="1" outlineLevel="1">
      <c r="A543" s="528">
        <v>37</v>
      </c>
      <c r="B543" s="428" t="s">
        <v>129</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idden="1" outlineLevel="1">
      <c r="A544" s="528"/>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AD544" si="1144">Z543</f>
        <v>0</v>
      </c>
      <c r="AA544" s="411">
        <f t="shared" si="1144"/>
        <v>0</v>
      </c>
      <c r="AB544" s="411">
        <f t="shared" si="1144"/>
        <v>0</v>
      </c>
      <c r="AC544" s="411">
        <f t="shared" si="1144"/>
        <v>0</v>
      </c>
      <c r="AD544" s="411">
        <f t="shared" si="1144"/>
        <v>0</v>
      </c>
      <c r="AE544" s="411">
        <f t="shared" ref="AE544" si="1145">AE543</f>
        <v>0</v>
      </c>
      <c r="AF544" s="411">
        <f t="shared" ref="AF544" si="1146">AF543</f>
        <v>0</v>
      </c>
      <c r="AG544" s="411">
        <f t="shared" ref="AG544" si="1147">AG543</f>
        <v>0</v>
      </c>
      <c r="AH544" s="411">
        <f t="shared" ref="AH544" si="1148">AH543</f>
        <v>0</v>
      </c>
      <c r="AI544" s="411">
        <f t="shared" ref="AI544" si="1149">AI543</f>
        <v>0</v>
      </c>
      <c r="AJ544" s="411">
        <f t="shared" ref="AJ544" si="1150">AJ543</f>
        <v>0</v>
      </c>
      <c r="AK544" s="411">
        <f t="shared" ref="AK544" si="1151">AK543</f>
        <v>0</v>
      </c>
      <c r="AL544" s="411">
        <f t="shared" ref="AL544" si="1152">AL543</f>
        <v>0</v>
      </c>
      <c r="AM544" s="306"/>
    </row>
    <row r="545" spans="1:39" hidden="1" outlineLevel="1">
      <c r="A545" s="528"/>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idden="1" outlineLevel="1">
      <c r="A546" s="528">
        <v>38</v>
      </c>
      <c r="B546" s="428" t="s">
        <v>130</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idden="1" outlineLevel="1">
      <c r="A547" s="528"/>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AD547" si="1153">Z546</f>
        <v>0</v>
      </c>
      <c r="AA547" s="411">
        <f t="shared" si="1153"/>
        <v>0</v>
      </c>
      <c r="AB547" s="411">
        <f t="shared" si="1153"/>
        <v>0</v>
      </c>
      <c r="AC547" s="411">
        <f t="shared" si="1153"/>
        <v>0</v>
      </c>
      <c r="AD547" s="411">
        <f t="shared" si="1153"/>
        <v>0</v>
      </c>
      <c r="AE547" s="411">
        <f t="shared" ref="AE547" si="1154">AE546</f>
        <v>0</v>
      </c>
      <c r="AF547" s="411">
        <f t="shared" ref="AF547" si="1155">AF546</f>
        <v>0</v>
      </c>
      <c r="AG547" s="411">
        <f t="shared" ref="AG547" si="1156">AG546</f>
        <v>0</v>
      </c>
      <c r="AH547" s="411">
        <f t="shared" ref="AH547" si="1157">AH546</f>
        <v>0</v>
      </c>
      <c r="AI547" s="411">
        <f t="shared" ref="AI547" si="1158">AI546</f>
        <v>0</v>
      </c>
      <c r="AJ547" s="411">
        <f t="shared" ref="AJ547" si="1159">AJ546</f>
        <v>0</v>
      </c>
      <c r="AK547" s="411">
        <f t="shared" ref="AK547" si="1160">AK546</f>
        <v>0</v>
      </c>
      <c r="AL547" s="411">
        <f t="shared" ref="AL547" si="1161">AL546</f>
        <v>0</v>
      </c>
      <c r="AM547" s="306"/>
    </row>
    <row r="548" spans="1:39" hidden="1" outlineLevel="1">
      <c r="A548" s="528"/>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hidden="1" outlineLevel="1">
      <c r="A549" s="528">
        <v>39</v>
      </c>
      <c r="B549" s="428" t="s">
        <v>131</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idden="1" outlineLevel="1">
      <c r="A550" s="528"/>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AD550" si="1162">Z549</f>
        <v>0</v>
      </c>
      <c r="AA550" s="411">
        <f t="shared" si="1162"/>
        <v>0</v>
      </c>
      <c r="AB550" s="411">
        <f t="shared" si="1162"/>
        <v>0</v>
      </c>
      <c r="AC550" s="411">
        <f t="shared" si="1162"/>
        <v>0</v>
      </c>
      <c r="AD550" s="411">
        <f t="shared" si="1162"/>
        <v>0</v>
      </c>
      <c r="AE550" s="411">
        <f t="shared" ref="AE550" si="1163">AE549</f>
        <v>0</v>
      </c>
      <c r="AF550" s="411">
        <f t="shared" ref="AF550" si="1164">AF549</f>
        <v>0</v>
      </c>
      <c r="AG550" s="411">
        <f t="shared" ref="AG550" si="1165">AG549</f>
        <v>0</v>
      </c>
      <c r="AH550" s="411">
        <f t="shared" ref="AH550" si="1166">AH549</f>
        <v>0</v>
      </c>
      <c r="AI550" s="411">
        <f t="shared" ref="AI550" si="1167">AI549</f>
        <v>0</v>
      </c>
      <c r="AJ550" s="411">
        <f t="shared" ref="AJ550" si="1168">AJ549</f>
        <v>0</v>
      </c>
      <c r="AK550" s="411">
        <f t="shared" ref="AK550" si="1169">AK549</f>
        <v>0</v>
      </c>
      <c r="AL550" s="411">
        <f t="shared" ref="AL550" si="1170">AL549</f>
        <v>0</v>
      </c>
      <c r="AM550" s="306"/>
    </row>
    <row r="551" spans="1:39" hidden="1" outlineLevel="1">
      <c r="A551" s="528"/>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hidden="1" outlineLevel="1">
      <c r="A552" s="528">
        <v>40</v>
      </c>
      <c r="B552" s="428" t="s">
        <v>132</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idden="1" outlineLevel="1">
      <c r="A553" s="528"/>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AD553" si="1171">Z552</f>
        <v>0</v>
      </c>
      <c r="AA553" s="411">
        <f t="shared" si="1171"/>
        <v>0</v>
      </c>
      <c r="AB553" s="411">
        <f t="shared" si="1171"/>
        <v>0</v>
      </c>
      <c r="AC553" s="411">
        <f t="shared" si="1171"/>
        <v>0</v>
      </c>
      <c r="AD553" s="411">
        <f t="shared" si="1171"/>
        <v>0</v>
      </c>
      <c r="AE553" s="411">
        <f t="shared" ref="AE553" si="1172">AE552</f>
        <v>0</v>
      </c>
      <c r="AF553" s="411">
        <f t="shared" ref="AF553" si="1173">AF552</f>
        <v>0</v>
      </c>
      <c r="AG553" s="411">
        <f t="shared" ref="AG553" si="1174">AG552</f>
        <v>0</v>
      </c>
      <c r="AH553" s="411">
        <f t="shared" ref="AH553" si="1175">AH552</f>
        <v>0</v>
      </c>
      <c r="AI553" s="411">
        <f t="shared" ref="AI553" si="1176">AI552</f>
        <v>0</v>
      </c>
      <c r="AJ553" s="411">
        <f t="shared" ref="AJ553" si="1177">AJ552</f>
        <v>0</v>
      </c>
      <c r="AK553" s="411">
        <f t="shared" ref="AK553" si="1178">AK552</f>
        <v>0</v>
      </c>
      <c r="AL553" s="411">
        <f t="shared" ref="AL553" si="1179">AL552</f>
        <v>0</v>
      </c>
      <c r="AM553" s="306"/>
    </row>
    <row r="554" spans="1:39" hidden="1" outlineLevel="1">
      <c r="A554" s="528"/>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hidden="1" outlineLevel="1">
      <c r="A555" s="528">
        <v>41</v>
      </c>
      <c r="B555" s="428" t="s">
        <v>133</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idden="1" outlineLevel="1">
      <c r="A556" s="528"/>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AD556" si="1180">Z555</f>
        <v>0</v>
      </c>
      <c r="AA556" s="411">
        <f t="shared" si="1180"/>
        <v>0</v>
      </c>
      <c r="AB556" s="411">
        <f t="shared" si="1180"/>
        <v>0</v>
      </c>
      <c r="AC556" s="411">
        <f t="shared" si="1180"/>
        <v>0</v>
      </c>
      <c r="AD556" s="411">
        <f t="shared" si="1180"/>
        <v>0</v>
      </c>
      <c r="AE556" s="411">
        <f t="shared" ref="AE556" si="1181">AE555</f>
        <v>0</v>
      </c>
      <c r="AF556" s="411">
        <f t="shared" ref="AF556" si="1182">AF555</f>
        <v>0</v>
      </c>
      <c r="AG556" s="411">
        <f t="shared" ref="AG556" si="1183">AG555</f>
        <v>0</v>
      </c>
      <c r="AH556" s="411">
        <f t="shared" ref="AH556" si="1184">AH555</f>
        <v>0</v>
      </c>
      <c r="AI556" s="411">
        <f t="shared" ref="AI556" si="1185">AI555</f>
        <v>0</v>
      </c>
      <c r="AJ556" s="411">
        <f t="shared" ref="AJ556" si="1186">AJ555</f>
        <v>0</v>
      </c>
      <c r="AK556" s="411">
        <f t="shared" ref="AK556" si="1187">AK555</f>
        <v>0</v>
      </c>
      <c r="AL556" s="411">
        <f t="shared" ref="AL556" si="1188">AL555</f>
        <v>0</v>
      </c>
      <c r="AM556" s="306"/>
    </row>
    <row r="557" spans="1:39" hidden="1" outlineLevel="1">
      <c r="A557" s="528"/>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45" hidden="1" outlineLevel="1">
      <c r="A558" s="528">
        <v>42</v>
      </c>
      <c r="B558" s="428" t="s">
        <v>134</v>
      </c>
      <c r="C558" s="291" t="s">
        <v>25</v>
      </c>
      <c r="D558" s="295"/>
      <c r="E558" s="295"/>
      <c r="F558" s="295"/>
      <c r="G558" s="295"/>
      <c r="H558" s="295"/>
      <c r="I558" s="295"/>
      <c r="J558" s="295"/>
      <c r="K558" s="295"/>
      <c r="L558" s="295"/>
      <c r="M558" s="295"/>
      <c r="N558" s="291"/>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idden="1" outlineLevel="1">
      <c r="A559" s="528"/>
      <c r="B559" s="431" t="s">
        <v>308</v>
      </c>
      <c r="C559" s="291" t="s">
        <v>163</v>
      </c>
      <c r="D559" s="295"/>
      <c r="E559" s="295"/>
      <c r="F559" s="295"/>
      <c r="G559" s="295"/>
      <c r="H559" s="295"/>
      <c r="I559" s="295"/>
      <c r="J559" s="295"/>
      <c r="K559" s="295"/>
      <c r="L559" s="295"/>
      <c r="M559" s="295"/>
      <c r="N559" s="467"/>
      <c r="O559" s="295"/>
      <c r="P559" s="295"/>
      <c r="Q559" s="295"/>
      <c r="R559" s="295"/>
      <c r="S559" s="295"/>
      <c r="T559" s="295"/>
      <c r="U559" s="295"/>
      <c r="V559" s="295"/>
      <c r="W559" s="295"/>
      <c r="X559" s="295"/>
      <c r="Y559" s="411">
        <f>Y558</f>
        <v>0</v>
      </c>
      <c r="Z559" s="411">
        <f t="shared" ref="Z559:AD559" si="1189">Z558</f>
        <v>0</v>
      </c>
      <c r="AA559" s="411">
        <f t="shared" si="1189"/>
        <v>0</v>
      </c>
      <c r="AB559" s="411">
        <f t="shared" si="1189"/>
        <v>0</v>
      </c>
      <c r="AC559" s="411">
        <f t="shared" si="1189"/>
        <v>0</v>
      </c>
      <c r="AD559" s="411">
        <f t="shared" si="1189"/>
        <v>0</v>
      </c>
      <c r="AE559" s="411">
        <f t="shared" ref="AE559" si="1190">AE558</f>
        <v>0</v>
      </c>
      <c r="AF559" s="411">
        <f t="shared" ref="AF559" si="1191">AF558</f>
        <v>0</v>
      </c>
      <c r="AG559" s="411">
        <f t="shared" ref="AG559" si="1192">AG558</f>
        <v>0</v>
      </c>
      <c r="AH559" s="411">
        <f t="shared" ref="AH559" si="1193">AH558</f>
        <v>0</v>
      </c>
      <c r="AI559" s="411">
        <f t="shared" ref="AI559" si="1194">AI558</f>
        <v>0</v>
      </c>
      <c r="AJ559" s="411">
        <f t="shared" ref="AJ559" si="1195">AJ558</f>
        <v>0</v>
      </c>
      <c r="AK559" s="411">
        <f t="shared" ref="AK559" si="1196">AK558</f>
        <v>0</v>
      </c>
      <c r="AL559" s="411">
        <f t="shared" ref="AL559" si="1197">AL558</f>
        <v>0</v>
      </c>
      <c r="AM559" s="306"/>
    </row>
    <row r="560" spans="1:39" hidden="1" outlineLevel="1">
      <c r="A560" s="528"/>
      <c r="B560" s="428"/>
      <c r="C560" s="291"/>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412"/>
      <c r="Z560" s="425"/>
      <c r="AA560" s="425"/>
      <c r="AB560" s="425"/>
      <c r="AC560" s="425"/>
      <c r="AD560" s="425"/>
      <c r="AE560" s="425"/>
      <c r="AF560" s="425"/>
      <c r="AG560" s="425"/>
      <c r="AH560" s="425"/>
      <c r="AI560" s="425"/>
      <c r="AJ560" s="425"/>
      <c r="AK560" s="425"/>
      <c r="AL560" s="425"/>
      <c r="AM560" s="306"/>
    </row>
    <row r="561" spans="1:39" ht="30" hidden="1" outlineLevel="1">
      <c r="A561" s="528">
        <v>43</v>
      </c>
      <c r="B561" s="428" t="s">
        <v>135</v>
      </c>
      <c r="C561" s="291" t="s">
        <v>25</v>
      </c>
      <c r="D561" s="295"/>
      <c r="E561" s="295"/>
      <c r="F561" s="295"/>
      <c r="G561" s="295"/>
      <c r="H561" s="295"/>
      <c r="I561" s="295"/>
      <c r="J561" s="295"/>
      <c r="K561" s="295"/>
      <c r="L561" s="295"/>
      <c r="M561" s="295"/>
      <c r="N561" s="295">
        <v>12</v>
      </c>
      <c r="O561" s="295"/>
      <c r="P561" s="295"/>
      <c r="Q561" s="295"/>
      <c r="R561" s="295"/>
      <c r="S561" s="295"/>
      <c r="T561" s="295"/>
      <c r="U561" s="295"/>
      <c r="V561" s="295"/>
      <c r="W561" s="295"/>
      <c r="X561" s="295"/>
      <c r="Y561" s="426"/>
      <c r="Z561" s="410"/>
      <c r="AA561" s="410"/>
      <c r="AB561" s="410"/>
      <c r="AC561" s="410"/>
      <c r="AD561" s="410"/>
      <c r="AE561" s="410"/>
      <c r="AF561" s="415"/>
      <c r="AG561" s="415"/>
      <c r="AH561" s="415"/>
      <c r="AI561" s="415"/>
      <c r="AJ561" s="415"/>
      <c r="AK561" s="415"/>
      <c r="AL561" s="415"/>
      <c r="AM561" s="296">
        <f>SUM(Y561:AL561)</f>
        <v>0</v>
      </c>
    </row>
    <row r="562" spans="1:39" hidden="1" outlineLevel="1">
      <c r="A562" s="528"/>
      <c r="B562" s="431" t="s">
        <v>308</v>
      </c>
      <c r="C562" s="291" t="s">
        <v>163</v>
      </c>
      <c r="D562" s="295"/>
      <c r="E562" s="295"/>
      <c r="F562" s="295"/>
      <c r="G562" s="295"/>
      <c r="H562" s="295"/>
      <c r="I562" s="295"/>
      <c r="J562" s="295"/>
      <c r="K562" s="295"/>
      <c r="L562" s="295"/>
      <c r="M562" s="295"/>
      <c r="N562" s="295">
        <f>N561</f>
        <v>12</v>
      </c>
      <c r="O562" s="295"/>
      <c r="P562" s="295"/>
      <c r="Q562" s="295"/>
      <c r="R562" s="295"/>
      <c r="S562" s="295"/>
      <c r="T562" s="295"/>
      <c r="U562" s="295"/>
      <c r="V562" s="295"/>
      <c r="W562" s="295"/>
      <c r="X562" s="295"/>
      <c r="Y562" s="411">
        <f>Y561</f>
        <v>0</v>
      </c>
      <c r="Z562" s="411">
        <f t="shared" ref="Z562:AD562" si="1198">Z561</f>
        <v>0</v>
      </c>
      <c r="AA562" s="411">
        <f t="shared" si="1198"/>
        <v>0</v>
      </c>
      <c r="AB562" s="411">
        <f t="shared" si="1198"/>
        <v>0</v>
      </c>
      <c r="AC562" s="411">
        <f t="shared" si="1198"/>
        <v>0</v>
      </c>
      <c r="AD562" s="411">
        <f t="shared" si="1198"/>
        <v>0</v>
      </c>
      <c r="AE562" s="411">
        <f t="shared" ref="AE562" si="1199">AE561</f>
        <v>0</v>
      </c>
      <c r="AF562" s="411">
        <f t="shared" ref="AF562" si="1200">AF561</f>
        <v>0</v>
      </c>
      <c r="AG562" s="411">
        <f t="shared" ref="AG562" si="1201">AG561</f>
        <v>0</v>
      </c>
      <c r="AH562" s="411">
        <f t="shared" ref="AH562" si="1202">AH561</f>
        <v>0</v>
      </c>
      <c r="AI562" s="411">
        <f t="shared" ref="AI562" si="1203">AI561</f>
        <v>0</v>
      </c>
      <c r="AJ562" s="411">
        <f t="shared" ref="AJ562" si="1204">AJ561</f>
        <v>0</v>
      </c>
      <c r="AK562" s="411">
        <f t="shared" ref="AK562" si="1205">AK561</f>
        <v>0</v>
      </c>
      <c r="AL562" s="411">
        <f t="shared" ref="AL562" si="1206">AL561</f>
        <v>0</v>
      </c>
      <c r="AM562" s="306"/>
    </row>
    <row r="563" spans="1:39" hidden="1" outlineLevel="1">
      <c r="A563" s="528"/>
      <c r="B563" s="428"/>
      <c r="C563" s="291"/>
      <c r="D563" s="291"/>
      <c r="E563" s="291"/>
      <c r="F563" s="291"/>
      <c r="G563" s="291"/>
      <c r="H563" s="291"/>
      <c r="I563" s="291"/>
      <c r="J563" s="291"/>
      <c r="K563" s="291"/>
      <c r="L563" s="291"/>
      <c r="M563" s="291"/>
      <c r="N563" s="291"/>
      <c r="O563" s="291"/>
      <c r="P563" s="291"/>
      <c r="Q563" s="291"/>
      <c r="R563" s="291"/>
      <c r="S563" s="291"/>
      <c r="T563" s="291"/>
      <c r="U563" s="291"/>
      <c r="V563" s="291"/>
      <c r="W563" s="291"/>
      <c r="X563" s="291"/>
      <c r="Y563" s="412"/>
      <c r="Z563" s="425"/>
      <c r="AA563" s="425"/>
      <c r="AB563" s="425"/>
      <c r="AC563" s="425"/>
      <c r="AD563" s="425"/>
      <c r="AE563" s="425"/>
      <c r="AF563" s="425"/>
      <c r="AG563" s="425"/>
      <c r="AH563" s="425"/>
      <c r="AI563" s="425"/>
      <c r="AJ563" s="425"/>
      <c r="AK563" s="425"/>
      <c r="AL563" s="425"/>
      <c r="AM563" s="306"/>
    </row>
    <row r="564" spans="1:39" ht="45" hidden="1" outlineLevel="1">
      <c r="A564" s="528">
        <v>44</v>
      </c>
      <c r="B564" s="428" t="s">
        <v>136</v>
      </c>
      <c r="C564" s="291" t="s">
        <v>25</v>
      </c>
      <c r="D564" s="295"/>
      <c r="E564" s="295"/>
      <c r="F564" s="295"/>
      <c r="G564" s="295"/>
      <c r="H564" s="295"/>
      <c r="I564" s="295"/>
      <c r="J564" s="295"/>
      <c r="K564" s="295"/>
      <c r="L564" s="295"/>
      <c r="M564" s="295"/>
      <c r="N564" s="295">
        <v>12</v>
      </c>
      <c r="O564" s="295"/>
      <c r="P564" s="295"/>
      <c r="Q564" s="295"/>
      <c r="R564" s="295"/>
      <c r="S564" s="295"/>
      <c r="T564" s="295"/>
      <c r="U564" s="295"/>
      <c r="V564" s="295"/>
      <c r="W564" s="295"/>
      <c r="X564" s="295"/>
      <c r="Y564" s="426"/>
      <c r="Z564" s="410"/>
      <c r="AA564" s="410"/>
      <c r="AB564" s="410"/>
      <c r="AC564" s="410"/>
      <c r="AD564" s="410"/>
      <c r="AE564" s="410"/>
      <c r="AF564" s="415"/>
      <c r="AG564" s="415"/>
      <c r="AH564" s="415"/>
      <c r="AI564" s="415"/>
      <c r="AJ564" s="415"/>
      <c r="AK564" s="415"/>
      <c r="AL564" s="415"/>
      <c r="AM564" s="296">
        <f>SUM(Y564:AL564)</f>
        <v>0</v>
      </c>
    </row>
    <row r="565" spans="1:39" hidden="1" outlineLevel="1">
      <c r="A565" s="528"/>
      <c r="B565" s="431" t="s">
        <v>308</v>
      </c>
      <c r="C565" s="291" t="s">
        <v>163</v>
      </c>
      <c r="D565" s="295"/>
      <c r="E565" s="295"/>
      <c r="F565" s="295"/>
      <c r="G565" s="295"/>
      <c r="H565" s="295"/>
      <c r="I565" s="295"/>
      <c r="J565" s="295"/>
      <c r="K565" s="295"/>
      <c r="L565" s="295"/>
      <c r="M565" s="295"/>
      <c r="N565" s="295">
        <f>N564</f>
        <v>12</v>
      </c>
      <c r="O565" s="295"/>
      <c r="P565" s="295"/>
      <c r="Q565" s="295"/>
      <c r="R565" s="295"/>
      <c r="S565" s="295"/>
      <c r="T565" s="295"/>
      <c r="U565" s="295"/>
      <c r="V565" s="295"/>
      <c r="W565" s="295"/>
      <c r="X565" s="295"/>
      <c r="Y565" s="411">
        <f>Y564</f>
        <v>0</v>
      </c>
      <c r="Z565" s="411">
        <f t="shared" ref="Z565:AD565" si="1207">Z564</f>
        <v>0</v>
      </c>
      <c r="AA565" s="411">
        <f t="shared" si="1207"/>
        <v>0</v>
      </c>
      <c r="AB565" s="411">
        <f t="shared" si="1207"/>
        <v>0</v>
      </c>
      <c r="AC565" s="411">
        <f t="shared" si="1207"/>
        <v>0</v>
      </c>
      <c r="AD565" s="411">
        <f t="shared" si="1207"/>
        <v>0</v>
      </c>
      <c r="AE565" s="411">
        <f t="shared" ref="AE565" si="1208">AE564</f>
        <v>0</v>
      </c>
      <c r="AF565" s="411">
        <f t="shared" ref="AF565" si="1209">AF564</f>
        <v>0</v>
      </c>
      <c r="AG565" s="411">
        <f t="shared" ref="AG565" si="1210">AG564</f>
        <v>0</v>
      </c>
      <c r="AH565" s="411">
        <f t="shared" ref="AH565" si="1211">AH564</f>
        <v>0</v>
      </c>
      <c r="AI565" s="411">
        <f t="shared" ref="AI565" si="1212">AI564</f>
        <v>0</v>
      </c>
      <c r="AJ565" s="411">
        <f t="shared" ref="AJ565" si="1213">AJ564</f>
        <v>0</v>
      </c>
      <c r="AK565" s="411">
        <f t="shared" ref="AK565" si="1214">AK564</f>
        <v>0</v>
      </c>
      <c r="AL565" s="411">
        <f t="shared" ref="AL565" si="1215">AL564</f>
        <v>0</v>
      </c>
      <c r="AM565" s="306"/>
    </row>
    <row r="566" spans="1:39" hidden="1" outlineLevel="1">
      <c r="A566" s="528"/>
      <c r="B566" s="428"/>
      <c r="C566" s="291"/>
      <c r="D566" s="291"/>
      <c r="E566" s="291"/>
      <c r="F566" s="291"/>
      <c r="G566" s="291"/>
      <c r="H566" s="291"/>
      <c r="I566" s="291"/>
      <c r="J566" s="291"/>
      <c r="K566" s="291"/>
      <c r="L566" s="291"/>
      <c r="M566" s="291"/>
      <c r="N566" s="291"/>
      <c r="O566" s="291"/>
      <c r="P566" s="291"/>
      <c r="Q566" s="291"/>
      <c r="R566" s="291"/>
      <c r="S566" s="291"/>
      <c r="T566" s="291"/>
      <c r="U566" s="291"/>
      <c r="V566" s="291"/>
      <c r="W566" s="291"/>
      <c r="X566" s="291"/>
      <c r="Y566" s="412"/>
      <c r="Z566" s="425"/>
      <c r="AA566" s="425"/>
      <c r="AB566" s="425"/>
      <c r="AC566" s="425"/>
      <c r="AD566" s="425"/>
      <c r="AE566" s="425"/>
      <c r="AF566" s="425"/>
      <c r="AG566" s="425"/>
      <c r="AH566" s="425"/>
      <c r="AI566" s="425"/>
      <c r="AJ566" s="425"/>
      <c r="AK566" s="425"/>
      <c r="AL566" s="425"/>
      <c r="AM566" s="306"/>
    </row>
    <row r="567" spans="1:39" ht="30" hidden="1" outlineLevel="1">
      <c r="A567" s="528">
        <v>45</v>
      </c>
      <c r="B567" s="428" t="s">
        <v>137</v>
      </c>
      <c r="C567" s="291" t="s">
        <v>25</v>
      </c>
      <c r="D567" s="295"/>
      <c r="E567" s="295"/>
      <c r="F567" s="295"/>
      <c r="G567" s="295"/>
      <c r="H567" s="295"/>
      <c r="I567" s="295"/>
      <c r="J567" s="295"/>
      <c r="K567" s="295"/>
      <c r="L567" s="295"/>
      <c r="M567" s="295"/>
      <c r="N567" s="295">
        <v>12</v>
      </c>
      <c r="O567" s="295"/>
      <c r="P567" s="295"/>
      <c r="Q567" s="295"/>
      <c r="R567" s="295"/>
      <c r="S567" s="295"/>
      <c r="T567" s="295"/>
      <c r="U567" s="295"/>
      <c r="V567" s="295"/>
      <c r="W567" s="295"/>
      <c r="X567" s="295"/>
      <c r="Y567" s="426"/>
      <c r="Z567" s="410"/>
      <c r="AA567" s="410"/>
      <c r="AB567" s="410"/>
      <c r="AC567" s="410"/>
      <c r="AD567" s="410"/>
      <c r="AE567" s="410"/>
      <c r="AF567" s="415"/>
      <c r="AG567" s="415"/>
      <c r="AH567" s="415"/>
      <c r="AI567" s="415"/>
      <c r="AJ567" s="415"/>
      <c r="AK567" s="415"/>
      <c r="AL567" s="415"/>
      <c r="AM567" s="296">
        <f>SUM(Y567:AL567)</f>
        <v>0</v>
      </c>
    </row>
    <row r="568" spans="1:39" hidden="1" outlineLevel="1">
      <c r="A568" s="528"/>
      <c r="B568" s="431" t="s">
        <v>308</v>
      </c>
      <c r="C568" s="291" t="s">
        <v>163</v>
      </c>
      <c r="D568" s="295"/>
      <c r="E568" s="295"/>
      <c r="F568" s="295"/>
      <c r="G568" s="295"/>
      <c r="H568" s="295"/>
      <c r="I568" s="295"/>
      <c r="J568" s="295"/>
      <c r="K568" s="295"/>
      <c r="L568" s="295"/>
      <c r="M568" s="295"/>
      <c r="N568" s="295">
        <f>N567</f>
        <v>12</v>
      </c>
      <c r="O568" s="295"/>
      <c r="P568" s="295"/>
      <c r="Q568" s="295"/>
      <c r="R568" s="295"/>
      <c r="S568" s="295"/>
      <c r="T568" s="295"/>
      <c r="U568" s="295"/>
      <c r="V568" s="295"/>
      <c r="W568" s="295"/>
      <c r="X568" s="295"/>
      <c r="Y568" s="411">
        <f>Y567</f>
        <v>0</v>
      </c>
      <c r="Z568" s="411">
        <f t="shared" ref="Z568:AD568" si="1216">Z567</f>
        <v>0</v>
      </c>
      <c r="AA568" s="411">
        <f t="shared" si="1216"/>
        <v>0</v>
      </c>
      <c r="AB568" s="411">
        <f t="shared" si="1216"/>
        <v>0</v>
      </c>
      <c r="AC568" s="411">
        <f t="shared" si="1216"/>
        <v>0</v>
      </c>
      <c r="AD568" s="411">
        <f t="shared" si="1216"/>
        <v>0</v>
      </c>
      <c r="AE568" s="411">
        <f t="shared" ref="AE568" si="1217">AE567</f>
        <v>0</v>
      </c>
      <c r="AF568" s="411">
        <f t="shared" ref="AF568" si="1218">AF567</f>
        <v>0</v>
      </c>
      <c r="AG568" s="411">
        <f t="shared" ref="AG568" si="1219">AG567</f>
        <v>0</v>
      </c>
      <c r="AH568" s="411">
        <f t="shared" ref="AH568" si="1220">AH567</f>
        <v>0</v>
      </c>
      <c r="AI568" s="411">
        <f t="shared" ref="AI568" si="1221">AI567</f>
        <v>0</v>
      </c>
      <c r="AJ568" s="411">
        <f t="shared" ref="AJ568" si="1222">AJ567</f>
        <v>0</v>
      </c>
      <c r="AK568" s="411">
        <f t="shared" ref="AK568" si="1223">AK567</f>
        <v>0</v>
      </c>
      <c r="AL568" s="411">
        <f t="shared" ref="AL568" si="1224">AL567</f>
        <v>0</v>
      </c>
      <c r="AM568" s="306"/>
    </row>
    <row r="569" spans="1:39" hidden="1" outlineLevel="1">
      <c r="A569" s="528"/>
      <c r="B569" s="428"/>
      <c r="C569" s="291"/>
      <c r="D569" s="291"/>
      <c r="E569" s="291"/>
      <c r="F569" s="291"/>
      <c r="G569" s="291"/>
      <c r="H569" s="291"/>
      <c r="I569" s="291"/>
      <c r="J569" s="291"/>
      <c r="K569" s="291"/>
      <c r="L569" s="291"/>
      <c r="M569" s="291"/>
      <c r="N569" s="291"/>
      <c r="O569" s="291"/>
      <c r="P569" s="291"/>
      <c r="Q569" s="291"/>
      <c r="R569" s="291"/>
      <c r="S569" s="291"/>
      <c r="T569" s="291"/>
      <c r="U569" s="291"/>
      <c r="V569" s="291"/>
      <c r="W569" s="291"/>
      <c r="X569" s="291"/>
      <c r="Y569" s="412"/>
      <c r="Z569" s="425"/>
      <c r="AA569" s="425"/>
      <c r="AB569" s="425"/>
      <c r="AC569" s="425"/>
      <c r="AD569" s="425"/>
      <c r="AE569" s="425"/>
      <c r="AF569" s="425"/>
      <c r="AG569" s="425"/>
      <c r="AH569" s="425"/>
      <c r="AI569" s="425"/>
      <c r="AJ569" s="425"/>
      <c r="AK569" s="425"/>
      <c r="AL569" s="425"/>
      <c r="AM569" s="306"/>
    </row>
    <row r="570" spans="1:39" ht="30" hidden="1" outlineLevel="1">
      <c r="A570" s="528">
        <v>46</v>
      </c>
      <c r="B570" s="428" t="s">
        <v>138</v>
      </c>
      <c r="C570" s="291" t="s">
        <v>25</v>
      </c>
      <c r="D570" s="295"/>
      <c r="E570" s="295"/>
      <c r="F570" s="295"/>
      <c r="G570" s="295"/>
      <c r="H570" s="295"/>
      <c r="I570" s="295"/>
      <c r="J570" s="295"/>
      <c r="K570" s="295"/>
      <c r="L570" s="295"/>
      <c r="M570" s="295"/>
      <c r="N570" s="295">
        <v>12</v>
      </c>
      <c r="O570" s="295"/>
      <c r="P570" s="295"/>
      <c r="Q570" s="295"/>
      <c r="R570" s="295"/>
      <c r="S570" s="295"/>
      <c r="T570" s="295"/>
      <c r="U570" s="295"/>
      <c r="V570" s="295"/>
      <c r="W570" s="295"/>
      <c r="X570" s="295"/>
      <c r="Y570" s="426"/>
      <c r="Z570" s="410"/>
      <c r="AA570" s="410"/>
      <c r="AB570" s="410"/>
      <c r="AC570" s="410"/>
      <c r="AD570" s="410"/>
      <c r="AE570" s="410"/>
      <c r="AF570" s="415"/>
      <c r="AG570" s="415"/>
      <c r="AH570" s="415"/>
      <c r="AI570" s="415"/>
      <c r="AJ570" s="415"/>
      <c r="AK570" s="415"/>
      <c r="AL570" s="415"/>
      <c r="AM570" s="296">
        <f>SUM(Y570:AL570)</f>
        <v>0</v>
      </c>
    </row>
    <row r="571" spans="1:39" hidden="1" outlineLevel="1">
      <c r="A571" s="528"/>
      <c r="B571" s="431" t="s">
        <v>308</v>
      </c>
      <c r="C571" s="291" t="s">
        <v>163</v>
      </c>
      <c r="D571" s="295"/>
      <c r="E571" s="295"/>
      <c r="F571" s="295"/>
      <c r="G571" s="295"/>
      <c r="H571" s="295"/>
      <c r="I571" s="295"/>
      <c r="J571" s="295"/>
      <c r="K571" s="295"/>
      <c r="L571" s="295"/>
      <c r="M571" s="295"/>
      <c r="N571" s="295">
        <f>N570</f>
        <v>12</v>
      </c>
      <c r="O571" s="295"/>
      <c r="P571" s="295"/>
      <c r="Q571" s="295"/>
      <c r="R571" s="295"/>
      <c r="S571" s="295"/>
      <c r="T571" s="295"/>
      <c r="U571" s="295"/>
      <c r="V571" s="295"/>
      <c r="W571" s="295"/>
      <c r="X571" s="295"/>
      <c r="Y571" s="411">
        <f>Y570</f>
        <v>0</v>
      </c>
      <c r="Z571" s="411">
        <f t="shared" ref="Z571:AD571" si="1225">Z570</f>
        <v>0</v>
      </c>
      <c r="AA571" s="411">
        <f t="shared" si="1225"/>
        <v>0</v>
      </c>
      <c r="AB571" s="411">
        <f t="shared" si="1225"/>
        <v>0</v>
      </c>
      <c r="AC571" s="411">
        <f t="shared" si="1225"/>
        <v>0</v>
      </c>
      <c r="AD571" s="411">
        <f t="shared" si="1225"/>
        <v>0</v>
      </c>
      <c r="AE571" s="411">
        <f t="shared" ref="AE571" si="1226">AE570</f>
        <v>0</v>
      </c>
      <c r="AF571" s="411">
        <f t="shared" ref="AF571" si="1227">AF570</f>
        <v>0</v>
      </c>
      <c r="AG571" s="411">
        <f t="shared" ref="AG571" si="1228">AG570</f>
        <v>0</v>
      </c>
      <c r="AH571" s="411">
        <f t="shared" ref="AH571" si="1229">AH570</f>
        <v>0</v>
      </c>
      <c r="AI571" s="411">
        <f t="shared" ref="AI571" si="1230">AI570</f>
        <v>0</v>
      </c>
      <c r="AJ571" s="411">
        <f t="shared" ref="AJ571" si="1231">AJ570</f>
        <v>0</v>
      </c>
      <c r="AK571" s="411">
        <f t="shared" ref="AK571" si="1232">AK570</f>
        <v>0</v>
      </c>
      <c r="AL571" s="411">
        <f t="shared" ref="AL571" si="1233">AL570</f>
        <v>0</v>
      </c>
      <c r="AM571" s="306"/>
    </row>
    <row r="572" spans="1:39" hidden="1" outlineLevel="1">
      <c r="A572" s="528"/>
      <c r="B572" s="428"/>
      <c r="C572" s="291"/>
      <c r="D572" s="291"/>
      <c r="E572" s="291"/>
      <c r="F572" s="291"/>
      <c r="G572" s="291"/>
      <c r="H572" s="291"/>
      <c r="I572" s="291"/>
      <c r="J572" s="291"/>
      <c r="K572" s="291"/>
      <c r="L572" s="291"/>
      <c r="M572" s="291"/>
      <c r="N572" s="291"/>
      <c r="O572" s="291"/>
      <c r="P572" s="291"/>
      <c r="Q572" s="291"/>
      <c r="R572" s="291"/>
      <c r="S572" s="291"/>
      <c r="T572" s="291"/>
      <c r="U572" s="291"/>
      <c r="V572" s="291"/>
      <c r="W572" s="291"/>
      <c r="X572" s="291"/>
      <c r="Y572" s="412"/>
      <c r="Z572" s="425"/>
      <c r="AA572" s="425"/>
      <c r="AB572" s="425"/>
      <c r="AC572" s="425"/>
      <c r="AD572" s="425"/>
      <c r="AE572" s="425"/>
      <c r="AF572" s="425"/>
      <c r="AG572" s="425"/>
      <c r="AH572" s="425"/>
      <c r="AI572" s="425"/>
      <c r="AJ572" s="425"/>
      <c r="AK572" s="425"/>
      <c r="AL572" s="425"/>
      <c r="AM572" s="306"/>
    </row>
    <row r="573" spans="1:39" ht="30" hidden="1" outlineLevel="1">
      <c r="A573" s="528">
        <v>47</v>
      </c>
      <c r="B573" s="428" t="s">
        <v>139</v>
      </c>
      <c r="C573" s="291" t="s">
        <v>25</v>
      </c>
      <c r="D573" s="295"/>
      <c r="E573" s="295"/>
      <c r="F573" s="295"/>
      <c r="G573" s="295"/>
      <c r="H573" s="295"/>
      <c r="I573" s="295"/>
      <c r="J573" s="295"/>
      <c r="K573" s="295"/>
      <c r="L573" s="295"/>
      <c r="M573" s="295"/>
      <c r="N573" s="295">
        <v>12</v>
      </c>
      <c r="O573" s="295"/>
      <c r="P573" s="295"/>
      <c r="Q573" s="295"/>
      <c r="R573" s="295"/>
      <c r="S573" s="295"/>
      <c r="T573" s="295"/>
      <c r="U573" s="295"/>
      <c r="V573" s="295"/>
      <c r="W573" s="295"/>
      <c r="X573" s="295"/>
      <c r="Y573" s="426"/>
      <c r="Z573" s="410"/>
      <c r="AA573" s="410"/>
      <c r="AB573" s="410"/>
      <c r="AC573" s="410"/>
      <c r="AD573" s="410"/>
      <c r="AE573" s="410"/>
      <c r="AF573" s="415"/>
      <c r="AG573" s="415"/>
      <c r="AH573" s="415"/>
      <c r="AI573" s="415"/>
      <c r="AJ573" s="415"/>
      <c r="AK573" s="415"/>
      <c r="AL573" s="415"/>
      <c r="AM573" s="296">
        <f>SUM(Y573:AL573)</f>
        <v>0</v>
      </c>
    </row>
    <row r="574" spans="1:39" hidden="1" outlineLevel="1">
      <c r="A574" s="528"/>
      <c r="B574" s="431" t="s">
        <v>308</v>
      </c>
      <c r="C574" s="291" t="s">
        <v>163</v>
      </c>
      <c r="D574" s="295"/>
      <c r="E574" s="295"/>
      <c r="F574" s="295"/>
      <c r="G574" s="295"/>
      <c r="H574" s="295"/>
      <c r="I574" s="295"/>
      <c r="J574" s="295"/>
      <c r="K574" s="295"/>
      <c r="L574" s="295"/>
      <c r="M574" s="295"/>
      <c r="N574" s="295">
        <f>N573</f>
        <v>12</v>
      </c>
      <c r="O574" s="295"/>
      <c r="P574" s="295"/>
      <c r="Q574" s="295"/>
      <c r="R574" s="295"/>
      <c r="S574" s="295"/>
      <c r="T574" s="295"/>
      <c r="U574" s="295"/>
      <c r="V574" s="295"/>
      <c r="W574" s="295"/>
      <c r="X574" s="295"/>
      <c r="Y574" s="411">
        <f>Y573</f>
        <v>0</v>
      </c>
      <c r="Z574" s="411">
        <f t="shared" ref="Z574:AD574" si="1234">Z573</f>
        <v>0</v>
      </c>
      <c r="AA574" s="411">
        <f t="shared" si="1234"/>
        <v>0</v>
      </c>
      <c r="AB574" s="411">
        <f t="shared" si="1234"/>
        <v>0</v>
      </c>
      <c r="AC574" s="411">
        <f t="shared" si="1234"/>
        <v>0</v>
      </c>
      <c r="AD574" s="411">
        <f t="shared" si="1234"/>
        <v>0</v>
      </c>
      <c r="AE574" s="411">
        <f t="shared" ref="AE574" si="1235">AE573</f>
        <v>0</v>
      </c>
      <c r="AF574" s="411">
        <f t="shared" ref="AF574" si="1236">AF573</f>
        <v>0</v>
      </c>
      <c r="AG574" s="411">
        <f t="shared" ref="AG574" si="1237">AG573</f>
        <v>0</v>
      </c>
      <c r="AH574" s="411">
        <f t="shared" ref="AH574" si="1238">AH573</f>
        <v>0</v>
      </c>
      <c r="AI574" s="411">
        <f t="shared" ref="AI574" si="1239">AI573</f>
        <v>0</v>
      </c>
      <c r="AJ574" s="411">
        <f t="shared" ref="AJ574" si="1240">AJ573</f>
        <v>0</v>
      </c>
      <c r="AK574" s="411">
        <f t="shared" ref="AK574" si="1241">AK573</f>
        <v>0</v>
      </c>
      <c r="AL574" s="411">
        <f t="shared" ref="AL574" si="1242">AL573</f>
        <v>0</v>
      </c>
      <c r="AM574" s="306"/>
    </row>
    <row r="575" spans="1:39" hidden="1" outlineLevel="1">
      <c r="A575" s="528"/>
      <c r="B575" s="428"/>
      <c r="C575" s="291"/>
      <c r="D575" s="291"/>
      <c r="E575" s="291"/>
      <c r="F575" s="291"/>
      <c r="G575" s="291"/>
      <c r="H575" s="291"/>
      <c r="I575" s="291"/>
      <c r="J575" s="291"/>
      <c r="K575" s="291"/>
      <c r="L575" s="291"/>
      <c r="M575" s="291"/>
      <c r="N575" s="291"/>
      <c r="O575" s="291"/>
      <c r="P575" s="291"/>
      <c r="Q575" s="291"/>
      <c r="R575" s="291"/>
      <c r="S575" s="291"/>
      <c r="T575" s="291"/>
      <c r="U575" s="291"/>
      <c r="V575" s="291"/>
      <c r="W575" s="291"/>
      <c r="X575" s="291"/>
      <c r="Y575" s="412"/>
      <c r="Z575" s="425"/>
      <c r="AA575" s="425"/>
      <c r="AB575" s="425"/>
      <c r="AC575" s="425"/>
      <c r="AD575" s="425"/>
      <c r="AE575" s="425"/>
      <c r="AF575" s="425"/>
      <c r="AG575" s="425"/>
      <c r="AH575" s="425"/>
      <c r="AI575" s="425"/>
      <c r="AJ575" s="425"/>
      <c r="AK575" s="425"/>
      <c r="AL575" s="425"/>
      <c r="AM575" s="306"/>
    </row>
    <row r="576" spans="1:39" ht="45" hidden="1" outlineLevel="1">
      <c r="A576" s="528">
        <v>48</v>
      </c>
      <c r="B576" s="428" t="s">
        <v>140</v>
      </c>
      <c r="C576" s="291" t="s">
        <v>25</v>
      </c>
      <c r="D576" s="295"/>
      <c r="E576" s="295"/>
      <c r="F576" s="295"/>
      <c r="G576" s="295"/>
      <c r="H576" s="295"/>
      <c r="I576" s="295"/>
      <c r="J576" s="295"/>
      <c r="K576" s="295"/>
      <c r="L576" s="295"/>
      <c r="M576" s="295"/>
      <c r="N576" s="295">
        <v>12</v>
      </c>
      <c r="O576" s="295"/>
      <c r="P576" s="295"/>
      <c r="Q576" s="295"/>
      <c r="R576" s="295"/>
      <c r="S576" s="295"/>
      <c r="T576" s="295"/>
      <c r="U576" s="295"/>
      <c r="V576" s="295"/>
      <c r="W576" s="295"/>
      <c r="X576" s="295"/>
      <c r="Y576" s="426"/>
      <c r="Z576" s="410"/>
      <c r="AA576" s="410"/>
      <c r="AB576" s="410"/>
      <c r="AC576" s="410"/>
      <c r="AD576" s="410"/>
      <c r="AE576" s="410"/>
      <c r="AF576" s="415"/>
      <c r="AG576" s="415"/>
      <c r="AH576" s="415"/>
      <c r="AI576" s="415"/>
      <c r="AJ576" s="415"/>
      <c r="AK576" s="415"/>
      <c r="AL576" s="415"/>
      <c r="AM576" s="296">
        <f>SUM(Y576:AL576)</f>
        <v>0</v>
      </c>
    </row>
    <row r="577" spans="1:39" hidden="1" outlineLevel="1">
      <c r="A577" s="528"/>
      <c r="B577" s="431" t="s">
        <v>308</v>
      </c>
      <c r="C577" s="291" t="s">
        <v>163</v>
      </c>
      <c r="D577" s="295"/>
      <c r="E577" s="295"/>
      <c r="F577" s="295"/>
      <c r="G577" s="295"/>
      <c r="H577" s="295"/>
      <c r="I577" s="295"/>
      <c r="J577" s="295"/>
      <c r="K577" s="295"/>
      <c r="L577" s="295"/>
      <c r="M577" s="295"/>
      <c r="N577" s="295">
        <f>N576</f>
        <v>12</v>
      </c>
      <c r="O577" s="295"/>
      <c r="P577" s="295"/>
      <c r="Q577" s="295"/>
      <c r="R577" s="295"/>
      <c r="S577" s="295"/>
      <c r="T577" s="295"/>
      <c r="U577" s="295"/>
      <c r="V577" s="295"/>
      <c r="W577" s="295"/>
      <c r="X577" s="295"/>
      <c r="Y577" s="411">
        <f>Y576</f>
        <v>0</v>
      </c>
      <c r="Z577" s="411">
        <f t="shared" ref="Z577:AD577" si="1243">Z576</f>
        <v>0</v>
      </c>
      <c r="AA577" s="411">
        <f t="shared" si="1243"/>
        <v>0</v>
      </c>
      <c r="AB577" s="411">
        <f t="shared" si="1243"/>
        <v>0</v>
      </c>
      <c r="AC577" s="411">
        <f t="shared" si="1243"/>
        <v>0</v>
      </c>
      <c r="AD577" s="411">
        <f t="shared" si="1243"/>
        <v>0</v>
      </c>
      <c r="AE577" s="411">
        <f t="shared" ref="AE577" si="1244">AE576</f>
        <v>0</v>
      </c>
      <c r="AF577" s="411">
        <f t="shared" ref="AF577" si="1245">AF576</f>
        <v>0</v>
      </c>
      <c r="AG577" s="411">
        <f t="shared" ref="AG577" si="1246">AG576</f>
        <v>0</v>
      </c>
      <c r="AH577" s="411">
        <f t="shared" ref="AH577" si="1247">AH576</f>
        <v>0</v>
      </c>
      <c r="AI577" s="411">
        <f t="shared" ref="AI577" si="1248">AI576</f>
        <v>0</v>
      </c>
      <c r="AJ577" s="411">
        <f t="shared" ref="AJ577" si="1249">AJ576</f>
        <v>0</v>
      </c>
      <c r="AK577" s="411">
        <f t="shared" ref="AK577" si="1250">AK576</f>
        <v>0</v>
      </c>
      <c r="AL577" s="411">
        <f t="shared" ref="AL577" si="1251">AL576</f>
        <v>0</v>
      </c>
      <c r="AM577" s="306"/>
    </row>
    <row r="578" spans="1:39" hidden="1" outlineLevel="1">
      <c r="A578" s="528"/>
      <c r="B578" s="428"/>
      <c r="C578" s="291"/>
      <c r="D578" s="291"/>
      <c r="E578" s="291"/>
      <c r="F578" s="291"/>
      <c r="G578" s="291"/>
      <c r="H578" s="291"/>
      <c r="I578" s="291"/>
      <c r="J578" s="291"/>
      <c r="K578" s="291"/>
      <c r="L578" s="291"/>
      <c r="M578" s="291"/>
      <c r="N578" s="291"/>
      <c r="O578" s="291"/>
      <c r="P578" s="291"/>
      <c r="Q578" s="291"/>
      <c r="R578" s="291"/>
      <c r="S578" s="291"/>
      <c r="T578" s="291"/>
      <c r="U578" s="291"/>
      <c r="V578" s="291"/>
      <c r="W578" s="291"/>
      <c r="X578" s="291"/>
      <c r="Y578" s="412"/>
      <c r="Z578" s="425"/>
      <c r="AA578" s="425"/>
      <c r="AB578" s="425"/>
      <c r="AC578" s="425"/>
      <c r="AD578" s="425"/>
      <c r="AE578" s="425"/>
      <c r="AF578" s="425"/>
      <c r="AG578" s="425"/>
      <c r="AH578" s="425"/>
      <c r="AI578" s="425"/>
      <c r="AJ578" s="425"/>
      <c r="AK578" s="425"/>
      <c r="AL578" s="425"/>
      <c r="AM578" s="306"/>
    </row>
    <row r="579" spans="1:39" ht="30" hidden="1" outlineLevel="1">
      <c r="A579" s="528">
        <v>49</v>
      </c>
      <c r="B579" s="428" t="s">
        <v>141</v>
      </c>
      <c r="C579" s="291" t="s">
        <v>25</v>
      </c>
      <c r="D579" s="295"/>
      <c r="E579" s="295"/>
      <c r="F579" s="295"/>
      <c r="G579" s="295"/>
      <c r="H579" s="295"/>
      <c r="I579" s="295"/>
      <c r="J579" s="295"/>
      <c r="K579" s="295"/>
      <c r="L579" s="295"/>
      <c r="M579" s="295"/>
      <c r="N579" s="295">
        <v>12</v>
      </c>
      <c r="O579" s="295"/>
      <c r="P579" s="295"/>
      <c r="Q579" s="295"/>
      <c r="R579" s="295"/>
      <c r="S579" s="295"/>
      <c r="T579" s="295"/>
      <c r="U579" s="295"/>
      <c r="V579" s="295"/>
      <c r="W579" s="295"/>
      <c r="X579" s="295"/>
      <c r="Y579" s="426"/>
      <c r="Z579" s="410"/>
      <c r="AA579" s="410"/>
      <c r="AB579" s="410"/>
      <c r="AC579" s="410"/>
      <c r="AD579" s="410"/>
      <c r="AE579" s="410"/>
      <c r="AF579" s="415"/>
      <c r="AG579" s="415"/>
      <c r="AH579" s="415"/>
      <c r="AI579" s="415"/>
      <c r="AJ579" s="415"/>
      <c r="AK579" s="415"/>
      <c r="AL579" s="415"/>
      <c r="AM579" s="296">
        <f>SUM(Y579:AL579)</f>
        <v>0</v>
      </c>
    </row>
    <row r="580" spans="1:39" hidden="1" outlineLevel="1">
      <c r="A580" s="528"/>
      <c r="B580" s="431" t="s">
        <v>308</v>
      </c>
      <c r="C580" s="291" t="s">
        <v>163</v>
      </c>
      <c r="D580" s="295"/>
      <c r="E580" s="295"/>
      <c r="F580" s="295"/>
      <c r="G580" s="295"/>
      <c r="H580" s="295"/>
      <c r="I580" s="295"/>
      <c r="J580" s="295"/>
      <c r="K580" s="295"/>
      <c r="L580" s="295"/>
      <c r="M580" s="295"/>
      <c r="N580" s="295">
        <f>N579</f>
        <v>12</v>
      </c>
      <c r="O580" s="295"/>
      <c r="P580" s="295"/>
      <c r="Q580" s="295"/>
      <c r="R580" s="295"/>
      <c r="S580" s="295"/>
      <c r="T580" s="295"/>
      <c r="U580" s="295"/>
      <c r="V580" s="295"/>
      <c r="W580" s="295"/>
      <c r="X580" s="295"/>
      <c r="Y580" s="411">
        <f>Y579</f>
        <v>0</v>
      </c>
      <c r="Z580" s="411">
        <f t="shared" ref="Z580:AD580" si="1252">Z579</f>
        <v>0</v>
      </c>
      <c r="AA580" s="411">
        <f t="shared" si="1252"/>
        <v>0</v>
      </c>
      <c r="AB580" s="411">
        <f t="shared" si="1252"/>
        <v>0</v>
      </c>
      <c r="AC580" s="411">
        <f t="shared" si="1252"/>
        <v>0</v>
      </c>
      <c r="AD580" s="411">
        <f t="shared" si="1252"/>
        <v>0</v>
      </c>
      <c r="AE580" s="411">
        <f t="shared" ref="AE580" si="1253">AE579</f>
        <v>0</v>
      </c>
      <c r="AF580" s="411">
        <f t="shared" ref="AF580" si="1254">AF579</f>
        <v>0</v>
      </c>
      <c r="AG580" s="411">
        <f t="shared" ref="AG580" si="1255">AG579</f>
        <v>0</v>
      </c>
      <c r="AH580" s="411">
        <f t="shared" ref="AH580" si="1256">AH579</f>
        <v>0</v>
      </c>
      <c r="AI580" s="411">
        <f t="shared" ref="AI580" si="1257">AI579</f>
        <v>0</v>
      </c>
      <c r="AJ580" s="411">
        <f t="shared" ref="AJ580" si="1258">AJ579</f>
        <v>0</v>
      </c>
      <c r="AK580" s="411">
        <f t="shared" ref="AK580" si="1259">AK579</f>
        <v>0</v>
      </c>
      <c r="AL580" s="411">
        <f t="shared" ref="AL580" si="1260">AL579</f>
        <v>0</v>
      </c>
      <c r="AM580" s="306"/>
    </row>
    <row r="581" spans="1:39" hidden="1" outlineLevel="1">
      <c r="A581" s="528"/>
      <c r="B581" s="431"/>
      <c r="C581" s="305"/>
      <c r="D581" s="291"/>
      <c r="E581" s="291"/>
      <c r="F581" s="291"/>
      <c r="G581" s="291"/>
      <c r="H581" s="291"/>
      <c r="I581" s="291"/>
      <c r="J581" s="291"/>
      <c r="K581" s="291"/>
      <c r="L581" s="291"/>
      <c r="M581" s="291"/>
      <c r="N581" s="291"/>
      <c r="O581" s="291"/>
      <c r="P581" s="291"/>
      <c r="Q581" s="291"/>
      <c r="R581" s="291"/>
      <c r="S581" s="291"/>
      <c r="T581" s="291"/>
      <c r="U581" s="291"/>
      <c r="V581" s="291"/>
      <c r="W581" s="291"/>
      <c r="X581" s="291"/>
      <c r="Y581" s="301"/>
      <c r="Z581" s="301"/>
      <c r="AA581" s="301"/>
      <c r="AB581" s="301"/>
      <c r="AC581" s="301"/>
      <c r="AD581" s="301"/>
      <c r="AE581" s="301"/>
      <c r="AF581" s="301"/>
      <c r="AG581" s="301"/>
      <c r="AH581" s="301"/>
      <c r="AI581" s="301"/>
      <c r="AJ581" s="301"/>
      <c r="AK581" s="301"/>
      <c r="AL581" s="301"/>
      <c r="AM581" s="306"/>
    </row>
    <row r="582" spans="1:39" ht="15.75" collapsed="1">
      <c r="B582" s="327" t="s">
        <v>292</v>
      </c>
      <c r="C582" s="329"/>
      <c r="D582" s="329">
        <f>SUM(D410:D580)</f>
        <v>26176264</v>
      </c>
      <c r="E582" s="329"/>
      <c r="F582" s="329"/>
      <c r="G582" s="329"/>
      <c r="H582" s="329"/>
      <c r="I582" s="329"/>
      <c r="J582" s="329"/>
      <c r="K582" s="329"/>
      <c r="L582" s="329"/>
      <c r="M582" s="329"/>
      <c r="N582" s="329"/>
      <c r="O582" s="329">
        <f>SUM(O410:O580)</f>
        <v>2961</v>
      </c>
      <c r="P582" s="329"/>
      <c r="Q582" s="329"/>
      <c r="R582" s="329"/>
      <c r="S582" s="329"/>
      <c r="T582" s="329"/>
      <c r="U582" s="329"/>
      <c r="V582" s="329"/>
      <c r="W582" s="329"/>
      <c r="X582" s="329"/>
      <c r="Y582" s="329">
        <f>IF(Y408="kWh",SUMPRODUCT(D410:D580,Y410:Y580))</f>
        <v>10574685</v>
      </c>
      <c r="Z582" s="329">
        <f>IF(Z408="kWh",SUMPRODUCT(D410:D580,Z410:Z580))</f>
        <v>1206490.598011998</v>
      </c>
      <c r="AA582" s="329">
        <f>IF(AA408="kw",SUMPRODUCT(N410:N580,O410:O580,AA410:AA580),SUMPRODUCT(D410:D580,AA410:AA580))</f>
        <v>20715.046799999996</v>
      </c>
      <c r="AB582" s="329">
        <f>IF(AB408="kw",SUMPRODUCT(N410:N580,O410:O580,AB410:AB580),SUMPRODUCT(D410:D580,AB410:AB580))</f>
        <v>545.50080000000003</v>
      </c>
      <c r="AC582" s="329">
        <f>IF(AC408="kw",SUMPRODUCT(N410:N580,O410:O580,AC410:AC580),SUMPRODUCT(D410:D580,AC410:AC580))</f>
        <v>0</v>
      </c>
      <c r="AD582" s="329">
        <f>IF(AD408="kw",SUMPRODUCT(N410:N580,O410:O580,AD410:AD580),SUMPRODUCT(D410:D580,AD410:AD580))</f>
        <v>0</v>
      </c>
      <c r="AE582" s="329">
        <f>IF(AE408="kw",SUMPRODUCT(N410:N580,O410:O580,AE410:AE580),SUMPRODUCT(D410:D580,AE410:AE580))</f>
        <v>0</v>
      </c>
      <c r="AF582" s="329">
        <f>IF(AF408="kw",SUMPRODUCT(N410:N580,O410:O580,AF410:AF580),SUMPRODUCT(D410:D580,AF410:AF580))</f>
        <v>0</v>
      </c>
      <c r="AG582" s="329">
        <f>IF(AG408="kw",SUMPRODUCT(N410:N580,O410:O580,AG410:AG580),SUMPRODUCT(D410:D580,AG410:AG580))</f>
        <v>0</v>
      </c>
      <c r="AH582" s="329">
        <f>IF(AH408="kw",SUMPRODUCT(N410:N580,O410:O580,AH410:AH580),SUMPRODUCT(D410:D580,AH410:AH580))</f>
        <v>0</v>
      </c>
      <c r="AI582" s="329">
        <f>IF(AI408="kw",SUMPRODUCT(N410:N580,O410:O580,AI410:AI580),SUMPRODUCT(D410:D580,AI410:AI580))</f>
        <v>0</v>
      </c>
      <c r="AJ582" s="329">
        <f>IF(AJ408="kw",SUMPRODUCT(N410:N580,O410:O580,AJ410:AJ580),SUMPRODUCT(D410:D580,AJ410:AJ580))</f>
        <v>0</v>
      </c>
      <c r="AK582" s="329">
        <f>IF(AK408="kw",SUMPRODUCT(N410:N580,O410:O580,AK410:AK580),SUMPRODUCT(D410:D580,AK410:AK580))</f>
        <v>0</v>
      </c>
      <c r="AL582" s="329">
        <f>IF(AL408="kw",SUMPRODUCT(N410:N580,O410:O580,AL410:AL580),SUMPRODUCT(D410:D580,AL410:AL580))</f>
        <v>0</v>
      </c>
      <c r="AM582" s="330"/>
    </row>
    <row r="583" spans="1:39" ht="15.75">
      <c r="B583" s="391" t="s">
        <v>293</v>
      </c>
      <c r="C583" s="392"/>
      <c r="D583" s="392"/>
      <c r="E583" s="392"/>
      <c r="F583" s="392"/>
      <c r="G583" s="392"/>
      <c r="H583" s="392"/>
      <c r="I583" s="392"/>
      <c r="J583" s="392"/>
      <c r="K583" s="392"/>
      <c r="L583" s="392"/>
      <c r="M583" s="392"/>
      <c r="N583" s="392"/>
      <c r="O583" s="392"/>
      <c r="P583" s="392"/>
      <c r="Q583" s="392"/>
      <c r="R583" s="392"/>
      <c r="S583" s="392"/>
      <c r="T583" s="392"/>
      <c r="U583" s="392"/>
      <c r="V583" s="392"/>
      <c r="W583" s="392"/>
      <c r="X583" s="392"/>
      <c r="Y583" s="392">
        <f>HLOOKUP(Y218,'2. LRAMVA Threshold'!$B$42:$Q$53,9,FALSE)</f>
        <v>2793968</v>
      </c>
      <c r="Z583" s="392">
        <f>HLOOKUP(Z218,'2. LRAMVA Threshold'!$B$42:$Q$53,9,FALSE)</f>
        <v>3691547</v>
      </c>
      <c r="AA583" s="392">
        <f>HLOOKUP(AA218,'2. LRAMVA Threshold'!$B$42:$Q$53,9,FALSE)</f>
        <v>15626</v>
      </c>
      <c r="AB583" s="392">
        <f>HLOOKUP(AB218,'2. LRAMVA Threshold'!$B$42:$Q$53,9,FALSE)</f>
        <v>3895</v>
      </c>
      <c r="AC583" s="392">
        <f>HLOOKUP(AC218,'2. LRAMVA Threshold'!$B$42:$Q$53,9,FALSE)</f>
        <v>0</v>
      </c>
      <c r="AD583" s="392">
        <f>HLOOKUP(AD218,'2. LRAMVA Threshold'!$B$42:$Q$53,9,FALSE)</f>
        <v>0</v>
      </c>
      <c r="AE583" s="392">
        <f>HLOOKUP(AE218,'2. LRAMVA Threshold'!$B$42:$Q$53,9,FALSE)</f>
        <v>0</v>
      </c>
      <c r="AF583" s="392">
        <f>HLOOKUP(AF218,'2. LRAMVA Threshold'!$B$42:$Q$53,9,FALSE)</f>
        <v>0</v>
      </c>
      <c r="AG583" s="392">
        <f>HLOOKUP(AG218,'2. LRAMVA Threshold'!$B$42:$Q$53,9,FALSE)</f>
        <v>0</v>
      </c>
      <c r="AH583" s="392">
        <f>HLOOKUP(AH218,'2. LRAMVA Threshold'!$B$42:$Q$53,9,FALSE)</f>
        <v>0</v>
      </c>
      <c r="AI583" s="392">
        <f>HLOOKUP(AI218,'2. LRAMVA Threshold'!$B$42:$Q$53,9,FALSE)</f>
        <v>0</v>
      </c>
      <c r="AJ583" s="392">
        <f>HLOOKUP(AJ218,'2. LRAMVA Threshold'!$B$42:$Q$53,9,FALSE)</f>
        <v>0</v>
      </c>
      <c r="AK583" s="392">
        <f>HLOOKUP(AK218,'2. LRAMVA Threshold'!$B$42:$Q$53,9,FALSE)</f>
        <v>0</v>
      </c>
      <c r="AL583" s="392">
        <f>HLOOKUP(AL218,'2. LRAMVA Threshold'!$B$42:$Q$53,9,FALSE)</f>
        <v>0</v>
      </c>
      <c r="AM583" s="393"/>
    </row>
    <row r="584" spans="1:39">
      <c r="B584" s="394"/>
      <c r="C584" s="432"/>
      <c r="D584" s="433"/>
      <c r="E584" s="433"/>
      <c r="F584" s="433"/>
      <c r="G584" s="433"/>
      <c r="H584" s="433"/>
      <c r="I584" s="433"/>
      <c r="J584" s="433"/>
      <c r="K584" s="433"/>
      <c r="L584" s="433"/>
      <c r="M584" s="433"/>
      <c r="N584" s="433"/>
      <c r="O584" s="434"/>
      <c r="P584" s="433"/>
      <c r="Q584" s="433"/>
      <c r="R584" s="433"/>
      <c r="S584" s="435"/>
      <c r="T584" s="435"/>
      <c r="U584" s="435"/>
      <c r="V584" s="435"/>
      <c r="W584" s="433"/>
      <c r="X584" s="433"/>
      <c r="Y584" s="436"/>
      <c r="Z584" s="436"/>
      <c r="AA584" s="436"/>
      <c r="AB584" s="436"/>
      <c r="AC584" s="436"/>
      <c r="AD584" s="436"/>
      <c r="AE584" s="436"/>
      <c r="AF584" s="399"/>
      <c r="AG584" s="399"/>
      <c r="AH584" s="399"/>
      <c r="AI584" s="399"/>
      <c r="AJ584" s="399"/>
      <c r="AK584" s="399"/>
      <c r="AL584" s="399"/>
      <c r="AM584" s="400"/>
    </row>
    <row r="585" spans="1:39">
      <c r="B585" s="324" t="s">
        <v>294</v>
      </c>
      <c r="C585" s="338"/>
      <c r="D585" s="338"/>
      <c r="E585" s="376"/>
      <c r="F585" s="376"/>
      <c r="G585" s="376"/>
      <c r="H585" s="376"/>
      <c r="I585" s="376"/>
      <c r="J585" s="376"/>
      <c r="K585" s="376"/>
      <c r="L585" s="376"/>
      <c r="M585" s="376"/>
      <c r="N585" s="376"/>
      <c r="O585" s="291"/>
      <c r="P585" s="340"/>
      <c r="Q585" s="340"/>
      <c r="R585" s="340"/>
      <c r="S585" s="339"/>
      <c r="T585" s="339"/>
      <c r="U585" s="339"/>
      <c r="V585" s="339"/>
      <c r="W585" s="340"/>
      <c r="X585" s="340"/>
      <c r="Y585" s="341">
        <f>HLOOKUP(Y$35,'3.  Distribution Rates'!$C$122:$P$133,9,FALSE)</f>
        <v>1.0500000000000001E-2</v>
      </c>
      <c r="Z585" s="341">
        <f>HLOOKUP(Z$35,'3.  Distribution Rates'!$C$122:$P$133,9,FALSE)</f>
        <v>1.6199999999999999E-2</v>
      </c>
      <c r="AA585" s="341">
        <f>HLOOKUP(AA$35,'3.  Distribution Rates'!$C$122:$P$133,9,FALSE)</f>
        <v>5.1459000000000001</v>
      </c>
      <c r="AB585" s="341">
        <f>HLOOKUP(AB$35,'3.  Distribution Rates'!$C$122:$P$133,9,FALSE)</f>
        <v>4.0838999999999999</v>
      </c>
      <c r="AC585" s="341">
        <f>HLOOKUP(AC$35,'3.  Distribution Rates'!$C$122:$P$133,9,FALSE)</f>
        <v>9.5253999999999994</v>
      </c>
      <c r="AD585" s="341">
        <f>HLOOKUP(AD$35,'3.  Distribution Rates'!$C$122:$P$133,9,FALSE)</f>
        <v>0</v>
      </c>
      <c r="AE585" s="341">
        <f>HLOOKUP(AE$35,'3.  Distribution Rates'!$C$122:$P$133,9,FALSE)</f>
        <v>0</v>
      </c>
      <c r="AF585" s="341">
        <f>HLOOKUP(AF$35,'3.  Distribution Rates'!$C$122:$P$133,9,FALSE)</f>
        <v>0</v>
      </c>
      <c r="AG585" s="341">
        <f>HLOOKUP(AG$35,'3.  Distribution Rates'!$C$122:$P$133,9,FALSE)</f>
        <v>0</v>
      </c>
      <c r="AH585" s="341">
        <f>HLOOKUP(AH$35,'3.  Distribution Rates'!$C$122:$P$133,9,FALSE)</f>
        <v>0</v>
      </c>
      <c r="AI585" s="341">
        <f>HLOOKUP(AI$35,'3.  Distribution Rates'!$C$122:$P$133,9,FALSE)</f>
        <v>0</v>
      </c>
      <c r="AJ585" s="341">
        <f>HLOOKUP(AJ$35,'3.  Distribution Rates'!$C$122:$P$133,9,FALSE)</f>
        <v>0</v>
      </c>
      <c r="AK585" s="341">
        <f>HLOOKUP(AK$35,'3.  Distribution Rates'!$C$122:$P$133,9,FALSE)</f>
        <v>0</v>
      </c>
      <c r="AL585" s="341">
        <f>HLOOKUP(AL$35,'3.  Distribution Rates'!$C$122:$P$133,9,FALSE)</f>
        <v>0</v>
      </c>
      <c r="AM585" s="441"/>
    </row>
    <row r="586" spans="1:39">
      <c r="B586" s="324" t="s">
        <v>295</v>
      </c>
      <c r="C586" s="345"/>
      <c r="D586" s="309"/>
      <c r="E586" s="279"/>
      <c r="F586" s="279"/>
      <c r="G586" s="279"/>
      <c r="H586" s="279"/>
      <c r="I586" s="279"/>
      <c r="J586" s="279"/>
      <c r="K586" s="279"/>
      <c r="L586" s="279"/>
      <c r="M586" s="279"/>
      <c r="N586" s="279"/>
      <c r="O586" s="291"/>
      <c r="P586" s="279"/>
      <c r="Q586" s="279"/>
      <c r="R586" s="279"/>
      <c r="S586" s="309"/>
      <c r="T586" s="309"/>
      <c r="U586" s="309"/>
      <c r="V586" s="309"/>
      <c r="W586" s="279"/>
      <c r="X586" s="279"/>
      <c r="Y586" s="378">
        <f>'4.  2011-2014 LRAM'!Y140*Y585</f>
        <v>0</v>
      </c>
      <c r="Z586" s="378">
        <f>'4.  2011-2014 LRAM'!Z140*Z585</f>
        <v>0</v>
      </c>
      <c r="AA586" s="378">
        <f>'4.  2011-2014 LRAM'!AA140*AA585</f>
        <v>0</v>
      </c>
      <c r="AB586" s="378">
        <f>'4.  2011-2014 LRAM'!AB140*AB585</f>
        <v>0</v>
      </c>
      <c r="AC586" s="378">
        <f>'4.  2011-2014 LRAM'!AC140*AC585</f>
        <v>0</v>
      </c>
      <c r="AD586" s="378">
        <f>'4.  2011-2014 LRAM'!AD140*AD585</f>
        <v>0</v>
      </c>
      <c r="AE586" s="378">
        <f>'4.  2011-2014 LRAM'!AE140*AE585</f>
        <v>0</v>
      </c>
      <c r="AF586" s="378">
        <f>'4.  2011-2014 LRAM'!AF140*AF585</f>
        <v>0</v>
      </c>
      <c r="AG586" s="378">
        <f>'4.  2011-2014 LRAM'!AG140*AG585</f>
        <v>0</v>
      </c>
      <c r="AH586" s="378">
        <f>'4.  2011-2014 LRAM'!AH140*AH585</f>
        <v>0</v>
      </c>
      <c r="AI586" s="378">
        <f>'4.  2011-2014 LRAM'!AI140*AI585</f>
        <v>0</v>
      </c>
      <c r="AJ586" s="378">
        <f>'4.  2011-2014 LRAM'!AJ140*AJ585</f>
        <v>0</v>
      </c>
      <c r="AK586" s="378">
        <f>'4.  2011-2014 LRAM'!AK140*AK585</f>
        <v>0</v>
      </c>
      <c r="AL586" s="378">
        <f>'4.  2011-2014 LRAM'!AL140*AL585</f>
        <v>0</v>
      </c>
      <c r="AM586" s="624">
        <f t="shared" ref="AM586:AM592" si="1261">SUM(Y586:AL586)</f>
        <v>0</v>
      </c>
    </row>
    <row r="587" spans="1:39">
      <c r="B587" s="324" t="s">
        <v>296</v>
      </c>
      <c r="C587" s="345"/>
      <c r="D587" s="309"/>
      <c r="E587" s="279"/>
      <c r="F587" s="279"/>
      <c r="G587" s="279"/>
      <c r="H587" s="279"/>
      <c r="I587" s="279"/>
      <c r="J587" s="279"/>
      <c r="K587" s="279"/>
      <c r="L587" s="279"/>
      <c r="M587" s="279"/>
      <c r="N587" s="279"/>
      <c r="O587" s="291"/>
      <c r="P587" s="279"/>
      <c r="Q587" s="279"/>
      <c r="R587" s="279"/>
      <c r="S587" s="309"/>
      <c r="T587" s="309"/>
      <c r="U587" s="309"/>
      <c r="V587" s="309"/>
      <c r="W587" s="279"/>
      <c r="X587" s="279"/>
      <c r="Y587" s="378">
        <f>'4.  2011-2014 LRAM'!Y269*Y585</f>
        <v>0</v>
      </c>
      <c r="Z587" s="378">
        <f>'4.  2011-2014 LRAM'!Z269*Z585</f>
        <v>0</v>
      </c>
      <c r="AA587" s="378">
        <f>'4.  2011-2014 LRAM'!AA269*AA585</f>
        <v>0</v>
      </c>
      <c r="AB587" s="378">
        <f>'4.  2011-2014 LRAM'!AB269*AB585</f>
        <v>0</v>
      </c>
      <c r="AC587" s="378">
        <f>'4.  2011-2014 LRAM'!AC269*AC585</f>
        <v>0</v>
      </c>
      <c r="AD587" s="378">
        <f>'4.  2011-2014 LRAM'!AD269*AD585</f>
        <v>0</v>
      </c>
      <c r="AE587" s="378">
        <f>'4.  2011-2014 LRAM'!AE269*AE585</f>
        <v>0</v>
      </c>
      <c r="AF587" s="378">
        <f>'4.  2011-2014 LRAM'!AF269*AF585</f>
        <v>0</v>
      </c>
      <c r="AG587" s="378">
        <f>'4.  2011-2014 LRAM'!AG269*AG585</f>
        <v>0</v>
      </c>
      <c r="AH587" s="378">
        <f>'4.  2011-2014 LRAM'!AH269*AH585</f>
        <v>0</v>
      </c>
      <c r="AI587" s="378">
        <f>'4.  2011-2014 LRAM'!AI269*AI585</f>
        <v>0</v>
      </c>
      <c r="AJ587" s="378">
        <f>'4.  2011-2014 LRAM'!AJ269*AJ585</f>
        <v>0</v>
      </c>
      <c r="AK587" s="378">
        <f>'4.  2011-2014 LRAM'!AK269*AK585</f>
        <v>0</v>
      </c>
      <c r="AL587" s="378">
        <f>'4.  2011-2014 LRAM'!AL269*AL585</f>
        <v>0</v>
      </c>
      <c r="AM587" s="624">
        <f t="shared" si="1261"/>
        <v>0</v>
      </c>
    </row>
    <row r="588" spans="1:39">
      <c r="B588" s="324" t="s">
        <v>297</v>
      </c>
      <c r="C588" s="345"/>
      <c r="D588" s="309"/>
      <c r="E588" s="279"/>
      <c r="F588" s="279"/>
      <c r="G588" s="279"/>
      <c r="H588" s="279"/>
      <c r="I588" s="279"/>
      <c r="J588" s="279"/>
      <c r="K588" s="279"/>
      <c r="L588" s="279"/>
      <c r="M588" s="279"/>
      <c r="N588" s="279"/>
      <c r="O588" s="291"/>
      <c r="P588" s="279"/>
      <c r="Q588" s="279"/>
      <c r="R588" s="279"/>
      <c r="S588" s="309"/>
      <c r="T588" s="309"/>
      <c r="U588" s="309"/>
      <c r="V588" s="309"/>
      <c r="W588" s="279"/>
      <c r="X588" s="279"/>
      <c r="Y588" s="378">
        <f>'4.  2011-2014 LRAM'!Y398*Y585</f>
        <v>0</v>
      </c>
      <c r="Z588" s="378">
        <f>'4.  2011-2014 LRAM'!Z398*Z585</f>
        <v>0</v>
      </c>
      <c r="AA588" s="378">
        <f>'4.  2011-2014 LRAM'!AA398*AA585</f>
        <v>0</v>
      </c>
      <c r="AB588" s="378">
        <f>'4.  2011-2014 LRAM'!AB398*AB585</f>
        <v>0</v>
      </c>
      <c r="AC588" s="378">
        <f>'4.  2011-2014 LRAM'!AC398*AC585</f>
        <v>0</v>
      </c>
      <c r="AD588" s="378">
        <f>'4.  2011-2014 LRAM'!AD398*AD585</f>
        <v>0</v>
      </c>
      <c r="AE588" s="378">
        <f>'4.  2011-2014 LRAM'!AE398*AE585</f>
        <v>0</v>
      </c>
      <c r="AF588" s="378">
        <f>'4.  2011-2014 LRAM'!AF398*AF585</f>
        <v>0</v>
      </c>
      <c r="AG588" s="378">
        <f>'4.  2011-2014 LRAM'!AG398*AG585</f>
        <v>0</v>
      </c>
      <c r="AH588" s="378">
        <f>'4.  2011-2014 LRAM'!AH398*AH585</f>
        <v>0</v>
      </c>
      <c r="AI588" s="378">
        <f>'4.  2011-2014 LRAM'!AI398*AI585</f>
        <v>0</v>
      </c>
      <c r="AJ588" s="378">
        <f>'4.  2011-2014 LRAM'!AJ398*AJ585</f>
        <v>0</v>
      </c>
      <c r="AK588" s="378">
        <f>'4.  2011-2014 LRAM'!AK398*AK585</f>
        <v>0</v>
      </c>
      <c r="AL588" s="378">
        <f>'4.  2011-2014 LRAM'!AL398*AL585</f>
        <v>0</v>
      </c>
      <c r="AM588" s="624">
        <f t="shared" si="1261"/>
        <v>0</v>
      </c>
    </row>
    <row r="589" spans="1:39">
      <c r="B589" s="324" t="s">
        <v>298</v>
      </c>
      <c r="C589" s="345"/>
      <c r="D589" s="309"/>
      <c r="E589" s="279"/>
      <c r="F589" s="279"/>
      <c r="G589" s="279"/>
      <c r="H589" s="279"/>
      <c r="I589" s="279"/>
      <c r="J589" s="279"/>
      <c r="K589" s="279"/>
      <c r="L589" s="279"/>
      <c r="M589" s="279"/>
      <c r="N589" s="279"/>
      <c r="O589" s="291"/>
      <c r="P589" s="279"/>
      <c r="Q589" s="279"/>
      <c r="R589" s="279"/>
      <c r="S589" s="309"/>
      <c r="T589" s="309"/>
      <c r="U589" s="309"/>
      <c r="V589" s="309"/>
      <c r="W589" s="279"/>
      <c r="X589" s="279"/>
      <c r="Y589" s="378">
        <f>'4.  2011-2014 LRAM'!Y528*Y585</f>
        <v>0</v>
      </c>
      <c r="Z589" s="378">
        <f>'4.  2011-2014 LRAM'!Z528*Z585</f>
        <v>0</v>
      </c>
      <c r="AA589" s="378">
        <f>'4.  2011-2014 LRAM'!AA528*AA585</f>
        <v>0</v>
      </c>
      <c r="AB589" s="378">
        <f>'4.  2011-2014 LRAM'!AB528*AB585</f>
        <v>0</v>
      </c>
      <c r="AC589" s="378">
        <f>'4.  2011-2014 LRAM'!AC528*AC585</f>
        <v>0</v>
      </c>
      <c r="AD589" s="378">
        <f>'4.  2011-2014 LRAM'!AD528*AD585</f>
        <v>0</v>
      </c>
      <c r="AE589" s="378">
        <f>'4.  2011-2014 LRAM'!AE528*AE585</f>
        <v>0</v>
      </c>
      <c r="AF589" s="378">
        <f>'4.  2011-2014 LRAM'!AF528*AF585</f>
        <v>0</v>
      </c>
      <c r="AG589" s="378">
        <f>'4.  2011-2014 LRAM'!AG528*AG585</f>
        <v>0</v>
      </c>
      <c r="AH589" s="378">
        <f>'4.  2011-2014 LRAM'!AH528*AH585</f>
        <v>0</v>
      </c>
      <c r="AI589" s="378">
        <f>'4.  2011-2014 LRAM'!AI528*AI585</f>
        <v>0</v>
      </c>
      <c r="AJ589" s="378">
        <f>'4.  2011-2014 LRAM'!AJ528*AJ585</f>
        <v>0</v>
      </c>
      <c r="AK589" s="378">
        <f>'4.  2011-2014 LRAM'!AK528*AK585</f>
        <v>0</v>
      </c>
      <c r="AL589" s="378">
        <f>'4.  2011-2014 LRAM'!AL528*AL585</f>
        <v>0</v>
      </c>
      <c r="AM589" s="624">
        <f t="shared" si="1261"/>
        <v>0</v>
      </c>
    </row>
    <row r="590" spans="1:39">
      <c r="B590" s="324" t="s">
        <v>299</v>
      </c>
      <c r="C590" s="345"/>
      <c r="D590" s="309"/>
      <c r="E590" s="279"/>
      <c r="F590" s="279"/>
      <c r="G590" s="279"/>
      <c r="H590" s="279"/>
      <c r="I590" s="279"/>
      <c r="J590" s="279"/>
      <c r="K590" s="279"/>
      <c r="L590" s="279"/>
      <c r="M590" s="279"/>
      <c r="N590" s="279"/>
      <c r="O590" s="291"/>
      <c r="P590" s="279"/>
      <c r="Q590" s="279"/>
      <c r="R590" s="279"/>
      <c r="S590" s="309"/>
      <c r="T590" s="309"/>
      <c r="U590" s="309"/>
      <c r="V590" s="309"/>
      <c r="W590" s="279"/>
      <c r="X590" s="279"/>
      <c r="Y590" s="378">
        <f t="shared" ref="Y590:AL590" si="1262">Y209*Y585</f>
        <v>24996.226500000001</v>
      </c>
      <c r="Z590" s="378">
        <f t="shared" si="1262"/>
        <v>17266.730964480001</v>
      </c>
      <c r="AA590" s="378">
        <f t="shared" si="1262"/>
        <v>85940.366783040008</v>
      </c>
      <c r="AB590" s="378">
        <f>AB209*AB585</f>
        <v>3203.6529268799995</v>
      </c>
      <c r="AC590" s="378">
        <f t="shared" si="1262"/>
        <v>0</v>
      </c>
      <c r="AD590" s="378">
        <f t="shared" si="1262"/>
        <v>0</v>
      </c>
      <c r="AE590" s="378">
        <f t="shared" si="1262"/>
        <v>0</v>
      </c>
      <c r="AF590" s="378">
        <f t="shared" si="1262"/>
        <v>0</v>
      </c>
      <c r="AG590" s="378">
        <f t="shared" si="1262"/>
        <v>0</v>
      </c>
      <c r="AH590" s="378">
        <f t="shared" si="1262"/>
        <v>0</v>
      </c>
      <c r="AI590" s="378">
        <f t="shared" si="1262"/>
        <v>0</v>
      </c>
      <c r="AJ590" s="378">
        <f t="shared" si="1262"/>
        <v>0</v>
      </c>
      <c r="AK590" s="378">
        <f t="shared" si="1262"/>
        <v>0</v>
      </c>
      <c r="AL590" s="378">
        <f t="shared" si="1262"/>
        <v>0</v>
      </c>
      <c r="AM590" s="624">
        <f t="shared" si="1261"/>
        <v>131406.9771744</v>
      </c>
    </row>
    <row r="591" spans="1:39">
      <c r="B591" s="324" t="s">
        <v>300</v>
      </c>
      <c r="C591" s="345"/>
      <c r="D591" s="309"/>
      <c r="E591" s="279"/>
      <c r="F591" s="279"/>
      <c r="G591" s="279"/>
      <c r="H591" s="279"/>
      <c r="I591" s="279"/>
      <c r="J591" s="279"/>
      <c r="K591" s="279"/>
      <c r="L591" s="279"/>
      <c r="M591" s="279"/>
      <c r="N591" s="279"/>
      <c r="O591" s="291"/>
      <c r="P591" s="279"/>
      <c r="Q591" s="279"/>
      <c r="R591" s="279"/>
      <c r="S591" s="309"/>
      <c r="T591" s="309"/>
      <c r="U591" s="309"/>
      <c r="V591" s="309"/>
      <c r="W591" s="279"/>
      <c r="X591" s="279"/>
      <c r="Y591" s="378">
        <f>Y398*Y585</f>
        <v>65758.339500000002</v>
      </c>
      <c r="Z591" s="378">
        <f>Z398*Z585</f>
        <v>34133.766184799992</v>
      </c>
      <c r="AA591" s="378">
        <f t="shared" ref="AA591:AL591" si="1263">AA398*AA585</f>
        <v>74406.894814199914</v>
      </c>
      <c r="AB591" s="378">
        <f>AB398*AB585</f>
        <v>168.66496460166186</v>
      </c>
      <c r="AC591" s="378">
        <f t="shared" si="1263"/>
        <v>0</v>
      </c>
      <c r="AD591" s="378">
        <f t="shared" si="1263"/>
        <v>0</v>
      </c>
      <c r="AE591" s="378">
        <f t="shared" si="1263"/>
        <v>0</v>
      </c>
      <c r="AF591" s="378">
        <f t="shared" si="1263"/>
        <v>0</v>
      </c>
      <c r="AG591" s="378">
        <f t="shared" si="1263"/>
        <v>0</v>
      </c>
      <c r="AH591" s="378">
        <f t="shared" si="1263"/>
        <v>0</v>
      </c>
      <c r="AI591" s="378">
        <f t="shared" si="1263"/>
        <v>0</v>
      </c>
      <c r="AJ591" s="378">
        <f t="shared" si="1263"/>
        <v>0</v>
      </c>
      <c r="AK591" s="378">
        <f t="shared" si="1263"/>
        <v>0</v>
      </c>
      <c r="AL591" s="378">
        <f t="shared" si="1263"/>
        <v>0</v>
      </c>
      <c r="AM591" s="624">
        <f t="shared" si="1261"/>
        <v>174467.66546360156</v>
      </c>
    </row>
    <row r="592" spans="1:39">
      <c r="B592" s="324" t="s">
        <v>301</v>
      </c>
      <c r="C592" s="345"/>
      <c r="D592" s="309"/>
      <c r="E592" s="279"/>
      <c r="F592" s="279"/>
      <c r="G592" s="279"/>
      <c r="H592" s="279"/>
      <c r="I592" s="279"/>
      <c r="J592" s="279"/>
      <c r="K592" s="279"/>
      <c r="L592" s="279"/>
      <c r="M592" s="279"/>
      <c r="N592" s="279"/>
      <c r="O592" s="291"/>
      <c r="P592" s="279"/>
      <c r="Q592" s="279"/>
      <c r="R592" s="279"/>
      <c r="S592" s="309"/>
      <c r="T592" s="309"/>
      <c r="U592" s="309"/>
      <c r="V592" s="309"/>
      <c r="W592" s="279"/>
      <c r="X592" s="279"/>
      <c r="Y592" s="378">
        <f>Y582*Y585</f>
        <v>111034.1925</v>
      </c>
      <c r="Z592" s="378">
        <f t="shared" ref="Z592:AL592" si="1264">Z582*Z585</f>
        <v>19545.147687794368</v>
      </c>
      <c r="AA592" s="378">
        <f t="shared" si="1264"/>
        <v>106597.55932811998</v>
      </c>
      <c r="AB592" s="378">
        <f t="shared" si="1264"/>
        <v>2227.77071712</v>
      </c>
      <c r="AC592" s="378">
        <f t="shared" si="1264"/>
        <v>0</v>
      </c>
      <c r="AD592" s="378">
        <f t="shared" si="1264"/>
        <v>0</v>
      </c>
      <c r="AE592" s="378">
        <f t="shared" si="1264"/>
        <v>0</v>
      </c>
      <c r="AF592" s="378">
        <f t="shared" si="1264"/>
        <v>0</v>
      </c>
      <c r="AG592" s="378">
        <f t="shared" si="1264"/>
        <v>0</v>
      </c>
      <c r="AH592" s="378">
        <f t="shared" si="1264"/>
        <v>0</v>
      </c>
      <c r="AI592" s="378">
        <f t="shared" si="1264"/>
        <v>0</v>
      </c>
      <c r="AJ592" s="378">
        <f t="shared" si="1264"/>
        <v>0</v>
      </c>
      <c r="AK592" s="378">
        <f t="shared" si="1264"/>
        <v>0</v>
      </c>
      <c r="AL592" s="378">
        <f t="shared" si="1264"/>
        <v>0</v>
      </c>
      <c r="AM592" s="624">
        <f t="shared" si="1261"/>
        <v>239404.67023303435</v>
      </c>
    </row>
    <row r="593" spans="1:39" ht="15.75">
      <c r="B593" s="349" t="s">
        <v>302</v>
      </c>
      <c r="C593" s="345"/>
      <c r="D593" s="336"/>
      <c r="E593" s="334"/>
      <c r="F593" s="334"/>
      <c r="G593" s="334"/>
      <c r="H593" s="334"/>
      <c r="I593" s="334"/>
      <c r="J593" s="334"/>
      <c r="K593" s="334"/>
      <c r="L593" s="334"/>
      <c r="M593" s="334"/>
      <c r="N593" s="334"/>
      <c r="O593" s="300"/>
      <c r="P593" s="334"/>
      <c r="Q593" s="334"/>
      <c r="R593" s="334"/>
      <c r="S593" s="336"/>
      <c r="T593" s="336"/>
      <c r="U593" s="336"/>
      <c r="V593" s="336"/>
      <c r="W593" s="334"/>
      <c r="X593" s="334"/>
      <c r="Y593" s="346">
        <f>SUM(Y586:Y592)</f>
        <v>201788.7585</v>
      </c>
      <c r="Z593" s="346">
        <f>SUM(Z586:Z592)</f>
        <v>70945.64483707436</v>
      </c>
      <c r="AA593" s="346">
        <f t="shared" ref="AA593:AE593" si="1265">SUM(AA586:AA592)</f>
        <v>266944.82092535991</v>
      </c>
      <c r="AB593" s="346">
        <f t="shared" si="1265"/>
        <v>5600.0886086016617</v>
      </c>
      <c r="AC593" s="346">
        <f t="shared" si="1265"/>
        <v>0</v>
      </c>
      <c r="AD593" s="346">
        <f>SUM(AD586:AD592)</f>
        <v>0</v>
      </c>
      <c r="AE593" s="346">
        <f t="shared" si="1265"/>
        <v>0</v>
      </c>
      <c r="AF593" s="346">
        <f>SUM(AF586:AF592)</f>
        <v>0</v>
      </c>
      <c r="AG593" s="346">
        <f>SUM(AG586:AG592)</f>
        <v>0</v>
      </c>
      <c r="AH593" s="346">
        <f t="shared" ref="AH593:AL593" si="1266">SUM(AH586:AH592)</f>
        <v>0</v>
      </c>
      <c r="AI593" s="346">
        <f t="shared" si="1266"/>
        <v>0</v>
      </c>
      <c r="AJ593" s="346">
        <f>SUM(AJ586:AJ592)</f>
        <v>0</v>
      </c>
      <c r="AK593" s="346">
        <f t="shared" si="1266"/>
        <v>0</v>
      </c>
      <c r="AL593" s="346">
        <f t="shared" si="1266"/>
        <v>0</v>
      </c>
      <c r="AM593" s="407">
        <f>SUM(AM586:AM592)</f>
        <v>545279.31287103589</v>
      </c>
    </row>
    <row r="594" spans="1:39" ht="15.75">
      <c r="B594" s="349" t="s">
        <v>303</v>
      </c>
      <c r="C594" s="345"/>
      <c r="D594" s="350"/>
      <c r="E594" s="334"/>
      <c r="F594" s="334"/>
      <c r="G594" s="334"/>
      <c r="H594" s="334"/>
      <c r="I594" s="334"/>
      <c r="J594" s="334"/>
      <c r="K594" s="334"/>
      <c r="L594" s="334"/>
      <c r="M594" s="334"/>
      <c r="N594" s="334"/>
      <c r="O594" s="300"/>
      <c r="P594" s="334"/>
      <c r="Q594" s="334"/>
      <c r="R594" s="334"/>
      <c r="S594" s="336"/>
      <c r="T594" s="336"/>
      <c r="U594" s="336"/>
      <c r="V594" s="336"/>
      <c r="W594" s="334"/>
      <c r="X594" s="334"/>
      <c r="Y594" s="347">
        <f>Y583*Y585</f>
        <v>29336.664000000001</v>
      </c>
      <c r="Z594" s="347">
        <f t="shared" ref="Z594:AE594" si="1267">Z583*Z585</f>
        <v>59803.061399999999</v>
      </c>
      <c r="AA594" s="347">
        <f t="shared" si="1267"/>
        <v>80409.833400000003</v>
      </c>
      <c r="AB594" s="347">
        <f t="shared" si="1267"/>
        <v>15906.790499999999</v>
      </c>
      <c r="AC594" s="347">
        <f t="shared" si="1267"/>
        <v>0</v>
      </c>
      <c r="AD594" s="347">
        <f>AD583*AD585</f>
        <v>0</v>
      </c>
      <c r="AE594" s="347">
        <f t="shared" si="1267"/>
        <v>0</v>
      </c>
      <c r="AF594" s="347">
        <f>AF583*AF585</f>
        <v>0</v>
      </c>
      <c r="AG594" s="347">
        <f t="shared" ref="AG594:AL594" si="1268">AG583*AG585</f>
        <v>0</v>
      </c>
      <c r="AH594" s="347">
        <f t="shared" si="1268"/>
        <v>0</v>
      </c>
      <c r="AI594" s="347">
        <f t="shared" si="1268"/>
        <v>0</v>
      </c>
      <c r="AJ594" s="347">
        <f>AJ583*AJ585</f>
        <v>0</v>
      </c>
      <c r="AK594" s="347">
        <f>AK583*AK585</f>
        <v>0</v>
      </c>
      <c r="AL594" s="347">
        <f t="shared" si="1268"/>
        <v>0</v>
      </c>
      <c r="AM594" s="407">
        <f>SUM(Y594:AL594)</f>
        <v>185456.3493</v>
      </c>
    </row>
    <row r="595" spans="1:39" ht="15.75">
      <c r="B595" s="349" t="s">
        <v>304</v>
      </c>
      <c r="C595" s="345"/>
      <c r="D595" s="350"/>
      <c r="E595" s="334"/>
      <c r="F595" s="334"/>
      <c r="G595" s="334"/>
      <c r="H595" s="334"/>
      <c r="I595" s="334"/>
      <c r="J595" s="334"/>
      <c r="K595" s="334"/>
      <c r="L595" s="334"/>
      <c r="M595" s="334"/>
      <c r="N595" s="334"/>
      <c r="O595" s="300"/>
      <c r="P595" s="334"/>
      <c r="Q595" s="334"/>
      <c r="R595" s="334"/>
      <c r="S595" s="350"/>
      <c r="T595" s="350"/>
      <c r="U595" s="350"/>
      <c r="V595" s="350"/>
      <c r="W595" s="334"/>
      <c r="X595" s="334"/>
      <c r="Y595" s="351"/>
      <c r="Z595" s="351"/>
      <c r="AA595" s="351"/>
      <c r="AB595" s="351"/>
      <c r="AC595" s="351"/>
      <c r="AD595" s="351"/>
      <c r="AE595" s="351"/>
      <c r="AF595" s="351"/>
      <c r="AG595" s="351"/>
      <c r="AH595" s="351"/>
      <c r="AI595" s="351"/>
      <c r="AJ595" s="351"/>
      <c r="AK595" s="351"/>
      <c r="AL595" s="351"/>
      <c r="AM595" s="407">
        <f>AM593-AM594</f>
        <v>359822.96357103589</v>
      </c>
    </row>
    <row r="596" spans="1:39">
      <c r="B596" s="324"/>
      <c r="C596" s="350"/>
      <c r="D596" s="350"/>
      <c r="E596" s="334"/>
      <c r="F596" s="334"/>
      <c r="G596" s="334"/>
      <c r="H596" s="334"/>
      <c r="I596" s="334"/>
      <c r="J596" s="334"/>
      <c r="K596" s="334"/>
      <c r="L596" s="334"/>
      <c r="M596" s="334"/>
      <c r="N596" s="334"/>
      <c r="O596" s="300"/>
      <c r="P596" s="334"/>
      <c r="Q596" s="334"/>
      <c r="R596" s="334"/>
      <c r="S596" s="350"/>
      <c r="T596" s="345"/>
      <c r="U596" s="350"/>
      <c r="V596" s="350"/>
      <c r="W596" s="334"/>
      <c r="X596" s="334"/>
      <c r="Y596" s="352"/>
      <c r="Z596" s="352"/>
      <c r="AA596" s="352"/>
      <c r="AB596" s="352"/>
      <c r="AC596" s="352"/>
      <c r="AD596" s="352"/>
      <c r="AE596" s="352"/>
      <c r="AF596" s="352"/>
      <c r="AG596" s="352"/>
      <c r="AH596" s="352"/>
      <c r="AI596" s="352"/>
      <c r="AJ596" s="352"/>
      <c r="AK596" s="352"/>
      <c r="AL596" s="352"/>
      <c r="AM596" s="348"/>
    </row>
    <row r="597" spans="1:39">
      <c r="B597" s="439" t="s">
        <v>305</v>
      </c>
      <c r="C597" s="304"/>
      <c r="D597" s="279"/>
      <c r="E597" s="279"/>
      <c r="F597" s="279"/>
      <c r="G597" s="279"/>
      <c r="H597" s="279"/>
      <c r="I597" s="279"/>
      <c r="J597" s="279"/>
      <c r="K597" s="279"/>
      <c r="L597" s="279"/>
      <c r="M597" s="279"/>
      <c r="N597" s="279"/>
      <c r="O597" s="357"/>
      <c r="P597" s="279"/>
      <c r="Q597" s="279"/>
      <c r="R597" s="279"/>
      <c r="S597" s="304"/>
      <c r="T597" s="309"/>
      <c r="U597" s="309"/>
      <c r="V597" s="279"/>
      <c r="W597" s="279"/>
      <c r="X597" s="309"/>
      <c r="Y597" s="291">
        <f>SUMPRODUCT(E410:E580,Y410:Y580)</f>
        <v>8393283</v>
      </c>
      <c r="Z597" s="291">
        <f>SUMPRODUCT(E410:E580,Z410:Z580)</f>
        <v>1206490.598011998</v>
      </c>
      <c r="AA597" s="291">
        <f>IF(AA408="kw",SUMPRODUCT($N$410:$N$580,$P$410:$P$580,AA410:AA580),SUMPRODUCT($E$410:$E$580,AA410:AA580))</f>
        <v>21002.855999999996</v>
      </c>
      <c r="AB597" s="291">
        <f>IF(AB408="kw",SUMPRODUCT($N$410:$N$580,$P$410:$P$580,AB410:AB580),SUMPRODUCT($E$410:$E$580,AB410:AB580))</f>
        <v>553.53600000000006</v>
      </c>
      <c r="AC597" s="291">
        <f>IF(AC408="kw",SUMPRODUCT($N$410:$N$580,$P$410:$P$580,AC410:AC580),SUMPRODUCT($E$410:$E$580,AC410:AC580))</f>
        <v>0</v>
      </c>
      <c r="AD597" s="291">
        <f t="shared" ref="AD597:AL597" si="1269">IF(AD408="kw",SUMPRODUCT($N$410:$N$580,$P$410:$P$580,AD410:AD580),SUMPRODUCT($E$410:$E$580,AD410:AD580))</f>
        <v>0</v>
      </c>
      <c r="AE597" s="291">
        <f t="shared" si="1269"/>
        <v>0</v>
      </c>
      <c r="AF597" s="291">
        <f t="shared" si="1269"/>
        <v>0</v>
      </c>
      <c r="AG597" s="291">
        <f t="shared" si="1269"/>
        <v>0</v>
      </c>
      <c r="AH597" s="291">
        <f t="shared" si="1269"/>
        <v>0</v>
      </c>
      <c r="AI597" s="291">
        <f t="shared" si="1269"/>
        <v>0</v>
      </c>
      <c r="AJ597" s="291">
        <f t="shared" si="1269"/>
        <v>0</v>
      </c>
      <c r="AK597" s="291">
        <f t="shared" si="1269"/>
        <v>0</v>
      </c>
      <c r="AL597" s="291">
        <f t="shared" si="1269"/>
        <v>0</v>
      </c>
      <c r="AM597" s="337"/>
    </row>
    <row r="598" spans="1:39">
      <c r="B598" s="439" t="s">
        <v>306</v>
      </c>
      <c r="C598" s="304"/>
      <c r="D598" s="279"/>
      <c r="E598" s="279"/>
      <c r="F598" s="279"/>
      <c r="G598" s="279"/>
      <c r="H598" s="279"/>
      <c r="I598" s="279"/>
      <c r="J598" s="279"/>
      <c r="K598" s="279"/>
      <c r="L598" s="279"/>
      <c r="M598" s="279"/>
      <c r="N598" s="279"/>
      <c r="O598" s="357"/>
      <c r="P598" s="279"/>
      <c r="Q598" s="279"/>
      <c r="R598" s="279"/>
      <c r="S598" s="304"/>
      <c r="T598" s="309"/>
      <c r="U598" s="309"/>
      <c r="V598" s="279"/>
      <c r="W598" s="279"/>
      <c r="X598" s="309"/>
      <c r="Y598" s="291">
        <f>SUMPRODUCT(F410:F580,Y410:Y580)</f>
        <v>8393283</v>
      </c>
      <c r="Z598" s="291">
        <f>SUMPRODUCT(F410:F580,Z410:Z580)</f>
        <v>1205370.8702128083</v>
      </c>
      <c r="AA598" s="291">
        <f t="shared" ref="AA598:AL598" si="1270">IF(AA408="kw",SUMPRODUCT($N$410:$N$580,$Q$410:$Q$580,AA410:AA580),SUMPRODUCT($F$410:$F$580,AA410:AA580))</f>
        <v>21002.855999999996</v>
      </c>
      <c r="AB598" s="291">
        <f t="shared" si="1270"/>
        <v>553.53600000000006</v>
      </c>
      <c r="AC598" s="291">
        <f>IF(AC408="kw",SUMPRODUCT($N$410:$N$580,$Q$410:$Q$580,AC410:AC580),SUMPRODUCT($F$410:$F$580,AC410:AC580))</f>
        <v>0</v>
      </c>
      <c r="AD598" s="291">
        <f t="shared" si="1270"/>
        <v>0</v>
      </c>
      <c r="AE598" s="291">
        <f t="shared" si="1270"/>
        <v>0</v>
      </c>
      <c r="AF598" s="291">
        <f t="shared" si="1270"/>
        <v>0</v>
      </c>
      <c r="AG598" s="291">
        <f t="shared" si="1270"/>
        <v>0</v>
      </c>
      <c r="AH598" s="291">
        <f t="shared" si="1270"/>
        <v>0</v>
      </c>
      <c r="AI598" s="291">
        <f t="shared" si="1270"/>
        <v>0</v>
      </c>
      <c r="AJ598" s="291">
        <f t="shared" si="1270"/>
        <v>0</v>
      </c>
      <c r="AK598" s="291">
        <f t="shared" si="1270"/>
        <v>0</v>
      </c>
      <c r="AL598" s="291">
        <f t="shared" si="1270"/>
        <v>0</v>
      </c>
      <c r="AM598" s="337"/>
    </row>
    <row r="599" spans="1:39">
      <c r="B599" s="440" t="s">
        <v>307</v>
      </c>
      <c r="C599" s="364"/>
      <c r="D599" s="384"/>
      <c r="E599" s="384"/>
      <c r="F599" s="384"/>
      <c r="G599" s="384"/>
      <c r="H599" s="384"/>
      <c r="I599" s="384"/>
      <c r="J599" s="384"/>
      <c r="K599" s="384"/>
      <c r="L599" s="384"/>
      <c r="M599" s="384"/>
      <c r="N599" s="384"/>
      <c r="O599" s="383"/>
      <c r="P599" s="384"/>
      <c r="Q599" s="384"/>
      <c r="R599" s="384"/>
      <c r="S599" s="364"/>
      <c r="T599" s="385"/>
      <c r="U599" s="385"/>
      <c r="V599" s="384"/>
      <c r="W599" s="384"/>
      <c r="X599" s="385"/>
      <c r="Y599" s="326">
        <f>SUMPRODUCT(G410:G580,Y410:Y580)</f>
        <v>8393283</v>
      </c>
      <c r="Z599" s="326">
        <f>SUMPRODUCT(G410:G580,Z410:Z580)</f>
        <v>1205370.8702128083</v>
      </c>
      <c r="AA599" s="326">
        <f t="shared" ref="AA599:AL599" si="1271">IF(AA408="kw",SUMPRODUCT($N$410:$N$580,$R$410:$R$580,AA410:AA580),SUMPRODUCT($G$410:$G$580,AA410:AA580))</f>
        <v>21002.855999999996</v>
      </c>
      <c r="AB599" s="326">
        <f t="shared" si="1271"/>
        <v>553.53600000000006</v>
      </c>
      <c r="AC599" s="326">
        <f>IF(AC408="kw",SUMPRODUCT($N$410:$N$580,$R$410:$R$580,AC410:AC580),SUMPRODUCT($G$410:$G$580,AC410:AC580))</f>
        <v>0</v>
      </c>
      <c r="AD599" s="326">
        <f t="shared" si="1271"/>
        <v>0</v>
      </c>
      <c r="AE599" s="326">
        <f t="shared" si="1271"/>
        <v>0</v>
      </c>
      <c r="AF599" s="326">
        <f t="shared" si="1271"/>
        <v>0</v>
      </c>
      <c r="AG599" s="326">
        <f t="shared" si="1271"/>
        <v>0</v>
      </c>
      <c r="AH599" s="326">
        <f t="shared" si="1271"/>
        <v>0</v>
      </c>
      <c r="AI599" s="326">
        <f t="shared" si="1271"/>
        <v>0</v>
      </c>
      <c r="AJ599" s="326">
        <f t="shared" si="1271"/>
        <v>0</v>
      </c>
      <c r="AK599" s="326">
        <f t="shared" si="1271"/>
        <v>0</v>
      </c>
      <c r="AL599" s="326">
        <f t="shared" si="1271"/>
        <v>0</v>
      </c>
      <c r="AM599" s="386"/>
    </row>
    <row r="600" spans="1:39" ht="22.5" customHeight="1">
      <c r="B600" s="368" t="s">
        <v>589</v>
      </c>
      <c r="C600" s="387"/>
      <c r="D600" s="388"/>
      <c r="E600" s="388"/>
      <c r="F600" s="388"/>
      <c r="G600" s="388"/>
      <c r="H600" s="388"/>
      <c r="I600" s="388"/>
      <c r="J600" s="388"/>
      <c r="K600" s="388"/>
      <c r="L600" s="388"/>
      <c r="M600" s="388"/>
      <c r="N600" s="388"/>
      <c r="O600" s="388"/>
      <c r="P600" s="388"/>
      <c r="Q600" s="388"/>
      <c r="R600" s="388"/>
      <c r="S600" s="371"/>
      <c r="T600" s="372"/>
      <c r="U600" s="388"/>
      <c r="V600" s="388"/>
      <c r="W600" s="388"/>
      <c r="X600" s="388"/>
      <c r="Y600" s="409"/>
      <c r="Z600" s="409"/>
      <c r="AA600" s="409"/>
      <c r="AB600" s="409"/>
      <c r="AC600" s="409"/>
      <c r="AD600" s="409"/>
      <c r="AE600" s="409"/>
      <c r="AF600" s="409"/>
      <c r="AG600" s="409"/>
      <c r="AH600" s="409"/>
      <c r="AI600" s="409"/>
      <c r="AJ600" s="409"/>
      <c r="AK600" s="409"/>
      <c r="AL600" s="409"/>
      <c r="AM600" s="389"/>
    </row>
    <row r="603" spans="1:39" ht="15.75">
      <c r="B603" s="280" t="s">
        <v>309</v>
      </c>
      <c r="C603" s="281"/>
      <c r="D603" s="585" t="s">
        <v>525</v>
      </c>
      <c r="E603" s="253"/>
      <c r="F603" s="585"/>
      <c r="G603" s="253"/>
      <c r="H603" s="253"/>
      <c r="I603" s="253"/>
      <c r="J603" s="253"/>
      <c r="K603" s="253"/>
      <c r="L603" s="253"/>
      <c r="M603" s="253"/>
      <c r="N603" s="253"/>
      <c r="O603" s="281"/>
      <c r="P603" s="253"/>
      <c r="Q603" s="253"/>
      <c r="R603" s="253"/>
      <c r="S603" s="253"/>
      <c r="T603" s="253"/>
      <c r="U603" s="253"/>
      <c r="V603" s="253"/>
      <c r="W603" s="253"/>
      <c r="X603" s="253"/>
      <c r="Y603" s="270"/>
      <c r="Z603" s="267"/>
      <c r="AA603" s="267"/>
      <c r="AB603" s="267"/>
      <c r="AC603" s="267"/>
      <c r="AD603" s="267"/>
      <c r="AE603" s="267"/>
      <c r="AF603" s="267"/>
      <c r="AG603" s="267"/>
      <c r="AH603" s="267"/>
      <c r="AI603" s="267"/>
      <c r="AJ603" s="267"/>
      <c r="AK603" s="267"/>
      <c r="AL603" s="267"/>
    </row>
    <row r="604" spans="1:39" ht="33.75" customHeight="1">
      <c r="B604" s="886" t="s">
        <v>211</v>
      </c>
      <c r="C604" s="888" t="s">
        <v>33</v>
      </c>
      <c r="D604" s="284" t="s">
        <v>421</v>
      </c>
      <c r="E604" s="890" t="s">
        <v>209</v>
      </c>
      <c r="F604" s="891"/>
      <c r="G604" s="891"/>
      <c r="H604" s="891"/>
      <c r="I604" s="891"/>
      <c r="J604" s="891"/>
      <c r="K604" s="891"/>
      <c r="L604" s="891"/>
      <c r="M604" s="892"/>
      <c r="N604" s="896" t="s">
        <v>213</v>
      </c>
      <c r="O604" s="284" t="s">
        <v>422</v>
      </c>
      <c r="P604" s="890" t="s">
        <v>212</v>
      </c>
      <c r="Q604" s="891"/>
      <c r="R604" s="891"/>
      <c r="S604" s="891"/>
      <c r="T604" s="891"/>
      <c r="U604" s="891"/>
      <c r="V604" s="891"/>
      <c r="W604" s="891"/>
      <c r="X604" s="892"/>
      <c r="Y604" s="893" t="s">
        <v>243</v>
      </c>
      <c r="Z604" s="894"/>
      <c r="AA604" s="894"/>
      <c r="AB604" s="894"/>
      <c r="AC604" s="894"/>
      <c r="AD604" s="894"/>
      <c r="AE604" s="894"/>
      <c r="AF604" s="894"/>
      <c r="AG604" s="894"/>
      <c r="AH604" s="894"/>
      <c r="AI604" s="894"/>
      <c r="AJ604" s="894"/>
      <c r="AK604" s="894"/>
      <c r="AL604" s="894"/>
      <c r="AM604" s="895"/>
    </row>
    <row r="605" spans="1:39" ht="68.25" customHeight="1">
      <c r="B605" s="887"/>
      <c r="C605" s="889"/>
      <c r="D605" s="285">
        <v>2018</v>
      </c>
      <c r="E605" s="285">
        <v>2019</v>
      </c>
      <c r="F605" s="285">
        <v>2020</v>
      </c>
      <c r="G605" s="285">
        <v>2021</v>
      </c>
      <c r="H605" s="285">
        <v>2022</v>
      </c>
      <c r="I605" s="285">
        <v>2023</v>
      </c>
      <c r="J605" s="285">
        <v>2024</v>
      </c>
      <c r="K605" s="285">
        <v>2025</v>
      </c>
      <c r="L605" s="285">
        <v>2026</v>
      </c>
      <c r="M605" s="285">
        <v>2027</v>
      </c>
      <c r="N605" s="897"/>
      <c r="O605" s="285">
        <v>2018</v>
      </c>
      <c r="P605" s="285">
        <v>2019</v>
      </c>
      <c r="Q605" s="285">
        <v>2020</v>
      </c>
      <c r="R605" s="285">
        <v>2021</v>
      </c>
      <c r="S605" s="285">
        <v>2022</v>
      </c>
      <c r="T605" s="285">
        <v>2023</v>
      </c>
      <c r="U605" s="285">
        <v>2024</v>
      </c>
      <c r="V605" s="285">
        <v>2025</v>
      </c>
      <c r="W605" s="285">
        <v>2026</v>
      </c>
      <c r="X605" s="285">
        <v>2027</v>
      </c>
      <c r="Y605" s="285" t="str">
        <f>'1.  LRAMVA Summary'!D52</f>
        <v>Residential</v>
      </c>
      <c r="Z605" s="285" t="str">
        <f>'1.  LRAMVA Summary'!E52</f>
        <v>GS &lt;50 kW</v>
      </c>
      <c r="AA605" s="285" t="str">
        <f>'1.  LRAMVA Summary'!F52</f>
        <v>GS &gt;50 kW</v>
      </c>
      <c r="AB605" s="285" t="str">
        <f>'1.  LRAMVA Summary'!G52</f>
        <v>Large User</v>
      </c>
      <c r="AC605" s="285" t="str">
        <f>'1.  LRAMVA Summary'!H52</f>
        <v>Street Lighting</v>
      </c>
      <c r="AD605" s="285" t="str">
        <f>'1.  LRAMVA Summary'!I52</f>
        <v/>
      </c>
      <c r="AE605" s="285" t="str">
        <f>'1.  LRAMVA Summary'!J52</f>
        <v/>
      </c>
      <c r="AF605" s="285" t="str">
        <f>'1.  LRAMVA Summary'!K52</f>
        <v/>
      </c>
      <c r="AG605" s="285" t="str">
        <f>'1.  LRAMVA Summary'!L52</f>
        <v/>
      </c>
      <c r="AH605" s="285" t="str">
        <f>'1.  LRAMVA Summary'!M52</f>
        <v/>
      </c>
      <c r="AI605" s="285" t="str">
        <f>'1.  LRAMVA Summary'!N52</f>
        <v/>
      </c>
      <c r="AJ605" s="285" t="str">
        <f>'1.  LRAMVA Summary'!O52</f>
        <v/>
      </c>
      <c r="AK605" s="285" t="str">
        <f>'1.  LRAMVA Summary'!P52</f>
        <v/>
      </c>
      <c r="AL605" s="285" t="str">
        <f>'1.  LRAMVA Summary'!Q52</f>
        <v/>
      </c>
      <c r="AM605" s="287" t="str">
        <f>'1.  LRAMVA Summary'!R52</f>
        <v>Total</v>
      </c>
    </row>
    <row r="606" spans="1:39" ht="15.75" customHeight="1">
      <c r="A606" s="528"/>
      <c r="B606" s="514" t="s">
        <v>503</v>
      </c>
      <c r="C606" s="289"/>
      <c r="D606" s="289"/>
      <c r="E606" s="289"/>
      <c r="F606" s="289"/>
      <c r="G606" s="289"/>
      <c r="H606" s="289"/>
      <c r="I606" s="289"/>
      <c r="J606" s="289"/>
      <c r="K606" s="289"/>
      <c r="L606" s="289"/>
      <c r="M606" s="289"/>
      <c r="N606" s="290"/>
      <c r="O606" s="289"/>
      <c r="P606" s="289"/>
      <c r="Q606" s="289"/>
      <c r="R606" s="289"/>
      <c r="S606" s="289"/>
      <c r="T606" s="289"/>
      <c r="U606" s="289"/>
      <c r="V606" s="289"/>
      <c r="W606" s="289"/>
      <c r="X606" s="289"/>
      <c r="Y606" s="291" t="str">
        <f>'1.  LRAMVA Summary'!D53</f>
        <v>kWh</v>
      </c>
      <c r="Z606" s="291" t="str">
        <f>'1.  LRAMVA Summary'!E53</f>
        <v>kWh</v>
      </c>
      <c r="AA606" s="291" t="str">
        <f>'1.  LRAMVA Summary'!F53</f>
        <v>kW</v>
      </c>
      <c r="AB606" s="291" t="str">
        <f>'1.  LRAMVA Summary'!G53</f>
        <v>kW</v>
      </c>
      <c r="AC606" s="291" t="str">
        <f>'1.  LRAMVA Summary'!H53</f>
        <v>kW</v>
      </c>
      <c r="AD606" s="291">
        <f>'1.  LRAMVA Summary'!I53</f>
        <v>0</v>
      </c>
      <c r="AE606" s="291">
        <f>'1.  LRAMVA Summary'!J53</f>
        <v>0</v>
      </c>
      <c r="AF606" s="291">
        <f>'1.  LRAMVA Summary'!K53</f>
        <v>0</v>
      </c>
      <c r="AG606" s="291">
        <f>'1.  LRAMVA Summary'!L53</f>
        <v>0</v>
      </c>
      <c r="AH606" s="291">
        <f>'1.  LRAMVA Summary'!M53</f>
        <v>0</v>
      </c>
      <c r="AI606" s="291">
        <f>'1.  LRAMVA Summary'!N53</f>
        <v>0</v>
      </c>
      <c r="AJ606" s="291">
        <f>'1.  LRAMVA Summary'!O53</f>
        <v>0</v>
      </c>
      <c r="AK606" s="291">
        <f>'1.  LRAMVA Summary'!P53</f>
        <v>0</v>
      </c>
      <c r="AL606" s="291">
        <f>'1.  LRAMVA Summary'!Q53</f>
        <v>0</v>
      </c>
      <c r="AM606" s="292"/>
    </row>
    <row r="607" spans="1:39" ht="15.75" hidden="1" outlineLevel="1">
      <c r="A607" s="528"/>
      <c r="B607" s="500" t="s">
        <v>496</v>
      </c>
      <c r="C607" s="289"/>
      <c r="D607" s="289"/>
      <c r="E607" s="289"/>
      <c r="F607" s="289"/>
      <c r="G607" s="289"/>
      <c r="H607" s="289"/>
      <c r="I607" s="289"/>
      <c r="J607" s="289"/>
      <c r="K607" s="289"/>
      <c r="L607" s="289"/>
      <c r="M607" s="289"/>
      <c r="N607" s="290"/>
      <c r="O607" s="289"/>
      <c r="P607" s="289"/>
      <c r="Q607" s="289"/>
      <c r="R607" s="289"/>
      <c r="S607" s="289"/>
      <c r="T607" s="289"/>
      <c r="U607" s="289"/>
      <c r="V607" s="289"/>
      <c r="W607" s="289"/>
      <c r="X607" s="289"/>
      <c r="Y607" s="291"/>
      <c r="Z607" s="291"/>
      <c r="AA607" s="291"/>
      <c r="AB607" s="291"/>
      <c r="AC607" s="291"/>
      <c r="AD607" s="291"/>
      <c r="AE607" s="291"/>
      <c r="AF607" s="291"/>
      <c r="AG607" s="291"/>
      <c r="AH607" s="291"/>
      <c r="AI607" s="291"/>
      <c r="AJ607" s="291"/>
      <c r="AK607" s="291"/>
      <c r="AL607" s="291"/>
      <c r="AM607" s="292"/>
    </row>
    <row r="608" spans="1:39" hidden="1" outlineLevel="1">
      <c r="A608" s="528">
        <v>1</v>
      </c>
      <c r="B608" s="428" t="s">
        <v>95</v>
      </c>
      <c r="C608" s="291" t="s">
        <v>25</v>
      </c>
      <c r="D608" s="295"/>
      <c r="E608" s="295"/>
      <c r="F608" s="295"/>
      <c r="G608" s="295"/>
      <c r="H608" s="295"/>
      <c r="I608" s="295"/>
      <c r="J608" s="295"/>
      <c r="K608" s="295"/>
      <c r="L608" s="295"/>
      <c r="M608" s="295"/>
      <c r="N608" s="291"/>
      <c r="O608" s="295"/>
      <c r="P608" s="295"/>
      <c r="Q608" s="295"/>
      <c r="R608" s="295"/>
      <c r="S608" s="295"/>
      <c r="T608" s="295"/>
      <c r="U608" s="295"/>
      <c r="V608" s="295"/>
      <c r="W608" s="295"/>
      <c r="X608" s="295"/>
      <c r="Y608" s="410"/>
      <c r="Z608" s="410"/>
      <c r="AA608" s="410"/>
      <c r="AB608" s="410"/>
      <c r="AC608" s="410"/>
      <c r="AD608" s="410"/>
      <c r="AE608" s="410"/>
      <c r="AF608" s="410"/>
      <c r="AG608" s="410"/>
      <c r="AH608" s="410"/>
      <c r="AI608" s="410"/>
      <c r="AJ608" s="410"/>
      <c r="AK608" s="410"/>
      <c r="AL608" s="410"/>
      <c r="AM608" s="296">
        <f>SUM(Y608:AL608)</f>
        <v>0</v>
      </c>
    </row>
    <row r="609" spans="1:39" hidden="1" outlineLevel="1">
      <c r="A609" s="528"/>
      <c r="B609" s="294" t="s">
        <v>310</v>
      </c>
      <c r="C609" s="291" t="s">
        <v>163</v>
      </c>
      <c r="D609" s="295"/>
      <c r="E609" s="295"/>
      <c r="F609" s="295"/>
      <c r="G609" s="295"/>
      <c r="H609" s="295"/>
      <c r="I609" s="295"/>
      <c r="J609" s="295"/>
      <c r="K609" s="295"/>
      <c r="L609" s="295"/>
      <c r="M609" s="295"/>
      <c r="N609" s="467"/>
      <c r="O609" s="295"/>
      <c r="P609" s="295"/>
      <c r="Q609" s="295"/>
      <c r="R609" s="295"/>
      <c r="S609" s="295"/>
      <c r="T609" s="295"/>
      <c r="U609" s="295"/>
      <c r="V609" s="295"/>
      <c r="W609" s="295"/>
      <c r="X609" s="295"/>
      <c r="Y609" s="411">
        <f>Y608</f>
        <v>0</v>
      </c>
      <c r="Z609" s="411">
        <f t="shared" ref="Z609:AD609" si="1272">Z608</f>
        <v>0</v>
      </c>
      <c r="AA609" s="411">
        <f t="shared" si="1272"/>
        <v>0</v>
      </c>
      <c r="AB609" s="411">
        <f t="shared" si="1272"/>
        <v>0</v>
      </c>
      <c r="AC609" s="411">
        <f t="shared" si="1272"/>
        <v>0</v>
      </c>
      <c r="AD609" s="411">
        <f t="shared" si="1272"/>
        <v>0</v>
      </c>
      <c r="AE609" s="411">
        <f t="shared" ref="AE609" si="1273">AE608</f>
        <v>0</v>
      </c>
      <c r="AF609" s="411">
        <f t="shared" ref="AF609" si="1274">AF608</f>
        <v>0</v>
      </c>
      <c r="AG609" s="411">
        <f t="shared" ref="AG609" si="1275">AG608</f>
        <v>0</v>
      </c>
      <c r="AH609" s="411">
        <f t="shared" ref="AH609" si="1276">AH608</f>
        <v>0</v>
      </c>
      <c r="AI609" s="411">
        <f t="shared" ref="AI609" si="1277">AI608</f>
        <v>0</v>
      </c>
      <c r="AJ609" s="411">
        <f t="shared" ref="AJ609" si="1278">AJ608</f>
        <v>0</v>
      </c>
      <c r="AK609" s="411">
        <f t="shared" ref="AK609" si="1279">AK608</f>
        <v>0</v>
      </c>
      <c r="AL609" s="411">
        <f t="shared" ref="AL609" si="1280">AL608</f>
        <v>0</v>
      </c>
      <c r="AM609" s="297"/>
    </row>
    <row r="610" spans="1:39" ht="15.75" hidden="1" outlineLevel="1">
      <c r="A610" s="528"/>
      <c r="B610" s="298"/>
      <c r="C610" s="299"/>
      <c r="D610" s="299"/>
      <c r="E610" s="299"/>
      <c r="F610" s="299"/>
      <c r="G610" s="299"/>
      <c r="H610" s="299"/>
      <c r="I610" s="299"/>
      <c r="J610" s="299"/>
      <c r="K610" s="299"/>
      <c r="L610" s="299"/>
      <c r="M610" s="299"/>
      <c r="N610" s="300"/>
      <c r="O610" s="299"/>
      <c r="P610" s="299"/>
      <c r="Q610" s="299"/>
      <c r="R610" s="299"/>
      <c r="S610" s="299"/>
      <c r="T610" s="299"/>
      <c r="U610" s="299"/>
      <c r="V610" s="299"/>
      <c r="W610" s="299"/>
      <c r="X610" s="299"/>
      <c r="Y610" s="412"/>
      <c r="Z610" s="413"/>
      <c r="AA610" s="413"/>
      <c r="AB610" s="413"/>
      <c r="AC610" s="413"/>
      <c r="AD610" s="413"/>
      <c r="AE610" s="413"/>
      <c r="AF610" s="413"/>
      <c r="AG610" s="413"/>
      <c r="AH610" s="413"/>
      <c r="AI610" s="413"/>
      <c r="AJ610" s="413"/>
      <c r="AK610" s="413"/>
      <c r="AL610" s="413"/>
      <c r="AM610" s="302"/>
    </row>
    <row r="611" spans="1:39" hidden="1" outlineLevel="1">
      <c r="A611" s="528">
        <v>2</v>
      </c>
      <c r="B611" s="428" t="s">
        <v>96</v>
      </c>
      <c r="C611" s="291" t="s">
        <v>25</v>
      </c>
      <c r="D611" s="295"/>
      <c r="E611" s="295"/>
      <c r="F611" s="295"/>
      <c r="G611" s="295"/>
      <c r="H611" s="295"/>
      <c r="I611" s="295"/>
      <c r="J611" s="295"/>
      <c r="K611" s="295"/>
      <c r="L611" s="295"/>
      <c r="M611" s="295"/>
      <c r="N611" s="291"/>
      <c r="O611" s="295"/>
      <c r="P611" s="295"/>
      <c r="Q611" s="295"/>
      <c r="R611" s="295"/>
      <c r="S611" s="295"/>
      <c r="T611" s="295"/>
      <c r="U611" s="295"/>
      <c r="V611" s="295"/>
      <c r="W611" s="295"/>
      <c r="X611" s="295"/>
      <c r="Y611" s="410"/>
      <c r="Z611" s="410"/>
      <c r="AA611" s="410"/>
      <c r="AB611" s="410"/>
      <c r="AC611" s="410"/>
      <c r="AD611" s="410"/>
      <c r="AE611" s="410"/>
      <c r="AF611" s="410"/>
      <c r="AG611" s="410"/>
      <c r="AH611" s="410"/>
      <c r="AI611" s="410"/>
      <c r="AJ611" s="410"/>
      <c r="AK611" s="410"/>
      <c r="AL611" s="410"/>
      <c r="AM611" s="296">
        <f>SUM(Y611:AL611)</f>
        <v>0</v>
      </c>
    </row>
    <row r="612" spans="1:39" hidden="1" outlineLevel="1">
      <c r="A612" s="528"/>
      <c r="B612" s="294" t="s">
        <v>310</v>
      </c>
      <c r="C612" s="291" t="s">
        <v>163</v>
      </c>
      <c r="D612" s="295"/>
      <c r="E612" s="295"/>
      <c r="F612" s="295"/>
      <c r="G612" s="295"/>
      <c r="H612" s="295"/>
      <c r="I612" s="295"/>
      <c r="J612" s="295"/>
      <c r="K612" s="295"/>
      <c r="L612" s="295"/>
      <c r="M612" s="295"/>
      <c r="N612" s="467"/>
      <c r="O612" s="295"/>
      <c r="P612" s="295"/>
      <c r="Q612" s="295"/>
      <c r="R612" s="295"/>
      <c r="S612" s="295"/>
      <c r="T612" s="295"/>
      <c r="U612" s="295"/>
      <c r="V612" s="295"/>
      <c r="W612" s="295"/>
      <c r="X612" s="295"/>
      <c r="Y612" s="411">
        <f>Y611</f>
        <v>0</v>
      </c>
      <c r="Z612" s="411">
        <f t="shared" ref="Z612:AD612" si="1281">Z611</f>
        <v>0</v>
      </c>
      <c r="AA612" s="411">
        <f t="shared" si="1281"/>
        <v>0</v>
      </c>
      <c r="AB612" s="411">
        <f t="shared" si="1281"/>
        <v>0</v>
      </c>
      <c r="AC612" s="411">
        <f t="shared" si="1281"/>
        <v>0</v>
      </c>
      <c r="AD612" s="411">
        <f t="shared" si="1281"/>
        <v>0</v>
      </c>
      <c r="AE612" s="411">
        <f t="shared" ref="AE612" si="1282">AE611</f>
        <v>0</v>
      </c>
      <c r="AF612" s="411">
        <f t="shared" ref="AF612" si="1283">AF611</f>
        <v>0</v>
      </c>
      <c r="AG612" s="411">
        <f t="shared" ref="AG612" si="1284">AG611</f>
        <v>0</v>
      </c>
      <c r="AH612" s="411">
        <f t="shared" ref="AH612" si="1285">AH611</f>
        <v>0</v>
      </c>
      <c r="AI612" s="411">
        <f t="shared" ref="AI612" si="1286">AI611</f>
        <v>0</v>
      </c>
      <c r="AJ612" s="411">
        <f t="shared" ref="AJ612" si="1287">AJ611</f>
        <v>0</v>
      </c>
      <c r="AK612" s="411">
        <f t="shared" ref="AK612" si="1288">AK611</f>
        <v>0</v>
      </c>
      <c r="AL612" s="411">
        <f t="shared" ref="AL612" si="1289">AL611</f>
        <v>0</v>
      </c>
      <c r="AM612" s="297"/>
    </row>
    <row r="613" spans="1:39" ht="15.75" hidden="1" outlineLevel="1">
      <c r="A613" s="528"/>
      <c r="B613" s="298"/>
      <c r="C613" s="299"/>
      <c r="D613" s="304"/>
      <c r="E613" s="304"/>
      <c r="F613" s="304"/>
      <c r="G613" s="304"/>
      <c r="H613" s="304"/>
      <c r="I613" s="304"/>
      <c r="J613" s="304"/>
      <c r="K613" s="304"/>
      <c r="L613" s="304"/>
      <c r="M613" s="304"/>
      <c r="N613" s="300"/>
      <c r="O613" s="304"/>
      <c r="P613" s="304"/>
      <c r="Q613" s="304"/>
      <c r="R613" s="304"/>
      <c r="S613" s="304"/>
      <c r="T613" s="304"/>
      <c r="U613" s="304"/>
      <c r="V613" s="304"/>
      <c r="W613" s="304"/>
      <c r="X613" s="304"/>
      <c r="Y613" s="412"/>
      <c r="Z613" s="413"/>
      <c r="AA613" s="413"/>
      <c r="AB613" s="413"/>
      <c r="AC613" s="413"/>
      <c r="AD613" s="413"/>
      <c r="AE613" s="413"/>
      <c r="AF613" s="413"/>
      <c r="AG613" s="413"/>
      <c r="AH613" s="413"/>
      <c r="AI613" s="413"/>
      <c r="AJ613" s="413"/>
      <c r="AK613" s="413"/>
      <c r="AL613" s="413"/>
      <c r="AM613" s="302"/>
    </row>
    <row r="614" spans="1:39" hidden="1" outlineLevel="1">
      <c r="A614" s="528">
        <v>3</v>
      </c>
      <c r="B614" s="428" t="s">
        <v>97</v>
      </c>
      <c r="C614" s="291" t="s">
        <v>25</v>
      </c>
      <c r="D614" s="295"/>
      <c r="E614" s="295"/>
      <c r="F614" s="295"/>
      <c r="G614" s="295"/>
      <c r="H614" s="295"/>
      <c r="I614" s="295"/>
      <c r="J614" s="295"/>
      <c r="K614" s="295"/>
      <c r="L614" s="295"/>
      <c r="M614" s="295"/>
      <c r="N614" s="291"/>
      <c r="O614" s="295"/>
      <c r="P614" s="295"/>
      <c r="Q614" s="295"/>
      <c r="R614" s="295"/>
      <c r="S614" s="295"/>
      <c r="T614" s="295"/>
      <c r="U614" s="295"/>
      <c r="V614" s="295"/>
      <c r="W614" s="295"/>
      <c r="X614" s="295"/>
      <c r="Y614" s="410"/>
      <c r="Z614" s="410"/>
      <c r="AA614" s="410"/>
      <c r="AB614" s="410"/>
      <c r="AC614" s="410"/>
      <c r="AD614" s="410"/>
      <c r="AE614" s="410"/>
      <c r="AF614" s="410"/>
      <c r="AG614" s="410"/>
      <c r="AH614" s="410"/>
      <c r="AI614" s="410"/>
      <c r="AJ614" s="410"/>
      <c r="AK614" s="410"/>
      <c r="AL614" s="410"/>
      <c r="AM614" s="296">
        <f>SUM(Y614:AL614)</f>
        <v>0</v>
      </c>
    </row>
    <row r="615" spans="1:39" hidden="1" outlineLevel="1">
      <c r="A615" s="528"/>
      <c r="B615" s="294" t="s">
        <v>310</v>
      </c>
      <c r="C615" s="291" t="s">
        <v>163</v>
      </c>
      <c r="D615" s="295"/>
      <c r="E615" s="295"/>
      <c r="F615" s="295"/>
      <c r="G615" s="295"/>
      <c r="H615" s="295"/>
      <c r="I615" s="295"/>
      <c r="J615" s="295"/>
      <c r="K615" s="295"/>
      <c r="L615" s="295"/>
      <c r="M615" s="295"/>
      <c r="N615" s="467"/>
      <c r="O615" s="295"/>
      <c r="P615" s="295"/>
      <c r="Q615" s="295"/>
      <c r="R615" s="295"/>
      <c r="S615" s="295"/>
      <c r="T615" s="295"/>
      <c r="U615" s="295"/>
      <c r="V615" s="295"/>
      <c r="W615" s="295"/>
      <c r="X615" s="295"/>
      <c r="Y615" s="411">
        <f>Y614</f>
        <v>0</v>
      </c>
      <c r="Z615" s="411">
        <f t="shared" ref="Z615:AD615" si="1290">Z614</f>
        <v>0</v>
      </c>
      <c r="AA615" s="411">
        <f t="shared" si="1290"/>
        <v>0</v>
      </c>
      <c r="AB615" s="411">
        <f t="shared" si="1290"/>
        <v>0</v>
      </c>
      <c r="AC615" s="411">
        <f t="shared" si="1290"/>
        <v>0</v>
      </c>
      <c r="AD615" s="411">
        <f t="shared" si="1290"/>
        <v>0</v>
      </c>
      <c r="AE615" s="411">
        <f t="shared" ref="AE615" si="1291">AE614</f>
        <v>0</v>
      </c>
      <c r="AF615" s="411">
        <f t="shared" ref="AF615" si="1292">AF614</f>
        <v>0</v>
      </c>
      <c r="AG615" s="411">
        <f t="shared" ref="AG615" si="1293">AG614</f>
        <v>0</v>
      </c>
      <c r="AH615" s="411">
        <f t="shared" ref="AH615" si="1294">AH614</f>
        <v>0</v>
      </c>
      <c r="AI615" s="411">
        <f t="shared" ref="AI615" si="1295">AI614</f>
        <v>0</v>
      </c>
      <c r="AJ615" s="411">
        <f t="shared" ref="AJ615" si="1296">AJ614</f>
        <v>0</v>
      </c>
      <c r="AK615" s="411">
        <f t="shared" ref="AK615" si="1297">AK614</f>
        <v>0</v>
      </c>
      <c r="AL615" s="411">
        <f t="shared" ref="AL615" si="1298">AL614</f>
        <v>0</v>
      </c>
      <c r="AM615" s="297"/>
    </row>
    <row r="616" spans="1:39" hidden="1" outlineLevel="1">
      <c r="A616" s="528"/>
      <c r="B616" s="294"/>
      <c r="C616" s="305"/>
      <c r="D616" s="291"/>
      <c r="E616" s="291"/>
      <c r="F616" s="291"/>
      <c r="G616" s="291"/>
      <c r="H616" s="291"/>
      <c r="I616" s="291"/>
      <c r="J616" s="291"/>
      <c r="K616" s="291"/>
      <c r="L616" s="291"/>
      <c r="M616" s="291"/>
      <c r="N616" s="291"/>
      <c r="O616" s="291"/>
      <c r="P616" s="291"/>
      <c r="Q616" s="291"/>
      <c r="R616" s="291"/>
      <c r="S616" s="291"/>
      <c r="T616" s="291"/>
      <c r="U616" s="291"/>
      <c r="V616" s="291"/>
      <c r="W616" s="291"/>
      <c r="X616" s="291"/>
      <c r="Y616" s="412"/>
      <c r="Z616" s="412"/>
      <c r="AA616" s="412"/>
      <c r="AB616" s="412"/>
      <c r="AC616" s="412"/>
      <c r="AD616" s="412"/>
      <c r="AE616" s="412"/>
      <c r="AF616" s="412"/>
      <c r="AG616" s="412"/>
      <c r="AH616" s="412"/>
      <c r="AI616" s="412"/>
      <c r="AJ616" s="412"/>
      <c r="AK616" s="412"/>
      <c r="AL616" s="412"/>
      <c r="AM616" s="306"/>
    </row>
    <row r="617" spans="1:39" hidden="1" outlineLevel="1">
      <c r="A617" s="528">
        <v>4</v>
      </c>
      <c r="B617" s="516" t="s">
        <v>679</v>
      </c>
      <c r="C617" s="291" t="s">
        <v>25</v>
      </c>
      <c r="D617" s="295"/>
      <c r="E617" s="295"/>
      <c r="F617" s="295"/>
      <c r="G617" s="295"/>
      <c r="H617" s="295"/>
      <c r="I617" s="295"/>
      <c r="J617" s="295"/>
      <c r="K617" s="295"/>
      <c r="L617" s="295"/>
      <c r="M617" s="295"/>
      <c r="N617" s="291"/>
      <c r="O617" s="295"/>
      <c r="P617" s="295"/>
      <c r="Q617" s="295"/>
      <c r="R617" s="295"/>
      <c r="S617" s="295"/>
      <c r="T617" s="295"/>
      <c r="U617" s="295"/>
      <c r="V617" s="295"/>
      <c r="W617" s="295"/>
      <c r="X617" s="295"/>
      <c r="Y617" s="410"/>
      <c r="Z617" s="410"/>
      <c r="AA617" s="410"/>
      <c r="AB617" s="410"/>
      <c r="AC617" s="410"/>
      <c r="AD617" s="410"/>
      <c r="AE617" s="410"/>
      <c r="AF617" s="410"/>
      <c r="AG617" s="410"/>
      <c r="AH617" s="410"/>
      <c r="AI617" s="410"/>
      <c r="AJ617" s="410"/>
      <c r="AK617" s="410"/>
      <c r="AL617" s="410"/>
      <c r="AM617" s="296">
        <f>SUM(Y617:AL617)</f>
        <v>0</v>
      </c>
    </row>
    <row r="618" spans="1:39" hidden="1" outlineLevel="1">
      <c r="A618" s="528"/>
      <c r="B618" s="294" t="s">
        <v>310</v>
      </c>
      <c r="C618" s="291" t="s">
        <v>163</v>
      </c>
      <c r="D618" s="295"/>
      <c r="E618" s="295"/>
      <c r="F618" s="295"/>
      <c r="G618" s="295"/>
      <c r="H618" s="295"/>
      <c r="I618" s="295"/>
      <c r="J618" s="295"/>
      <c r="K618" s="295"/>
      <c r="L618" s="295"/>
      <c r="M618" s="295"/>
      <c r="N618" s="467"/>
      <c r="O618" s="295"/>
      <c r="P618" s="295"/>
      <c r="Q618" s="295"/>
      <c r="R618" s="295"/>
      <c r="S618" s="295"/>
      <c r="T618" s="295"/>
      <c r="U618" s="295"/>
      <c r="V618" s="295"/>
      <c r="W618" s="295"/>
      <c r="X618" s="295"/>
      <c r="Y618" s="411">
        <f>Y617</f>
        <v>0</v>
      </c>
      <c r="Z618" s="411">
        <f t="shared" ref="Z618:AD618" si="1299">Z617</f>
        <v>0</v>
      </c>
      <c r="AA618" s="411">
        <f t="shared" si="1299"/>
        <v>0</v>
      </c>
      <c r="AB618" s="411">
        <f t="shared" si="1299"/>
        <v>0</v>
      </c>
      <c r="AC618" s="411">
        <f t="shared" si="1299"/>
        <v>0</v>
      </c>
      <c r="AD618" s="411">
        <f t="shared" si="1299"/>
        <v>0</v>
      </c>
      <c r="AE618" s="411">
        <f t="shared" ref="AE618" si="1300">AE617</f>
        <v>0</v>
      </c>
      <c r="AF618" s="411">
        <f t="shared" ref="AF618" si="1301">AF617</f>
        <v>0</v>
      </c>
      <c r="AG618" s="411">
        <f t="shared" ref="AG618" si="1302">AG617</f>
        <v>0</v>
      </c>
      <c r="AH618" s="411">
        <f t="shared" ref="AH618" si="1303">AH617</f>
        <v>0</v>
      </c>
      <c r="AI618" s="411">
        <f t="shared" ref="AI618" si="1304">AI617</f>
        <v>0</v>
      </c>
      <c r="AJ618" s="411">
        <f t="shared" ref="AJ618" si="1305">AJ617</f>
        <v>0</v>
      </c>
      <c r="AK618" s="411">
        <f t="shared" ref="AK618" si="1306">AK617</f>
        <v>0</v>
      </c>
      <c r="AL618" s="411">
        <f t="shared" ref="AL618" si="1307">AL617</f>
        <v>0</v>
      </c>
      <c r="AM618" s="297"/>
    </row>
    <row r="619" spans="1:39" hidden="1" outlineLevel="1">
      <c r="A619" s="528"/>
      <c r="B619" s="294"/>
      <c r="C619" s="305"/>
      <c r="D619" s="304"/>
      <c r="E619" s="304"/>
      <c r="F619" s="304"/>
      <c r="G619" s="304"/>
      <c r="H619" s="304"/>
      <c r="I619" s="304"/>
      <c r="J619" s="304"/>
      <c r="K619" s="304"/>
      <c r="L619" s="304"/>
      <c r="M619" s="304"/>
      <c r="N619" s="291"/>
      <c r="O619" s="304"/>
      <c r="P619" s="304"/>
      <c r="Q619" s="304"/>
      <c r="R619" s="304"/>
      <c r="S619" s="304"/>
      <c r="T619" s="304"/>
      <c r="U619" s="304"/>
      <c r="V619" s="304"/>
      <c r="W619" s="304"/>
      <c r="X619" s="304"/>
      <c r="Y619" s="412"/>
      <c r="Z619" s="412"/>
      <c r="AA619" s="412"/>
      <c r="AB619" s="412"/>
      <c r="AC619" s="412"/>
      <c r="AD619" s="412"/>
      <c r="AE619" s="412"/>
      <c r="AF619" s="412"/>
      <c r="AG619" s="412"/>
      <c r="AH619" s="412"/>
      <c r="AI619" s="412"/>
      <c r="AJ619" s="412"/>
      <c r="AK619" s="412"/>
      <c r="AL619" s="412"/>
      <c r="AM619" s="306"/>
    </row>
    <row r="620" spans="1:39" ht="15.75" hidden="1" customHeight="1" outlineLevel="1">
      <c r="A620" s="528">
        <v>5</v>
      </c>
      <c r="B620" s="428" t="s">
        <v>98</v>
      </c>
      <c r="C620" s="291" t="s">
        <v>25</v>
      </c>
      <c r="D620" s="295"/>
      <c r="E620" s="295"/>
      <c r="F620" s="295"/>
      <c r="G620" s="295"/>
      <c r="H620" s="295"/>
      <c r="I620" s="295"/>
      <c r="J620" s="295"/>
      <c r="K620" s="295"/>
      <c r="L620" s="295"/>
      <c r="M620" s="295"/>
      <c r="N620" s="291"/>
      <c r="O620" s="295"/>
      <c r="P620" s="295"/>
      <c r="Q620" s="295"/>
      <c r="R620" s="295"/>
      <c r="S620" s="295"/>
      <c r="T620" s="295"/>
      <c r="U620" s="295"/>
      <c r="V620" s="295"/>
      <c r="W620" s="295"/>
      <c r="X620" s="295"/>
      <c r="Y620" s="410"/>
      <c r="Z620" s="410"/>
      <c r="AA620" s="410"/>
      <c r="AB620" s="410"/>
      <c r="AC620" s="410"/>
      <c r="AD620" s="410"/>
      <c r="AE620" s="410"/>
      <c r="AF620" s="410"/>
      <c r="AG620" s="410"/>
      <c r="AH620" s="410"/>
      <c r="AI620" s="410"/>
      <c r="AJ620" s="410"/>
      <c r="AK620" s="410"/>
      <c r="AL620" s="410"/>
      <c r="AM620" s="296">
        <f>SUM(Y620:AL620)</f>
        <v>0</v>
      </c>
    </row>
    <row r="621" spans="1:39" hidden="1" outlineLevel="1">
      <c r="A621" s="528"/>
      <c r="B621" s="294" t="s">
        <v>310</v>
      </c>
      <c r="C621" s="291" t="s">
        <v>163</v>
      </c>
      <c r="D621" s="295"/>
      <c r="E621" s="295"/>
      <c r="F621" s="295"/>
      <c r="G621" s="295"/>
      <c r="H621" s="295"/>
      <c r="I621" s="295"/>
      <c r="J621" s="295"/>
      <c r="K621" s="295"/>
      <c r="L621" s="295"/>
      <c r="M621" s="295"/>
      <c r="N621" s="467"/>
      <c r="O621" s="295"/>
      <c r="P621" s="295"/>
      <c r="Q621" s="295"/>
      <c r="R621" s="295"/>
      <c r="S621" s="295"/>
      <c r="T621" s="295"/>
      <c r="U621" s="295"/>
      <c r="V621" s="295"/>
      <c r="W621" s="295"/>
      <c r="X621" s="295"/>
      <c r="Y621" s="411">
        <f>Y620</f>
        <v>0</v>
      </c>
      <c r="Z621" s="411">
        <f t="shared" ref="Z621:AD621" si="1308">Z620</f>
        <v>0</v>
      </c>
      <c r="AA621" s="411">
        <f t="shared" si="1308"/>
        <v>0</v>
      </c>
      <c r="AB621" s="411">
        <f t="shared" si="1308"/>
        <v>0</v>
      </c>
      <c r="AC621" s="411">
        <f t="shared" si="1308"/>
        <v>0</v>
      </c>
      <c r="AD621" s="411">
        <f t="shared" si="1308"/>
        <v>0</v>
      </c>
      <c r="AE621" s="411">
        <f t="shared" ref="AE621" si="1309">AE620</f>
        <v>0</v>
      </c>
      <c r="AF621" s="411">
        <f t="shared" ref="AF621" si="1310">AF620</f>
        <v>0</v>
      </c>
      <c r="AG621" s="411">
        <f t="shared" ref="AG621" si="1311">AG620</f>
        <v>0</v>
      </c>
      <c r="AH621" s="411">
        <f t="shared" ref="AH621" si="1312">AH620</f>
        <v>0</v>
      </c>
      <c r="AI621" s="411">
        <f t="shared" ref="AI621" si="1313">AI620</f>
        <v>0</v>
      </c>
      <c r="AJ621" s="411">
        <f t="shared" ref="AJ621" si="1314">AJ620</f>
        <v>0</v>
      </c>
      <c r="AK621" s="411">
        <f t="shared" ref="AK621" si="1315">AK620</f>
        <v>0</v>
      </c>
      <c r="AL621" s="411">
        <f t="shared" ref="AL621" si="1316">AL620</f>
        <v>0</v>
      </c>
      <c r="AM621" s="297"/>
    </row>
    <row r="622" spans="1:39" hidden="1" outlineLevel="1">
      <c r="A622" s="528"/>
      <c r="B622" s="294"/>
      <c r="C622" s="291"/>
      <c r="D622" s="291"/>
      <c r="E622" s="291"/>
      <c r="F622" s="291"/>
      <c r="G622" s="291"/>
      <c r="H622" s="291"/>
      <c r="I622" s="291"/>
      <c r="J622" s="291"/>
      <c r="K622" s="291"/>
      <c r="L622" s="291"/>
      <c r="M622" s="291"/>
      <c r="N622" s="291"/>
      <c r="O622" s="291"/>
      <c r="P622" s="291"/>
      <c r="Q622" s="291"/>
      <c r="R622" s="291"/>
      <c r="S622" s="291"/>
      <c r="T622" s="291"/>
      <c r="U622" s="291"/>
      <c r="V622" s="291"/>
      <c r="W622" s="291"/>
      <c r="X622" s="291"/>
      <c r="Y622" s="422"/>
      <c r="Z622" s="423"/>
      <c r="AA622" s="423"/>
      <c r="AB622" s="423"/>
      <c r="AC622" s="423"/>
      <c r="AD622" s="423"/>
      <c r="AE622" s="423"/>
      <c r="AF622" s="423"/>
      <c r="AG622" s="423"/>
      <c r="AH622" s="423"/>
      <c r="AI622" s="423"/>
      <c r="AJ622" s="423"/>
      <c r="AK622" s="423"/>
      <c r="AL622" s="423"/>
      <c r="AM622" s="297"/>
    </row>
    <row r="623" spans="1:39" ht="15.75" hidden="1" outlineLevel="1">
      <c r="A623" s="528"/>
      <c r="B623" s="319" t="s">
        <v>497</v>
      </c>
      <c r="C623" s="289"/>
      <c r="D623" s="289"/>
      <c r="E623" s="289"/>
      <c r="F623" s="289"/>
      <c r="G623" s="289"/>
      <c r="H623" s="289"/>
      <c r="I623" s="289"/>
      <c r="J623" s="289"/>
      <c r="K623" s="289"/>
      <c r="L623" s="289"/>
      <c r="M623" s="289"/>
      <c r="N623" s="290"/>
      <c r="O623" s="289"/>
      <c r="P623" s="289"/>
      <c r="Q623" s="289"/>
      <c r="R623" s="289"/>
      <c r="S623" s="289"/>
      <c r="T623" s="289"/>
      <c r="U623" s="289"/>
      <c r="V623" s="289"/>
      <c r="W623" s="289"/>
      <c r="X623" s="289"/>
      <c r="Y623" s="414"/>
      <c r="Z623" s="414"/>
      <c r="AA623" s="414"/>
      <c r="AB623" s="414"/>
      <c r="AC623" s="414"/>
      <c r="AD623" s="414"/>
      <c r="AE623" s="414"/>
      <c r="AF623" s="414"/>
      <c r="AG623" s="414"/>
      <c r="AH623" s="414"/>
      <c r="AI623" s="414"/>
      <c r="AJ623" s="414"/>
      <c r="AK623" s="414"/>
      <c r="AL623" s="414"/>
      <c r="AM623" s="292"/>
    </row>
    <row r="624" spans="1:39" hidden="1" outlineLevel="1">
      <c r="A624" s="528">
        <v>6</v>
      </c>
      <c r="B624" s="428" t="s">
        <v>99</v>
      </c>
      <c r="C624" s="291" t="s">
        <v>25</v>
      </c>
      <c r="D624" s="295"/>
      <c r="E624" s="295"/>
      <c r="F624" s="295"/>
      <c r="G624" s="295"/>
      <c r="H624" s="295"/>
      <c r="I624" s="295"/>
      <c r="J624" s="295"/>
      <c r="K624" s="295"/>
      <c r="L624" s="295"/>
      <c r="M624" s="295"/>
      <c r="N624" s="295">
        <v>12</v>
      </c>
      <c r="O624" s="295"/>
      <c r="P624" s="295"/>
      <c r="Q624" s="295"/>
      <c r="R624" s="295"/>
      <c r="S624" s="295"/>
      <c r="T624" s="295"/>
      <c r="U624" s="295"/>
      <c r="V624" s="295"/>
      <c r="W624" s="295"/>
      <c r="X624" s="295"/>
      <c r="Y624" s="415"/>
      <c r="Z624" s="410"/>
      <c r="AA624" s="410"/>
      <c r="AB624" s="410"/>
      <c r="AC624" s="410"/>
      <c r="AD624" s="410"/>
      <c r="AE624" s="410"/>
      <c r="AF624" s="415"/>
      <c r="AG624" s="415"/>
      <c r="AH624" s="415"/>
      <c r="AI624" s="415"/>
      <c r="AJ624" s="415"/>
      <c r="AK624" s="415"/>
      <c r="AL624" s="415"/>
      <c r="AM624" s="296">
        <f>SUM(Y624:AL624)</f>
        <v>0</v>
      </c>
    </row>
    <row r="625" spans="1:39" hidden="1" outlineLevel="1">
      <c r="A625" s="528"/>
      <c r="B625" s="294" t="s">
        <v>310</v>
      </c>
      <c r="C625" s="291" t="s">
        <v>163</v>
      </c>
      <c r="D625" s="295"/>
      <c r="E625" s="295"/>
      <c r="F625" s="295"/>
      <c r="G625" s="295"/>
      <c r="H625" s="295"/>
      <c r="I625" s="295"/>
      <c r="J625" s="295"/>
      <c r="K625" s="295"/>
      <c r="L625" s="295"/>
      <c r="M625" s="295"/>
      <c r="N625" s="295">
        <f>N624</f>
        <v>12</v>
      </c>
      <c r="O625" s="295"/>
      <c r="P625" s="295"/>
      <c r="Q625" s="295"/>
      <c r="R625" s="295"/>
      <c r="S625" s="295"/>
      <c r="T625" s="295"/>
      <c r="U625" s="295"/>
      <c r="V625" s="295"/>
      <c r="W625" s="295"/>
      <c r="X625" s="295"/>
      <c r="Y625" s="411">
        <f>Y624</f>
        <v>0</v>
      </c>
      <c r="Z625" s="411">
        <f t="shared" ref="Z625:AD625" si="1317">Z624</f>
        <v>0</v>
      </c>
      <c r="AA625" s="411">
        <f t="shared" si="1317"/>
        <v>0</v>
      </c>
      <c r="AB625" s="411">
        <f t="shared" si="1317"/>
        <v>0</v>
      </c>
      <c r="AC625" s="411">
        <f t="shared" si="1317"/>
        <v>0</v>
      </c>
      <c r="AD625" s="411">
        <f t="shared" si="1317"/>
        <v>0</v>
      </c>
      <c r="AE625" s="411">
        <f t="shared" ref="AE625" si="1318">AE624</f>
        <v>0</v>
      </c>
      <c r="AF625" s="411">
        <f t="shared" ref="AF625" si="1319">AF624</f>
        <v>0</v>
      </c>
      <c r="AG625" s="411">
        <f t="shared" ref="AG625" si="1320">AG624</f>
        <v>0</v>
      </c>
      <c r="AH625" s="411">
        <f t="shared" ref="AH625" si="1321">AH624</f>
        <v>0</v>
      </c>
      <c r="AI625" s="411">
        <f t="shared" ref="AI625" si="1322">AI624</f>
        <v>0</v>
      </c>
      <c r="AJ625" s="411">
        <f t="shared" ref="AJ625" si="1323">AJ624</f>
        <v>0</v>
      </c>
      <c r="AK625" s="411">
        <f t="shared" ref="AK625" si="1324">AK624</f>
        <v>0</v>
      </c>
      <c r="AL625" s="411">
        <f t="shared" ref="AL625" si="1325">AL624</f>
        <v>0</v>
      </c>
      <c r="AM625" s="311"/>
    </row>
    <row r="626" spans="1:39" hidden="1" outlineLevel="1">
      <c r="A626" s="528"/>
      <c r="B626" s="310"/>
      <c r="C626" s="312"/>
      <c r="D626" s="291"/>
      <c r="E626" s="291"/>
      <c r="F626" s="291"/>
      <c r="G626" s="291"/>
      <c r="H626" s="291"/>
      <c r="I626" s="291"/>
      <c r="J626" s="291"/>
      <c r="K626" s="291"/>
      <c r="L626" s="291"/>
      <c r="M626" s="291"/>
      <c r="N626" s="291"/>
      <c r="O626" s="291"/>
      <c r="P626" s="291"/>
      <c r="Q626" s="291"/>
      <c r="R626" s="291"/>
      <c r="S626" s="291"/>
      <c r="T626" s="291"/>
      <c r="U626" s="291"/>
      <c r="V626" s="291"/>
      <c r="W626" s="291"/>
      <c r="X626" s="291"/>
      <c r="Y626" s="416"/>
      <c r="Z626" s="416"/>
      <c r="AA626" s="416"/>
      <c r="AB626" s="416"/>
      <c r="AC626" s="416"/>
      <c r="AD626" s="416"/>
      <c r="AE626" s="416"/>
      <c r="AF626" s="416"/>
      <c r="AG626" s="416"/>
      <c r="AH626" s="416"/>
      <c r="AI626" s="416"/>
      <c r="AJ626" s="416"/>
      <c r="AK626" s="416"/>
      <c r="AL626" s="416"/>
      <c r="AM626" s="313"/>
    </row>
    <row r="627" spans="1:39" ht="30" hidden="1" outlineLevel="1">
      <c r="A627" s="528">
        <v>7</v>
      </c>
      <c r="B627" s="428" t="s">
        <v>100</v>
      </c>
      <c r="C627" s="291" t="s">
        <v>25</v>
      </c>
      <c r="D627" s="295"/>
      <c r="E627" s="295"/>
      <c r="F627" s="295"/>
      <c r="G627" s="295"/>
      <c r="H627" s="295"/>
      <c r="I627" s="295"/>
      <c r="J627" s="295"/>
      <c r="K627" s="295"/>
      <c r="L627" s="295"/>
      <c r="M627" s="295"/>
      <c r="N627" s="295">
        <v>12</v>
      </c>
      <c r="O627" s="295"/>
      <c r="P627" s="295"/>
      <c r="Q627" s="295"/>
      <c r="R627" s="295"/>
      <c r="S627" s="295"/>
      <c r="T627" s="295"/>
      <c r="U627" s="295"/>
      <c r="V627" s="295"/>
      <c r="W627" s="295"/>
      <c r="X627" s="295"/>
      <c r="Y627" s="415"/>
      <c r="Z627" s="410"/>
      <c r="AA627" s="410"/>
      <c r="AB627" s="410"/>
      <c r="AC627" s="410"/>
      <c r="AD627" s="410"/>
      <c r="AE627" s="410"/>
      <c r="AF627" s="415"/>
      <c r="AG627" s="415"/>
      <c r="AH627" s="415"/>
      <c r="AI627" s="415"/>
      <c r="AJ627" s="415"/>
      <c r="AK627" s="415"/>
      <c r="AL627" s="415"/>
      <c r="AM627" s="296">
        <f>SUM(Y627:AL627)</f>
        <v>0</v>
      </c>
    </row>
    <row r="628" spans="1:39" hidden="1" outlineLevel="1">
      <c r="A628" s="528"/>
      <c r="B628" s="294" t="s">
        <v>310</v>
      </c>
      <c r="C628" s="291" t="s">
        <v>163</v>
      </c>
      <c r="D628" s="295"/>
      <c r="E628" s="295"/>
      <c r="F628" s="295"/>
      <c r="G628" s="295"/>
      <c r="H628" s="295"/>
      <c r="I628" s="295"/>
      <c r="J628" s="295"/>
      <c r="K628" s="295"/>
      <c r="L628" s="295"/>
      <c r="M628" s="295"/>
      <c r="N628" s="295">
        <f>N627</f>
        <v>12</v>
      </c>
      <c r="O628" s="295"/>
      <c r="P628" s="295"/>
      <c r="Q628" s="295"/>
      <c r="R628" s="295"/>
      <c r="S628" s="295"/>
      <c r="T628" s="295"/>
      <c r="U628" s="295"/>
      <c r="V628" s="295"/>
      <c r="W628" s="295"/>
      <c r="X628" s="295"/>
      <c r="Y628" s="411">
        <f>Y627</f>
        <v>0</v>
      </c>
      <c r="Z628" s="411">
        <f t="shared" ref="Z628:AD628" si="1326">Z627</f>
        <v>0</v>
      </c>
      <c r="AA628" s="411">
        <f t="shared" si="1326"/>
        <v>0</v>
      </c>
      <c r="AB628" s="411">
        <f t="shared" si="1326"/>
        <v>0</v>
      </c>
      <c r="AC628" s="411">
        <f t="shared" si="1326"/>
        <v>0</v>
      </c>
      <c r="AD628" s="411">
        <f t="shared" si="1326"/>
        <v>0</v>
      </c>
      <c r="AE628" s="411">
        <f t="shared" ref="AE628" si="1327">AE627</f>
        <v>0</v>
      </c>
      <c r="AF628" s="411">
        <f t="shared" ref="AF628" si="1328">AF627</f>
        <v>0</v>
      </c>
      <c r="AG628" s="411">
        <f t="shared" ref="AG628" si="1329">AG627</f>
        <v>0</v>
      </c>
      <c r="AH628" s="411">
        <f t="shared" ref="AH628" si="1330">AH627</f>
        <v>0</v>
      </c>
      <c r="AI628" s="411">
        <f t="shared" ref="AI628" si="1331">AI627</f>
        <v>0</v>
      </c>
      <c r="AJ628" s="411">
        <f t="shared" ref="AJ628" si="1332">AJ627</f>
        <v>0</v>
      </c>
      <c r="AK628" s="411">
        <f t="shared" ref="AK628" si="1333">AK627</f>
        <v>0</v>
      </c>
      <c r="AL628" s="411">
        <f t="shared" ref="AL628" si="1334">AL627</f>
        <v>0</v>
      </c>
      <c r="AM628" s="311"/>
    </row>
    <row r="629" spans="1:39" hidden="1" outlineLevel="1">
      <c r="A629" s="528"/>
      <c r="B629" s="314"/>
      <c r="C629" s="312"/>
      <c r="D629" s="291"/>
      <c r="E629" s="291"/>
      <c r="F629" s="291"/>
      <c r="G629" s="291"/>
      <c r="H629" s="291"/>
      <c r="I629" s="291"/>
      <c r="J629" s="291"/>
      <c r="K629" s="291"/>
      <c r="L629" s="291"/>
      <c r="M629" s="291"/>
      <c r="N629" s="291"/>
      <c r="O629" s="291"/>
      <c r="P629" s="291"/>
      <c r="Q629" s="291"/>
      <c r="R629" s="291"/>
      <c r="S629" s="291"/>
      <c r="T629" s="291"/>
      <c r="U629" s="291"/>
      <c r="V629" s="291"/>
      <c r="W629" s="291"/>
      <c r="X629" s="291"/>
      <c r="Y629" s="416"/>
      <c r="Z629" s="417"/>
      <c r="AA629" s="416"/>
      <c r="AB629" s="416"/>
      <c r="AC629" s="416"/>
      <c r="AD629" s="416"/>
      <c r="AE629" s="416"/>
      <c r="AF629" s="416"/>
      <c r="AG629" s="416"/>
      <c r="AH629" s="416"/>
      <c r="AI629" s="416"/>
      <c r="AJ629" s="416"/>
      <c r="AK629" s="416"/>
      <c r="AL629" s="416"/>
      <c r="AM629" s="313"/>
    </row>
    <row r="630" spans="1:39" ht="30" hidden="1" outlineLevel="1">
      <c r="A630" s="528">
        <v>8</v>
      </c>
      <c r="B630" s="428" t="s">
        <v>101</v>
      </c>
      <c r="C630" s="291" t="s">
        <v>25</v>
      </c>
      <c r="D630" s="295"/>
      <c r="E630" s="295"/>
      <c r="F630" s="295"/>
      <c r="G630" s="295"/>
      <c r="H630" s="295"/>
      <c r="I630" s="295"/>
      <c r="J630" s="295"/>
      <c r="K630" s="295"/>
      <c r="L630" s="295"/>
      <c r="M630" s="295"/>
      <c r="N630" s="295">
        <v>12</v>
      </c>
      <c r="O630" s="295"/>
      <c r="P630" s="295"/>
      <c r="Q630" s="295"/>
      <c r="R630" s="295"/>
      <c r="S630" s="295"/>
      <c r="T630" s="295"/>
      <c r="U630" s="295"/>
      <c r="V630" s="295"/>
      <c r="W630" s="295"/>
      <c r="X630" s="295"/>
      <c r="Y630" s="415"/>
      <c r="Z630" s="410"/>
      <c r="AA630" s="410"/>
      <c r="AB630" s="410"/>
      <c r="AC630" s="410"/>
      <c r="AD630" s="410"/>
      <c r="AE630" s="410"/>
      <c r="AF630" s="415"/>
      <c r="AG630" s="415"/>
      <c r="AH630" s="415"/>
      <c r="AI630" s="415"/>
      <c r="AJ630" s="415"/>
      <c r="AK630" s="415"/>
      <c r="AL630" s="415"/>
      <c r="AM630" s="296">
        <f>SUM(Y630:AL630)</f>
        <v>0</v>
      </c>
    </row>
    <row r="631" spans="1:39" hidden="1" outlineLevel="1">
      <c r="A631" s="528"/>
      <c r="B631" s="294" t="s">
        <v>310</v>
      </c>
      <c r="C631" s="291" t="s">
        <v>163</v>
      </c>
      <c r="D631" s="295"/>
      <c r="E631" s="295"/>
      <c r="F631" s="295"/>
      <c r="G631" s="295"/>
      <c r="H631" s="295"/>
      <c r="I631" s="295"/>
      <c r="J631" s="295"/>
      <c r="K631" s="295"/>
      <c r="L631" s="295"/>
      <c r="M631" s="295"/>
      <c r="N631" s="295">
        <f>N630</f>
        <v>12</v>
      </c>
      <c r="O631" s="295"/>
      <c r="P631" s="295"/>
      <c r="Q631" s="295"/>
      <c r="R631" s="295"/>
      <c r="S631" s="295"/>
      <c r="T631" s="295"/>
      <c r="U631" s="295"/>
      <c r="V631" s="295"/>
      <c r="W631" s="295"/>
      <c r="X631" s="295"/>
      <c r="Y631" s="411">
        <f>Y630</f>
        <v>0</v>
      </c>
      <c r="Z631" s="411">
        <f t="shared" ref="Z631:AD631" si="1335">Z630</f>
        <v>0</v>
      </c>
      <c r="AA631" s="411">
        <f t="shared" si="1335"/>
        <v>0</v>
      </c>
      <c r="AB631" s="411">
        <f t="shared" si="1335"/>
        <v>0</v>
      </c>
      <c r="AC631" s="411">
        <f t="shared" si="1335"/>
        <v>0</v>
      </c>
      <c r="AD631" s="411">
        <f t="shared" si="1335"/>
        <v>0</v>
      </c>
      <c r="AE631" s="411">
        <f t="shared" ref="AE631" si="1336">AE630</f>
        <v>0</v>
      </c>
      <c r="AF631" s="411">
        <f t="shared" ref="AF631" si="1337">AF630</f>
        <v>0</v>
      </c>
      <c r="AG631" s="411">
        <f t="shared" ref="AG631" si="1338">AG630</f>
        <v>0</v>
      </c>
      <c r="AH631" s="411">
        <f t="shared" ref="AH631" si="1339">AH630</f>
        <v>0</v>
      </c>
      <c r="AI631" s="411">
        <f t="shared" ref="AI631" si="1340">AI630</f>
        <v>0</v>
      </c>
      <c r="AJ631" s="411">
        <f t="shared" ref="AJ631" si="1341">AJ630</f>
        <v>0</v>
      </c>
      <c r="AK631" s="411">
        <f t="shared" ref="AK631" si="1342">AK630</f>
        <v>0</v>
      </c>
      <c r="AL631" s="411">
        <f t="shared" ref="AL631" si="1343">AL630</f>
        <v>0</v>
      </c>
      <c r="AM631" s="311"/>
    </row>
    <row r="632" spans="1:39" hidden="1" outlineLevel="1">
      <c r="A632" s="528"/>
      <c r="B632" s="314"/>
      <c r="C632" s="312"/>
      <c r="D632" s="316"/>
      <c r="E632" s="316"/>
      <c r="F632" s="316"/>
      <c r="G632" s="316"/>
      <c r="H632" s="316"/>
      <c r="I632" s="316"/>
      <c r="J632" s="316"/>
      <c r="K632" s="316"/>
      <c r="L632" s="316"/>
      <c r="M632" s="316"/>
      <c r="N632" s="291"/>
      <c r="O632" s="316"/>
      <c r="P632" s="316"/>
      <c r="Q632" s="316"/>
      <c r="R632" s="316"/>
      <c r="S632" s="316"/>
      <c r="T632" s="316"/>
      <c r="U632" s="316"/>
      <c r="V632" s="316"/>
      <c r="W632" s="316"/>
      <c r="X632" s="316"/>
      <c r="Y632" s="416"/>
      <c r="Z632" s="417"/>
      <c r="AA632" s="416"/>
      <c r="AB632" s="416"/>
      <c r="AC632" s="416"/>
      <c r="AD632" s="416"/>
      <c r="AE632" s="416"/>
      <c r="AF632" s="416"/>
      <c r="AG632" s="416"/>
      <c r="AH632" s="416"/>
      <c r="AI632" s="416"/>
      <c r="AJ632" s="416"/>
      <c r="AK632" s="416"/>
      <c r="AL632" s="416"/>
      <c r="AM632" s="313"/>
    </row>
    <row r="633" spans="1:39" ht="30" hidden="1" outlineLevel="1">
      <c r="A633" s="528">
        <v>9</v>
      </c>
      <c r="B633" s="428" t="s">
        <v>102</v>
      </c>
      <c r="C633" s="291" t="s">
        <v>25</v>
      </c>
      <c r="D633" s="295"/>
      <c r="E633" s="295"/>
      <c r="F633" s="295"/>
      <c r="G633" s="295"/>
      <c r="H633" s="295"/>
      <c r="I633" s="295"/>
      <c r="J633" s="295"/>
      <c r="K633" s="295"/>
      <c r="L633" s="295"/>
      <c r="M633" s="295"/>
      <c r="N633" s="295">
        <v>12</v>
      </c>
      <c r="O633" s="295"/>
      <c r="P633" s="295"/>
      <c r="Q633" s="295"/>
      <c r="R633" s="295"/>
      <c r="S633" s="295"/>
      <c r="T633" s="295"/>
      <c r="U633" s="295"/>
      <c r="V633" s="295"/>
      <c r="W633" s="295"/>
      <c r="X633" s="295"/>
      <c r="Y633" s="415"/>
      <c r="Z633" s="410"/>
      <c r="AA633" s="410"/>
      <c r="AB633" s="410"/>
      <c r="AC633" s="410"/>
      <c r="AD633" s="410"/>
      <c r="AE633" s="410"/>
      <c r="AF633" s="415"/>
      <c r="AG633" s="415"/>
      <c r="AH633" s="415"/>
      <c r="AI633" s="415"/>
      <c r="AJ633" s="415"/>
      <c r="AK633" s="415"/>
      <c r="AL633" s="415"/>
      <c r="AM633" s="296">
        <f>SUM(Y633:AL633)</f>
        <v>0</v>
      </c>
    </row>
    <row r="634" spans="1:39" hidden="1" outlineLevel="1">
      <c r="A634" s="528"/>
      <c r="B634" s="294" t="s">
        <v>310</v>
      </c>
      <c r="C634" s="291" t="s">
        <v>163</v>
      </c>
      <c r="D634" s="295"/>
      <c r="E634" s="295"/>
      <c r="F634" s="295"/>
      <c r="G634" s="295"/>
      <c r="H634" s="295"/>
      <c r="I634" s="295"/>
      <c r="J634" s="295"/>
      <c r="K634" s="295"/>
      <c r="L634" s="295"/>
      <c r="M634" s="295"/>
      <c r="N634" s="295">
        <f>N633</f>
        <v>12</v>
      </c>
      <c r="O634" s="295"/>
      <c r="P634" s="295"/>
      <c r="Q634" s="295"/>
      <c r="R634" s="295"/>
      <c r="S634" s="295"/>
      <c r="T634" s="295"/>
      <c r="U634" s="295"/>
      <c r="V634" s="295"/>
      <c r="W634" s="295"/>
      <c r="X634" s="295"/>
      <c r="Y634" s="411">
        <f>Y633</f>
        <v>0</v>
      </c>
      <c r="Z634" s="411">
        <f t="shared" ref="Z634:AD634" si="1344">Z633</f>
        <v>0</v>
      </c>
      <c r="AA634" s="411">
        <f t="shared" si="1344"/>
        <v>0</v>
      </c>
      <c r="AB634" s="411">
        <f t="shared" si="1344"/>
        <v>0</v>
      </c>
      <c r="AC634" s="411">
        <f t="shared" si="1344"/>
        <v>0</v>
      </c>
      <c r="AD634" s="411">
        <f t="shared" si="1344"/>
        <v>0</v>
      </c>
      <c r="AE634" s="411">
        <f t="shared" ref="AE634" si="1345">AE633</f>
        <v>0</v>
      </c>
      <c r="AF634" s="411">
        <f t="shared" ref="AF634" si="1346">AF633</f>
        <v>0</v>
      </c>
      <c r="AG634" s="411">
        <f t="shared" ref="AG634" si="1347">AG633</f>
        <v>0</v>
      </c>
      <c r="AH634" s="411">
        <f t="shared" ref="AH634" si="1348">AH633</f>
        <v>0</v>
      </c>
      <c r="AI634" s="411">
        <f t="shared" ref="AI634" si="1349">AI633</f>
        <v>0</v>
      </c>
      <c r="AJ634" s="411">
        <f t="shared" ref="AJ634" si="1350">AJ633</f>
        <v>0</v>
      </c>
      <c r="AK634" s="411">
        <f t="shared" ref="AK634" si="1351">AK633</f>
        <v>0</v>
      </c>
      <c r="AL634" s="411">
        <f t="shared" ref="AL634" si="1352">AL633</f>
        <v>0</v>
      </c>
      <c r="AM634" s="311"/>
    </row>
    <row r="635" spans="1:39" hidden="1" outlineLevel="1">
      <c r="A635" s="528"/>
      <c r="B635" s="314"/>
      <c r="C635" s="312"/>
      <c r="D635" s="316"/>
      <c r="E635" s="316"/>
      <c r="F635" s="316"/>
      <c r="G635" s="316"/>
      <c r="H635" s="316"/>
      <c r="I635" s="316"/>
      <c r="J635" s="316"/>
      <c r="K635" s="316"/>
      <c r="L635" s="316"/>
      <c r="M635" s="316"/>
      <c r="N635" s="291"/>
      <c r="O635" s="316"/>
      <c r="P635" s="316"/>
      <c r="Q635" s="316"/>
      <c r="R635" s="316"/>
      <c r="S635" s="316"/>
      <c r="T635" s="316"/>
      <c r="U635" s="316"/>
      <c r="V635" s="316"/>
      <c r="W635" s="316"/>
      <c r="X635" s="316"/>
      <c r="Y635" s="416"/>
      <c r="Z635" s="416"/>
      <c r="AA635" s="416"/>
      <c r="AB635" s="416"/>
      <c r="AC635" s="416"/>
      <c r="AD635" s="416"/>
      <c r="AE635" s="416"/>
      <c r="AF635" s="416"/>
      <c r="AG635" s="416"/>
      <c r="AH635" s="416"/>
      <c r="AI635" s="416"/>
      <c r="AJ635" s="416"/>
      <c r="AK635" s="416"/>
      <c r="AL635" s="416"/>
      <c r="AM635" s="313"/>
    </row>
    <row r="636" spans="1:39" ht="30" hidden="1" outlineLevel="1">
      <c r="A636" s="528">
        <v>10</v>
      </c>
      <c r="B636" s="428" t="s">
        <v>103</v>
      </c>
      <c r="C636" s="291" t="s">
        <v>25</v>
      </c>
      <c r="D636" s="295"/>
      <c r="E636" s="295"/>
      <c r="F636" s="295"/>
      <c r="G636" s="295"/>
      <c r="H636" s="295"/>
      <c r="I636" s="295"/>
      <c r="J636" s="295"/>
      <c r="K636" s="295"/>
      <c r="L636" s="295"/>
      <c r="M636" s="295"/>
      <c r="N636" s="295">
        <v>3</v>
      </c>
      <c r="O636" s="295"/>
      <c r="P636" s="295"/>
      <c r="Q636" s="295"/>
      <c r="R636" s="295"/>
      <c r="S636" s="295"/>
      <c r="T636" s="295"/>
      <c r="U636" s="295"/>
      <c r="V636" s="295"/>
      <c r="W636" s="295"/>
      <c r="X636" s="295"/>
      <c r="Y636" s="415"/>
      <c r="Z636" s="410"/>
      <c r="AA636" s="410"/>
      <c r="AB636" s="410"/>
      <c r="AC636" s="410"/>
      <c r="AD636" s="410"/>
      <c r="AE636" s="410"/>
      <c r="AF636" s="415"/>
      <c r="AG636" s="415"/>
      <c r="AH636" s="415"/>
      <c r="AI636" s="415"/>
      <c r="AJ636" s="415"/>
      <c r="AK636" s="415"/>
      <c r="AL636" s="415"/>
      <c r="AM636" s="296">
        <f>SUM(Y636:AL636)</f>
        <v>0</v>
      </c>
    </row>
    <row r="637" spans="1:39" hidden="1" outlineLevel="1">
      <c r="A637" s="528"/>
      <c r="B637" s="294" t="s">
        <v>310</v>
      </c>
      <c r="C637" s="291" t="s">
        <v>163</v>
      </c>
      <c r="D637" s="295"/>
      <c r="E637" s="295"/>
      <c r="F637" s="295"/>
      <c r="G637" s="295"/>
      <c r="H637" s="295"/>
      <c r="I637" s="295"/>
      <c r="J637" s="295"/>
      <c r="K637" s="295"/>
      <c r="L637" s="295"/>
      <c r="M637" s="295"/>
      <c r="N637" s="295">
        <f>N636</f>
        <v>3</v>
      </c>
      <c r="O637" s="295"/>
      <c r="P637" s="295"/>
      <c r="Q637" s="295"/>
      <c r="R637" s="295"/>
      <c r="S637" s="295"/>
      <c r="T637" s="295"/>
      <c r="U637" s="295"/>
      <c r="V637" s="295"/>
      <c r="W637" s="295"/>
      <c r="X637" s="295"/>
      <c r="Y637" s="411">
        <f>Y636</f>
        <v>0</v>
      </c>
      <c r="Z637" s="411">
        <f t="shared" ref="Z637:AD637" si="1353">Z636</f>
        <v>0</v>
      </c>
      <c r="AA637" s="411">
        <f t="shared" si="1353"/>
        <v>0</v>
      </c>
      <c r="AB637" s="411">
        <f t="shared" si="1353"/>
        <v>0</v>
      </c>
      <c r="AC637" s="411">
        <f t="shared" si="1353"/>
        <v>0</v>
      </c>
      <c r="AD637" s="411">
        <f t="shared" si="1353"/>
        <v>0</v>
      </c>
      <c r="AE637" s="411">
        <f t="shared" ref="AE637" si="1354">AE636</f>
        <v>0</v>
      </c>
      <c r="AF637" s="411">
        <f t="shared" ref="AF637" si="1355">AF636</f>
        <v>0</v>
      </c>
      <c r="AG637" s="411">
        <f t="shared" ref="AG637" si="1356">AG636</f>
        <v>0</v>
      </c>
      <c r="AH637" s="411">
        <f t="shared" ref="AH637" si="1357">AH636</f>
        <v>0</v>
      </c>
      <c r="AI637" s="411">
        <f t="shared" ref="AI637" si="1358">AI636</f>
        <v>0</v>
      </c>
      <c r="AJ637" s="411">
        <f t="shared" ref="AJ637" si="1359">AJ636</f>
        <v>0</v>
      </c>
      <c r="AK637" s="411">
        <f t="shared" ref="AK637" si="1360">AK636</f>
        <v>0</v>
      </c>
      <c r="AL637" s="411">
        <f t="shared" ref="AL637" si="1361">AL636</f>
        <v>0</v>
      </c>
      <c r="AM637" s="311"/>
    </row>
    <row r="638" spans="1:39" hidden="1" outlineLevel="1">
      <c r="A638" s="528"/>
      <c r="B638" s="314"/>
      <c r="C638" s="312"/>
      <c r="D638" s="316"/>
      <c r="E638" s="316"/>
      <c r="F638" s="316"/>
      <c r="G638" s="316"/>
      <c r="H638" s="316"/>
      <c r="I638" s="316"/>
      <c r="J638" s="316"/>
      <c r="K638" s="316"/>
      <c r="L638" s="316"/>
      <c r="M638" s="316"/>
      <c r="N638" s="291"/>
      <c r="O638" s="316"/>
      <c r="P638" s="316"/>
      <c r="Q638" s="316"/>
      <c r="R638" s="316"/>
      <c r="S638" s="316"/>
      <c r="T638" s="316"/>
      <c r="U638" s="316"/>
      <c r="V638" s="316"/>
      <c r="W638" s="316"/>
      <c r="X638" s="316"/>
      <c r="Y638" s="416"/>
      <c r="Z638" s="417"/>
      <c r="AA638" s="416"/>
      <c r="AB638" s="416"/>
      <c r="AC638" s="416"/>
      <c r="AD638" s="416"/>
      <c r="AE638" s="416"/>
      <c r="AF638" s="416"/>
      <c r="AG638" s="416"/>
      <c r="AH638" s="416"/>
      <c r="AI638" s="416"/>
      <c r="AJ638" s="416"/>
      <c r="AK638" s="416"/>
      <c r="AL638" s="416"/>
      <c r="AM638" s="313"/>
    </row>
    <row r="639" spans="1:39" ht="15.75" hidden="1" outlineLevel="1">
      <c r="A639" s="528"/>
      <c r="B639" s="288" t="s">
        <v>10</v>
      </c>
      <c r="C639" s="289"/>
      <c r="D639" s="289"/>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39" ht="30" hidden="1" outlineLevel="1">
      <c r="A640" s="528">
        <v>11</v>
      </c>
      <c r="B640" s="428" t="s">
        <v>104</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40" hidden="1" outlineLevel="1">
      <c r="A641" s="528"/>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D641" si="1362">Z640</f>
        <v>0</v>
      </c>
      <c r="AA641" s="411">
        <f t="shared" si="1362"/>
        <v>0</v>
      </c>
      <c r="AB641" s="411">
        <f t="shared" si="1362"/>
        <v>0</v>
      </c>
      <c r="AC641" s="411">
        <f t="shared" si="1362"/>
        <v>0</v>
      </c>
      <c r="AD641" s="411">
        <f t="shared" si="1362"/>
        <v>0</v>
      </c>
      <c r="AE641" s="411">
        <f t="shared" ref="AE641" si="1363">AE640</f>
        <v>0</v>
      </c>
      <c r="AF641" s="411">
        <f t="shared" ref="AF641" si="1364">AF640</f>
        <v>0</v>
      </c>
      <c r="AG641" s="411">
        <f t="shared" ref="AG641" si="1365">AG640</f>
        <v>0</v>
      </c>
      <c r="AH641" s="411">
        <f t="shared" ref="AH641" si="1366">AH640</f>
        <v>0</v>
      </c>
      <c r="AI641" s="411">
        <f t="shared" ref="AI641" si="1367">AI640</f>
        <v>0</v>
      </c>
      <c r="AJ641" s="411">
        <f t="shared" ref="AJ641" si="1368">AJ640</f>
        <v>0</v>
      </c>
      <c r="AK641" s="411">
        <f t="shared" ref="AK641" si="1369">AK640</f>
        <v>0</v>
      </c>
      <c r="AL641" s="411">
        <f t="shared" ref="AL641" si="1370">AL640</f>
        <v>0</v>
      </c>
      <c r="AM641" s="297"/>
    </row>
    <row r="642" spans="1:40" hidden="1" outlineLevel="1">
      <c r="A642" s="528"/>
      <c r="B642" s="315"/>
      <c r="C642" s="305"/>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12"/>
      <c r="Z642" s="421"/>
      <c r="AA642" s="421"/>
      <c r="AB642" s="421"/>
      <c r="AC642" s="421"/>
      <c r="AD642" s="421"/>
      <c r="AE642" s="421"/>
      <c r="AF642" s="421"/>
      <c r="AG642" s="421"/>
      <c r="AH642" s="421"/>
      <c r="AI642" s="421"/>
      <c r="AJ642" s="421"/>
      <c r="AK642" s="421"/>
      <c r="AL642" s="421"/>
      <c r="AM642" s="306"/>
    </row>
    <row r="643" spans="1:40" ht="45" hidden="1" outlineLevel="1">
      <c r="A643" s="528">
        <v>12</v>
      </c>
      <c r="B643" s="428" t="s">
        <v>105</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10"/>
      <c r="Z643" s="410"/>
      <c r="AA643" s="410"/>
      <c r="AB643" s="410"/>
      <c r="AC643" s="410"/>
      <c r="AD643" s="410"/>
      <c r="AE643" s="410"/>
      <c r="AF643" s="415"/>
      <c r="AG643" s="415"/>
      <c r="AH643" s="415"/>
      <c r="AI643" s="415"/>
      <c r="AJ643" s="415"/>
      <c r="AK643" s="415"/>
      <c r="AL643" s="415"/>
      <c r="AM643" s="296">
        <f>SUM(Y643:AL643)</f>
        <v>0</v>
      </c>
    </row>
    <row r="644" spans="1:40" hidden="1" outlineLevel="1">
      <c r="A644" s="528"/>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D644" si="1371">Z643</f>
        <v>0</v>
      </c>
      <c r="AA644" s="411">
        <f t="shared" si="1371"/>
        <v>0</v>
      </c>
      <c r="AB644" s="411">
        <f t="shared" si="1371"/>
        <v>0</v>
      </c>
      <c r="AC644" s="411">
        <f t="shared" si="1371"/>
        <v>0</v>
      </c>
      <c r="AD644" s="411">
        <f t="shared" si="1371"/>
        <v>0</v>
      </c>
      <c r="AE644" s="411">
        <f t="shared" ref="AE644" si="1372">AE643</f>
        <v>0</v>
      </c>
      <c r="AF644" s="411">
        <f t="shared" ref="AF644" si="1373">AF643</f>
        <v>0</v>
      </c>
      <c r="AG644" s="411">
        <f t="shared" ref="AG644" si="1374">AG643</f>
        <v>0</v>
      </c>
      <c r="AH644" s="411">
        <f t="shared" ref="AH644" si="1375">AH643</f>
        <v>0</v>
      </c>
      <c r="AI644" s="411">
        <f t="shared" ref="AI644" si="1376">AI643</f>
        <v>0</v>
      </c>
      <c r="AJ644" s="411">
        <f t="shared" ref="AJ644" si="1377">AJ643</f>
        <v>0</v>
      </c>
      <c r="AK644" s="411">
        <f t="shared" ref="AK644" si="1378">AK643</f>
        <v>0</v>
      </c>
      <c r="AL644" s="411">
        <f t="shared" ref="AL644" si="1379">AL643</f>
        <v>0</v>
      </c>
      <c r="AM644" s="297"/>
    </row>
    <row r="645" spans="1:40" hidden="1" outlineLevel="1">
      <c r="A645" s="528"/>
      <c r="B645" s="315"/>
      <c r="C645" s="305"/>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2"/>
      <c r="Z645" s="422"/>
      <c r="AA645" s="412"/>
      <c r="AB645" s="412"/>
      <c r="AC645" s="412"/>
      <c r="AD645" s="412"/>
      <c r="AE645" s="412"/>
      <c r="AF645" s="412"/>
      <c r="AG645" s="412"/>
      <c r="AH645" s="412"/>
      <c r="AI645" s="412"/>
      <c r="AJ645" s="412"/>
      <c r="AK645" s="412"/>
      <c r="AL645" s="412"/>
      <c r="AM645" s="306"/>
    </row>
    <row r="646" spans="1:40" ht="30" hidden="1" outlineLevel="1">
      <c r="A646" s="528">
        <v>13</v>
      </c>
      <c r="B646" s="428" t="s">
        <v>106</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10"/>
      <c r="Z646" s="410"/>
      <c r="AA646" s="410"/>
      <c r="AB646" s="410"/>
      <c r="AC646" s="410"/>
      <c r="AD646" s="410"/>
      <c r="AE646" s="410"/>
      <c r="AF646" s="415"/>
      <c r="AG646" s="415"/>
      <c r="AH646" s="415"/>
      <c r="AI646" s="415"/>
      <c r="AJ646" s="415"/>
      <c r="AK646" s="415"/>
      <c r="AL646" s="415"/>
      <c r="AM646" s="296">
        <f>SUM(Y646:AL646)</f>
        <v>0</v>
      </c>
    </row>
    <row r="647" spans="1:40" hidden="1" outlineLevel="1">
      <c r="A647" s="528"/>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D647" si="1380">Z646</f>
        <v>0</v>
      </c>
      <c r="AA647" s="411">
        <f t="shared" si="1380"/>
        <v>0</v>
      </c>
      <c r="AB647" s="411">
        <f t="shared" si="1380"/>
        <v>0</v>
      </c>
      <c r="AC647" s="411">
        <f t="shared" si="1380"/>
        <v>0</v>
      </c>
      <c r="AD647" s="411">
        <f t="shared" si="1380"/>
        <v>0</v>
      </c>
      <c r="AE647" s="411">
        <f t="shared" ref="AE647" si="1381">AE646</f>
        <v>0</v>
      </c>
      <c r="AF647" s="411">
        <f t="shared" ref="AF647" si="1382">AF646</f>
        <v>0</v>
      </c>
      <c r="AG647" s="411">
        <f t="shared" ref="AG647" si="1383">AG646</f>
        <v>0</v>
      </c>
      <c r="AH647" s="411">
        <f t="shared" ref="AH647" si="1384">AH646</f>
        <v>0</v>
      </c>
      <c r="AI647" s="411">
        <f t="shared" ref="AI647" si="1385">AI646</f>
        <v>0</v>
      </c>
      <c r="AJ647" s="411">
        <f t="shared" ref="AJ647" si="1386">AJ646</f>
        <v>0</v>
      </c>
      <c r="AK647" s="411">
        <f t="shared" ref="AK647" si="1387">AK646</f>
        <v>0</v>
      </c>
      <c r="AL647" s="411">
        <f t="shared" ref="AL647" si="1388">AL646</f>
        <v>0</v>
      </c>
      <c r="AM647" s="306"/>
    </row>
    <row r="648" spans="1:40" hidden="1" outlineLevel="1">
      <c r="A648" s="528"/>
      <c r="B648" s="315"/>
      <c r="C648" s="305"/>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40" ht="15.75" hidden="1" outlineLevel="1">
      <c r="A649" s="528"/>
      <c r="B649" s="288" t="s">
        <v>107</v>
      </c>
      <c r="C649" s="289"/>
      <c r="D649" s="290"/>
      <c r="E649" s="290"/>
      <c r="F649" s="290"/>
      <c r="G649" s="290"/>
      <c r="H649" s="290"/>
      <c r="I649" s="290"/>
      <c r="J649" s="290"/>
      <c r="K649" s="290"/>
      <c r="L649" s="290"/>
      <c r="M649" s="290"/>
      <c r="N649" s="290"/>
      <c r="O649" s="290"/>
      <c r="P649" s="289"/>
      <c r="Q649" s="289"/>
      <c r="R649" s="289"/>
      <c r="S649" s="289"/>
      <c r="T649" s="289"/>
      <c r="U649" s="289"/>
      <c r="V649" s="289"/>
      <c r="W649" s="289"/>
      <c r="X649" s="289"/>
      <c r="Y649" s="414"/>
      <c r="Z649" s="414"/>
      <c r="AA649" s="414"/>
      <c r="AB649" s="414"/>
      <c r="AC649" s="414"/>
      <c r="AD649" s="414"/>
      <c r="AE649" s="414"/>
      <c r="AF649" s="414"/>
      <c r="AG649" s="414"/>
      <c r="AH649" s="414"/>
      <c r="AI649" s="414"/>
      <c r="AJ649" s="414"/>
      <c r="AK649" s="414"/>
      <c r="AL649" s="414"/>
      <c r="AM649" s="292"/>
    </row>
    <row r="650" spans="1:40" hidden="1" outlineLevel="1">
      <c r="A650" s="528">
        <v>14</v>
      </c>
      <c r="B650" s="315" t="s">
        <v>108</v>
      </c>
      <c r="C650" s="291" t="s">
        <v>25</v>
      </c>
      <c r="D650" s="295"/>
      <c r="E650" s="295"/>
      <c r="F650" s="295"/>
      <c r="G650" s="295"/>
      <c r="H650" s="295"/>
      <c r="I650" s="295"/>
      <c r="J650" s="295"/>
      <c r="K650" s="295"/>
      <c r="L650" s="295"/>
      <c r="M650" s="295"/>
      <c r="N650" s="295">
        <v>12</v>
      </c>
      <c r="O650" s="295"/>
      <c r="P650" s="295"/>
      <c r="Q650" s="295"/>
      <c r="R650" s="295"/>
      <c r="S650" s="295"/>
      <c r="T650" s="295"/>
      <c r="U650" s="295"/>
      <c r="V650" s="295"/>
      <c r="W650" s="295"/>
      <c r="X650" s="295"/>
      <c r="Y650" s="410"/>
      <c r="Z650" s="410"/>
      <c r="AA650" s="410"/>
      <c r="AB650" s="410"/>
      <c r="AC650" s="410"/>
      <c r="AD650" s="410"/>
      <c r="AE650" s="410"/>
      <c r="AF650" s="410"/>
      <c r="AG650" s="410"/>
      <c r="AH650" s="410"/>
      <c r="AI650" s="410"/>
      <c r="AJ650" s="410"/>
      <c r="AK650" s="410"/>
      <c r="AL650" s="410"/>
      <c r="AM650" s="296">
        <f>SUM(Y650:AL650)</f>
        <v>0</v>
      </c>
    </row>
    <row r="651" spans="1:40" hidden="1" outlineLevel="1">
      <c r="A651" s="528"/>
      <c r="B651" s="294" t="s">
        <v>310</v>
      </c>
      <c r="C651" s="291" t="s">
        <v>163</v>
      </c>
      <c r="D651" s="295"/>
      <c r="E651" s="295"/>
      <c r="F651" s="295"/>
      <c r="G651" s="295"/>
      <c r="H651" s="295"/>
      <c r="I651" s="295"/>
      <c r="J651" s="295"/>
      <c r="K651" s="295"/>
      <c r="L651" s="295"/>
      <c r="M651" s="295"/>
      <c r="N651" s="295">
        <f>N650</f>
        <v>12</v>
      </c>
      <c r="O651" s="295"/>
      <c r="P651" s="295"/>
      <c r="Q651" s="295"/>
      <c r="R651" s="295"/>
      <c r="S651" s="295"/>
      <c r="T651" s="295"/>
      <c r="U651" s="295"/>
      <c r="V651" s="295"/>
      <c r="W651" s="295"/>
      <c r="X651" s="295"/>
      <c r="Y651" s="411">
        <f>Y650</f>
        <v>0</v>
      </c>
      <c r="Z651" s="411">
        <f t="shared" ref="Z651:AD651" si="1389">Z650</f>
        <v>0</v>
      </c>
      <c r="AA651" s="411">
        <f t="shared" si="1389"/>
        <v>0</v>
      </c>
      <c r="AB651" s="411">
        <f t="shared" si="1389"/>
        <v>0</v>
      </c>
      <c r="AC651" s="411">
        <f t="shared" si="1389"/>
        <v>0</v>
      </c>
      <c r="AD651" s="411">
        <f t="shared" si="1389"/>
        <v>0</v>
      </c>
      <c r="AE651" s="411">
        <f t="shared" ref="AE651" si="1390">AE650</f>
        <v>0</v>
      </c>
      <c r="AF651" s="411">
        <f t="shared" ref="AF651" si="1391">AF650</f>
        <v>0</v>
      </c>
      <c r="AG651" s="411">
        <f t="shared" ref="AG651" si="1392">AG650</f>
        <v>0</v>
      </c>
      <c r="AH651" s="411">
        <f t="shared" ref="AH651" si="1393">AH650</f>
        <v>0</v>
      </c>
      <c r="AI651" s="411">
        <f t="shared" ref="AI651" si="1394">AI650</f>
        <v>0</v>
      </c>
      <c r="AJ651" s="411">
        <f t="shared" ref="AJ651" si="1395">AJ650</f>
        <v>0</v>
      </c>
      <c r="AK651" s="411">
        <f t="shared" ref="AK651" si="1396">AK650</f>
        <v>0</v>
      </c>
      <c r="AL651" s="411">
        <f t="shared" ref="AL651" si="1397">AL650</f>
        <v>0</v>
      </c>
      <c r="AM651" s="512"/>
      <c r="AN651" s="625"/>
    </row>
    <row r="652" spans="1:40" hidden="1" outlineLevel="1">
      <c r="A652" s="528"/>
      <c r="B652" s="315"/>
      <c r="C652" s="305"/>
      <c r="D652" s="291"/>
      <c r="E652" s="291"/>
      <c r="F652" s="291"/>
      <c r="G652" s="291"/>
      <c r="H652" s="291"/>
      <c r="I652" s="291"/>
      <c r="J652" s="291"/>
      <c r="K652" s="291"/>
      <c r="L652" s="291"/>
      <c r="M652" s="291"/>
      <c r="N652" s="467"/>
      <c r="O652" s="291"/>
      <c r="P652" s="291"/>
      <c r="Q652" s="291"/>
      <c r="R652" s="291"/>
      <c r="S652" s="291"/>
      <c r="T652" s="291"/>
      <c r="U652" s="291"/>
      <c r="V652" s="291"/>
      <c r="W652" s="291"/>
      <c r="X652" s="291"/>
      <c r="Y652" s="412"/>
      <c r="Z652" s="412"/>
      <c r="AA652" s="412"/>
      <c r="AB652" s="412"/>
      <c r="AC652" s="412"/>
      <c r="AD652" s="412"/>
      <c r="AE652" s="412"/>
      <c r="AF652" s="412"/>
      <c r="AG652" s="412"/>
      <c r="AH652" s="412"/>
      <c r="AI652" s="412"/>
      <c r="AJ652" s="412"/>
      <c r="AK652" s="412"/>
      <c r="AL652" s="412"/>
      <c r="AM652" s="301"/>
      <c r="AN652" s="625"/>
    </row>
    <row r="653" spans="1:40" s="309" customFormat="1" ht="15.75" hidden="1" outlineLevel="1">
      <c r="A653" s="528"/>
      <c r="B653" s="288" t="s">
        <v>489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12"/>
      <c r="Z653" s="412"/>
      <c r="AA653" s="412"/>
      <c r="AB653" s="412"/>
      <c r="AC653" s="412"/>
      <c r="AD653" s="412"/>
      <c r="AE653" s="416"/>
      <c r="AF653" s="416"/>
      <c r="AG653" s="416"/>
      <c r="AH653" s="416"/>
      <c r="AI653" s="416"/>
      <c r="AJ653" s="416"/>
      <c r="AK653" s="416"/>
      <c r="AL653" s="416"/>
      <c r="AM653" s="513"/>
      <c r="AN653" s="626"/>
    </row>
    <row r="654" spans="1:40" hidden="1" outlineLevel="1">
      <c r="A654" s="528">
        <v>15</v>
      </c>
      <c r="B654" s="294" t="s">
        <v>494</v>
      </c>
      <c r="C654" s="291" t="s">
        <v>25</v>
      </c>
      <c r="D654" s="295"/>
      <c r="E654" s="295"/>
      <c r="F654" s="295"/>
      <c r="G654" s="295"/>
      <c r="H654" s="295"/>
      <c r="I654" s="295"/>
      <c r="J654" s="295"/>
      <c r="K654" s="295"/>
      <c r="L654" s="295"/>
      <c r="M654" s="295"/>
      <c r="N654" s="295">
        <v>0</v>
      </c>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40" hidden="1" outlineLevel="1">
      <c r="A655" s="528"/>
      <c r="B655" s="294" t="s">
        <v>310</v>
      </c>
      <c r="C655" s="291" t="s">
        <v>163</v>
      </c>
      <c r="D655" s="295"/>
      <c r="E655" s="295"/>
      <c r="F655" s="295"/>
      <c r="G655" s="295"/>
      <c r="H655" s="295"/>
      <c r="I655" s="295"/>
      <c r="J655" s="295"/>
      <c r="K655" s="295"/>
      <c r="L655" s="295"/>
      <c r="M655" s="295"/>
      <c r="N655" s="295">
        <f>N654</f>
        <v>0</v>
      </c>
      <c r="O655" s="295"/>
      <c r="P655" s="295"/>
      <c r="Q655" s="295"/>
      <c r="R655" s="295"/>
      <c r="S655" s="295"/>
      <c r="T655" s="295"/>
      <c r="U655" s="295"/>
      <c r="V655" s="295"/>
      <c r="W655" s="295"/>
      <c r="X655" s="295"/>
      <c r="Y655" s="411">
        <f>Y654</f>
        <v>0</v>
      </c>
      <c r="Z655" s="411">
        <f t="shared" ref="Z655:AD655" si="1398">Z654</f>
        <v>0</v>
      </c>
      <c r="AA655" s="411">
        <f t="shared" si="1398"/>
        <v>0</v>
      </c>
      <c r="AB655" s="411">
        <f t="shared" si="1398"/>
        <v>0</v>
      </c>
      <c r="AC655" s="411">
        <f t="shared" si="1398"/>
        <v>0</v>
      </c>
      <c r="AD655" s="411">
        <f t="shared" si="1398"/>
        <v>0</v>
      </c>
      <c r="AE655" s="411">
        <f t="shared" ref="AE655:AL655" si="1399">AE654</f>
        <v>0</v>
      </c>
      <c r="AF655" s="411">
        <f t="shared" si="1399"/>
        <v>0</v>
      </c>
      <c r="AG655" s="411">
        <f t="shared" si="1399"/>
        <v>0</v>
      </c>
      <c r="AH655" s="411">
        <f t="shared" si="1399"/>
        <v>0</v>
      </c>
      <c r="AI655" s="411">
        <f t="shared" si="1399"/>
        <v>0</v>
      </c>
      <c r="AJ655" s="411">
        <f t="shared" si="1399"/>
        <v>0</v>
      </c>
      <c r="AK655" s="411">
        <f t="shared" si="1399"/>
        <v>0</v>
      </c>
      <c r="AL655" s="411">
        <f t="shared" si="1399"/>
        <v>0</v>
      </c>
      <c r="AM655" s="297"/>
    </row>
    <row r="656" spans="1:40" hidden="1" outlineLevel="1">
      <c r="A656" s="528"/>
      <c r="B656" s="315"/>
      <c r="C656" s="305"/>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12"/>
      <c r="Z656" s="412"/>
      <c r="AA656" s="412"/>
      <c r="AB656" s="412"/>
      <c r="AC656" s="412"/>
      <c r="AD656" s="412"/>
      <c r="AE656" s="412"/>
      <c r="AF656" s="412"/>
      <c r="AG656" s="412"/>
      <c r="AH656" s="412"/>
      <c r="AI656" s="412"/>
      <c r="AJ656" s="412"/>
      <c r="AK656" s="412"/>
      <c r="AL656" s="412"/>
      <c r="AM656" s="306"/>
    </row>
    <row r="657" spans="1:39" s="283" customFormat="1" hidden="1" outlineLevel="1">
      <c r="A657" s="528">
        <v>16</v>
      </c>
      <c r="B657" s="324" t="s">
        <v>490</v>
      </c>
      <c r="C657" s="291" t="s">
        <v>25</v>
      </c>
      <c r="D657" s="295"/>
      <c r="E657" s="295"/>
      <c r="F657" s="295"/>
      <c r="G657" s="295"/>
      <c r="H657" s="295"/>
      <c r="I657" s="295"/>
      <c r="J657" s="295"/>
      <c r="K657" s="295"/>
      <c r="L657" s="295"/>
      <c r="M657" s="295"/>
      <c r="N657" s="295">
        <v>0</v>
      </c>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s="283" customFormat="1" hidden="1" outlineLevel="1">
      <c r="A658" s="528"/>
      <c r="B658" s="294" t="s">
        <v>310</v>
      </c>
      <c r="C658" s="291" t="s">
        <v>163</v>
      </c>
      <c r="D658" s="295"/>
      <c r="E658" s="295"/>
      <c r="F658" s="295"/>
      <c r="G658" s="295"/>
      <c r="H658" s="295"/>
      <c r="I658" s="295"/>
      <c r="J658" s="295"/>
      <c r="K658" s="295"/>
      <c r="L658" s="295"/>
      <c r="M658" s="295"/>
      <c r="N658" s="295">
        <f>N657</f>
        <v>0</v>
      </c>
      <c r="O658" s="295"/>
      <c r="P658" s="295"/>
      <c r="Q658" s="295"/>
      <c r="R658" s="295"/>
      <c r="S658" s="295"/>
      <c r="T658" s="295"/>
      <c r="U658" s="295"/>
      <c r="V658" s="295"/>
      <c r="W658" s="295"/>
      <c r="X658" s="295"/>
      <c r="Y658" s="411">
        <f>Y657</f>
        <v>0</v>
      </c>
      <c r="Z658" s="411">
        <f t="shared" ref="Z658:AD658" si="1400">Z657</f>
        <v>0</v>
      </c>
      <c r="AA658" s="411">
        <f t="shared" si="1400"/>
        <v>0</v>
      </c>
      <c r="AB658" s="411">
        <f t="shared" si="1400"/>
        <v>0</v>
      </c>
      <c r="AC658" s="411">
        <f t="shared" si="1400"/>
        <v>0</v>
      </c>
      <c r="AD658" s="411">
        <f t="shared" si="1400"/>
        <v>0</v>
      </c>
      <c r="AE658" s="411">
        <f t="shared" ref="AE658:AL658" si="1401">AE657</f>
        <v>0</v>
      </c>
      <c r="AF658" s="411">
        <f t="shared" si="1401"/>
        <v>0</v>
      </c>
      <c r="AG658" s="411">
        <f t="shared" si="1401"/>
        <v>0</v>
      </c>
      <c r="AH658" s="411">
        <f t="shared" si="1401"/>
        <v>0</v>
      </c>
      <c r="AI658" s="411">
        <f t="shared" si="1401"/>
        <v>0</v>
      </c>
      <c r="AJ658" s="411">
        <f t="shared" si="1401"/>
        <v>0</v>
      </c>
      <c r="AK658" s="411">
        <f t="shared" si="1401"/>
        <v>0</v>
      </c>
      <c r="AL658" s="411">
        <f t="shared" si="1401"/>
        <v>0</v>
      </c>
      <c r="AM658" s="297"/>
    </row>
    <row r="659" spans="1:39" s="283" customFormat="1" hidden="1" outlineLevel="1">
      <c r="A659" s="528"/>
      <c r="B659" s="32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12"/>
      <c r="Z659" s="412"/>
      <c r="AA659" s="412"/>
      <c r="AB659" s="412"/>
      <c r="AC659" s="412"/>
      <c r="AD659" s="412"/>
      <c r="AE659" s="416"/>
      <c r="AF659" s="416"/>
      <c r="AG659" s="416"/>
      <c r="AH659" s="416"/>
      <c r="AI659" s="416"/>
      <c r="AJ659" s="416"/>
      <c r="AK659" s="416"/>
      <c r="AL659" s="416"/>
      <c r="AM659" s="313"/>
    </row>
    <row r="660" spans="1:39" ht="15.75" hidden="1" outlineLevel="1">
      <c r="A660" s="528"/>
      <c r="B660" s="515" t="s">
        <v>495</v>
      </c>
      <c r="C660" s="320"/>
      <c r="D660" s="290"/>
      <c r="E660" s="289"/>
      <c r="F660" s="289"/>
      <c r="G660" s="289"/>
      <c r="H660" s="289"/>
      <c r="I660" s="289"/>
      <c r="J660" s="289"/>
      <c r="K660" s="289"/>
      <c r="L660" s="289"/>
      <c r="M660" s="289"/>
      <c r="N660" s="290"/>
      <c r="O660" s="289"/>
      <c r="P660" s="289"/>
      <c r="Q660" s="289"/>
      <c r="R660" s="289"/>
      <c r="S660" s="289"/>
      <c r="T660" s="289"/>
      <c r="U660" s="289"/>
      <c r="V660" s="289"/>
      <c r="W660" s="289"/>
      <c r="X660" s="289"/>
      <c r="Y660" s="414"/>
      <c r="Z660" s="414"/>
      <c r="AA660" s="414"/>
      <c r="AB660" s="414"/>
      <c r="AC660" s="414"/>
      <c r="AD660" s="414"/>
      <c r="AE660" s="414"/>
      <c r="AF660" s="414"/>
      <c r="AG660" s="414"/>
      <c r="AH660" s="414"/>
      <c r="AI660" s="414"/>
      <c r="AJ660" s="414"/>
      <c r="AK660" s="414"/>
      <c r="AL660" s="414"/>
      <c r="AM660" s="292"/>
    </row>
    <row r="661" spans="1:39" hidden="1" outlineLevel="1">
      <c r="A661" s="528">
        <v>17</v>
      </c>
      <c r="B661" s="428" t="s">
        <v>112</v>
      </c>
      <c r="C661" s="291" t="s">
        <v>25</v>
      </c>
      <c r="D661" s="295"/>
      <c r="E661" s="295"/>
      <c r="F661" s="295"/>
      <c r="G661" s="295"/>
      <c r="H661" s="295"/>
      <c r="I661" s="295"/>
      <c r="J661" s="295"/>
      <c r="K661" s="295"/>
      <c r="L661" s="295"/>
      <c r="M661" s="295"/>
      <c r="N661" s="295">
        <v>12</v>
      </c>
      <c r="O661" s="295"/>
      <c r="P661" s="295"/>
      <c r="Q661" s="295"/>
      <c r="R661" s="295"/>
      <c r="S661" s="295"/>
      <c r="T661" s="295"/>
      <c r="U661" s="295"/>
      <c r="V661" s="295"/>
      <c r="W661" s="295"/>
      <c r="X661" s="295"/>
      <c r="Y661" s="426"/>
      <c r="Z661" s="410"/>
      <c r="AA661" s="410"/>
      <c r="AB661" s="410"/>
      <c r="AC661" s="410"/>
      <c r="AD661" s="410"/>
      <c r="AE661" s="410"/>
      <c r="AF661" s="415"/>
      <c r="AG661" s="415"/>
      <c r="AH661" s="415"/>
      <c r="AI661" s="415"/>
      <c r="AJ661" s="415"/>
      <c r="AK661" s="415"/>
      <c r="AL661" s="415"/>
      <c r="AM661" s="296">
        <f>SUM(Y661:AL661)</f>
        <v>0</v>
      </c>
    </row>
    <row r="662" spans="1:39" hidden="1" outlineLevel="1">
      <c r="A662" s="528"/>
      <c r="B662" s="294" t="s">
        <v>310</v>
      </c>
      <c r="C662" s="291" t="s">
        <v>163</v>
      </c>
      <c r="D662" s="295"/>
      <c r="E662" s="295"/>
      <c r="F662" s="295"/>
      <c r="G662" s="295"/>
      <c r="H662" s="295"/>
      <c r="I662" s="295"/>
      <c r="J662" s="295"/>
      <c r="K662" s="295"/>
      <c r="L662" s="295"/>
      <c r="M662" s="295"/>
      <c r="N662" s="295">
        <f>N661</f>
        <v>12</v>
      </c>
      <c r="O662" s="295"/>
      <c r="P662" s="295"/>
      <c r="Q662" s="295"/>
      <c r="R662" s="295"/>
      <c r="S662" s="295"/>
      <c r="T662" s="295"/>
      <c r="U662" s="295"/>
      <c r="V662" s="295"/>
      <c r="W662" s="295"/>
      <c r="X662" s="295"/>
      <c r="Y662" s="411">
        <f>Y661</f>
        <v>0</v>
      </c>
      <c r="Z662" s="411">
        <f t="shared" ref="Z662:AD662" si="1402">Z661</f>
        <v>0</v>
      </c>
      <c r="AA662" s="411">
        <f t="shared" si="1402"/>
        <v>0</v>
      </c>
      <c r="AB662" s="411">
        <f t="shared" si="1402"/>
        <v>0</v>
      </c>
      <c r="AC662" s="411">
        <f t="shared" si="1402"/>
        <v>0</v>
      </c>
      <c r="AD662" s="411">
        <f t="shared" si="1402"/>
        <v>0</v>
      </c>
      <c r="AE662" s="411">
        <f t="shared" ref="AE662:AL662" si="1403">AE661</f>
        <v>0</v>
      </c>
      <c r="AF662" s="411">
        <f t="shared" si="1403"/>
        <v>0</v>
      </c>
      <c r="AG662" s="411">
        <f t="shared" si="1403"/>
        <v>0</v>
      </c>
      <c r="AH662" s="411">
        <f t="shared" si="1403"/>
        <v>0</v>
      </c>
      <c r="AI662" s="411">
        <f t="shared" si="1403"/>
        <v>0</v>
      </c>
      <c r="AJ662" s="411">
        <f t="shared" si="1403"/>
        <v>0</v>
      </c>
      <c r="AK662" s="411">
        <f t="shared" si="1403"/>
        <v>0</v>
      </c>
      <c r="AL662" s="411">
        <f t="shared" si="1403"/>
        <v>0</v>
      </c>
      <c r="AM662" s="306"/>
    </row>
    <row r="663" spans="1:39" hidden="1" outlineLevel="1">
      <c r="A663" s="528"/>
      <c r="B663" s="294"/>
      <c r="C663" s="291"/>
      <c r="D663" s="291"/>
      <c r="E663" s="291"/>
      <c r="F663" s="291"/>
      <c r="G663" s="291"/>
      <c r="H663" s="291"/>
      <c r="I663" s="291"/>
      <c r="J663" s="291"/>
      <c r="K663" s="291"/>
      <c r="L663" s="291"/>
      <c r="M663" s="291"/>
      <c r="N663" s="291"/>
      <c r="O663" s="291"/>
      <c r="P663" s="291"/>
      <c r="Q663" s="291"/>
      <c r="R663" s="291"/>
      <c r="S663" s="291"/>
      <c r="T663" s="291"/>
      <c r="U663" s="291"/>
      <c r="V663" s="291"/>
      <c r="W663" s="291"/>
      <c r="X663" s="291"/>
      <c r="Y663" s="422"/>
      <c r="Z663" s="425"/>
      <c r="AA663" s="425"/>
      <c r="AB663" s="425"/>
      <c r="AC663" s="425"/>
      <c r="AD663" s="425"/>
      <c r="AE663" s="425"/>
      <c r="AF663" s="425"/>
      <c r="AG663" s="425"/>
      <c r="AH663" s="425"/>
      <c r="AI663" s="425"/>
      <c r="AJ663" s="425"/>
      <c r="AK663" s="425"/>
      <c r="AL663" s="425"/>
      <c r="AM663" s="306"/>
    </row>
    <row r="664" spans="1:39" hidden="1" outlineLevel="1">
      <c r="A664" s="528">
        <v>18</v>
      </c>
      <c r="B664" s="428" t="s">
        <v>109</v>
      </c>
      <c r="C664" s="291" t="s">
        <v>25</v>
      </c>
      <c r="D664" s="295"/>
      <c r="E664" s="295"/>
      <c r="F664" s="295"/>
      <c r="G664" s="295"/>
      <c r="H664" s="295"/>
      <c r="I664" s="295"/>
      <c r="J664" s="295"/>
      <c r="K664" s="295"/>
      <c r="L664" s="295"/>
      <c r="M664" s="295"/>
      <c r="N664" s="295">
        <v>12</v>
      </c>
      <c r="O664" s="295"/>
      <c r="P664" s="295"/>
      <c r="Q664" s="295"/>
      <c r="R664" s="295"/>
      <c r="S664" s="295"/>
      <c r="T664" s="295"/>
      <c r="U664" s="295"/>
      <c r="V664" s="295"/>
      <c r="W664" s="295"/>
      <c r="X664" s="295"/>
      <c r="Y664" s="426"/>
      <c r="Z664" s="410"/>
      <c r="AA664" s="410"/>
      <c r="AB664" s="410"/>
      <c r="AC664" s="410"/>
      <c r="AD664" s="410"/>
      <c r="AE664" s="410"/>
      <c r="AF664" s="415"/>
      <c r="AG664" s="415"/>
      <c r="AH664" s="415"/>
      <c r="AI664" s="415"/>
      <c r="AJ664" s="415"/>
      <c r="AK664" s="415"/>
      <c r="AL664" s="415"/>
      <c r="AM664" s="296">
        <f>SUM(Y664:AL664)</f>
        <v>0</v>
      </c>
    </row>
    <row r="665" spans="1:39" hidden="1" outlineLevel="1">
      <c r="A665" s="528"/>
      <c r="B665" s="294" t="s">
        <v>310</v>
      </c>
      <c r="C665" s="291" t="s">
        <v>163</v>
      </c>
      <c r="D665" s="295"/>
      <c r="E665" s="295"/>
      <c r="F665" s="295"/>
      <c r="G665" s="295"/>
      <c r="H665" s="295"/>
      <c r="I665" s="295"/>
      <c r="J665" s="295"/>
      <c r="K665" s="295"/>
      <c r="L665" s="295"/>
      <c r="M665" s="295"/>
      <c r="N665" s="295">
        <f>N664</f>
        <v>12</v>
      </c>
      <c r="O665" s="295"/>
      <c r="P665" s="295"/>
      <c r="Q665" s="295"/>
      <c r="R665" s="295"/>
      <c r="S665" s="295"/>
      <c r="T665" s="295"/>
      <c r="U665" s="295"/>
      <c r="V665" s="295"/>
      <c r="W665" s="295"/>
      <c r="X665" s="295"/>
      <c r="Y665" s="411">
        <f>Y664</f>
        <v>0</v>
      </c>
      <c r="Z665" s="411">
        <f t="shared" ref="Z665:AD665" si="1404">Z664</f>
        <v>0</v>
      </c>
      <c r="AA665" s="411">
        <f t="shared" si="1404"/>
        <v>0</v>
      </c>
      <c r="AB665" s="411">
        <f t="shared" si="1404"/>
        <v>0</v>
      </c>
      <c r="AC665" s="411">
        <f t="shared" si="1404"/>
        <v>0</v>
      </c>
      <c r="AD665" s="411">
        <f t="shared" si="1404"/>
        <v>0</v>
      </c>
      <c r="AE665" s="411">
        <f t="shared" ref="AE665:AL665" si="1405">AE664</f>
        <v>0</v>
      </c>
      <c r="AF665" s="411">
        <f t="shared" si="1405"/>
        <v>0</v>
      </c>
      <c r="AG665" s="411">
        <f t="shared" si="1405"/>
        <v>0</v>
      </c>
      <c r="AH665" s="411">
        <f t="shared" si="1405"/>
        <v>0</v>
      </c>
      <c r="AI665" s="411">
        <f t="shared" si="1405"/>
        <v>0</v>
      </c>
      <c r="AJ665" s="411">
        <f t="shared" si="1405"/>
        <v>0</v>
      </c>
      <c r="AK665" s="411">
        <f t="shared" si="1405"/>
        <v>0</v>
      </c>
      <c r="AL665" s="411">
        <f t="shared" si="1405"/>
        <v>0</v>
      </c>
      <c r="AM665" s="306"/>
    </row>
    <row r="666" spans="1:39" hidden="1" outlineLevel="1">
      <c r="A666" s="528"/>
      <c r="B666" s="322"/>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23"/>
      <c r="Z666" s="424"/>
      <c r="AA666" s="424"/>
      <c r="AB666" s="424"/>
      <c r="AC666" s="424"/>
      <c r="AD666" s="424"/>
      <c r="AE666" s="424"/>
      <c r="AF666" s="424"/>
      <c r="AG666" s="424"/>
      <c r="AH666" s="424"/>
      <c r="AI666" s="424"/>
      <c r="AJ666" s="424"/>
      <c r="AK666" s="424"/>
      <c r="AL666" s="424"/>
      <c r="AM666" s="297"/>
    </row>
    <row r="667" spans="1:39" hidden="1" outlineLevel="1">
      <c r="A667" s="528">
        <v>19</v>
      </c>
      <c r="B667" s="428" t="s">
        <v>111</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idden="1" outlineLevel="1">
      <c r="A668" s="528"/>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AD668" si="1406">Z667</f>
        <v>0</v>
      </c>
      <c r="AA668" s="411">
        <f t="shared" si="1406"/>
        <v>0</v>
      </c>
      <c r="AB668" s="411">
        <f t="shared" si="1406"/>
        <v>0</v>
      </c>
      <c r="AC668" s="411">
        <f t="shared" si="1406"/>
        <v>0</v>
      </c>
      <c r="AD668" s="411">
        <f t="shared" si="1406"/>
        <v>0</v>
      </c>
      <c r="AE668" s="411">
        <f t="shared" ref="AE668:AL668" si="1407">AE667</f>
        <v>0</v>
      </c>
      <c r="AF668" s="411">
        <f t="shared" si="1407"/>
        <v>0</v>
      </c>
      <c r="AG668" s="411">
        <f t="shared" si="1407"/>
        <v>0</v>
      </c>
      <c r="AH668" s="411">
        <f t="shared" si="1407"/>
        <v>0</v>
      </c>
      <c r="AI668" s="411">
        <f t="shared" si="1407"/>
        <v>0</v>
      </c>
      <c r="AJ668" s="411">
        <f t="shared" si="1407"/>
        <v>0</v>
      </c>
      <c r="AK668" s="411">
        <f t="shared" si="1407"/>
        <v>0</v>
      </c>
      <c r="AL668" s="411">
        <f t="shared" si="1407"/>
        <v>0</v>
      </c>
      <c r="AM668" s="297"/>
    </row>
    <row r="669" spans="1:39" hidden="1" outlineLevel="1">
      <c r="A669" s="528"/>
      <c r="B669" s="322"/>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12"/>
      <c r="AA669" s="412"/>
      <c r="AB669" s="412"/>
      <c r="AC669" s="412"/>
      <c r="AD669" s="412"/>
      <c r="AE669" s="412"/>
      <c r="AF669" s="412"/>
      <c r="AG669" s="412"/>
      <c r="AH669" s="412"/>
      <c r="AI669" s="412"/>
      <c r="AJ669" s="412"/>
      <c r="AK669" s="412"/>
      <c r="AL669" s="412"/>
      <c r="AM669" s="306"/>
    </row>
    <row r="670" spans="1:39" hidden="1" outlineLevel="1">
      <c r="A670" s="528">
        <v>20</v>
      </c>
      <c r="B670" s="428" t="s">
        <v>110</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idden="1" outlineLevel="1">
      <c r="A671" s="528"/>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AD671" si="1408">Z670</f>
        <v>0</v>
      </c>
      <c r="AA671" s="411">
        <f t="shared" si="1408"/>
        <v>0</v>
      </c>
      <c r="AB671" s="411">
        <f t="shared" si="1408"/>
        <v>0</v>
      </c>
      <c r="AC671" s="411">
        <f t="shared" si="1408"/>
        <v>0</v>
      </c>
      <c r="AD671" s="411">
        <f t="shared" si="1408"/>
        <v>0</v>
      </c>
      <c r="AE671" s="411">
        <f t="shared" ref="AE671:AL671" si="1409">AE670</f>
        <v>0</v>
      </c>
      <c r="AF671" s="411">
        <f t="shared" si="1409"/>
        <v>0</v>
      </c>
      <c r="AG671" s="411">
        <f t="shared" si="1409"/>
        <v>0</v>
      </c>
      <c r="AH671" s="411">
        <f t="shared" si="1409"/>
        <v>0</v>
      </c>
      <c r="AI671" s="411">
        <f t="shared" si="1409"/>
        <v>0</v>
      </c>
      <c r="AJ671" s="411">
        <f t="shared" si="1409"/>
        <v>0</v>
      </c>
      <c r="AK671" s="411">
        <f t="shared" si="1409"/>
        <v>0</v>
      </c>
      <c r="AL671" s="411">
        <f t="shared" si="1409"/>
        <v>0</v>
      </c>
      <c r="AM671" s="306"/>
    </row>
    <row r="672" spans="1:39" ht="15.75" hidden="1" outlineLevel="1">
      <c r="A672" s="528"/>
      <c r="B672" s="323"/>
      <c r="C672" s="300"/>
      <c r="D672" s="291"/>
      <c r="E672" s="291"/>
      <c r="F672" s="291"/>
      <c r="G672" s="291"/>
      <c r="H672" s="291"/>
      <c r="I672" s="291"/>
      <c r="J672" s="291"/>
      <c r="K672" s="291"/>
      <c r="L672" s="291"/>
      <c r="M672" s="291"/>
      <c r="N672" s="300"/>
      <c r="O672" s="291"/>
      <c r="P672" s="291"/>
      <c r="Q672" s="291"/>
      <c r="R672" s="291"/>
      <c r="S672" s="291"/>
      <c r="T672" s="291"/>
      <c r="U672" s="291"/>
      <c r="V672" s="291"/>
      <c r="W672" s="291"/>
      <c r="X672" s="291"/>
      <c r="Y672" s="412"/>
      <c r="Z672" s="412"/>
      <c r="AA672" s="412"/>
      <c r="AB672" s="412"/>
      <c r="AC672" s="412"/>
      <c r="AD672" s="412"/>
      <c r="AE672" s="412"/>
      <c r="AF672" s="412"/>
      <c r="AG672" s="412"/>
      <c r="AH672" s="412"/>
      <c r="AI672" s="412"/>
      <c r="AJ672" s="412"/>
      <c r="AK672" s="412"/>
      <c r="AL672" s="412"/>
      <c r="AM672" s="306"/>
    </row>
    <row r="673" spans="1:39" ht="15.75" hidden="1" outlineLevel="1">
      <c r="A673" s="528"/>
      <c r="B673" s="514" t="s">
        <v>502</v>
      </c>
      <c r="C673" s="291"/>
      <c r="D673" s="291"/>
      <c r="E673" s="291"/>
      <c r="F673" s="291"/>
      <c r="G673" s="291"/>
      <c r="H673" s="291"/>
      <c r="I673" s="291"/>
      <c r="J673" s="291"/>
      <c r="K673" s="291"/>
      <c r="L673" s="291"/>
      <c r="M673" s="291"/>
      <c r="N673" s="291"/>
      <c r="O673" s="291"/>
      <c r="P673" s="291"/>
      <c r="Q673" s="291"/>
      <c r="R673" s="291"/>
      <c r="S673" s="291"/>
      <c r="T673" s="291"/>
      <c r="U673" s="291"/>
      <c r="V673" s="291"/>
      <c r="W673" s="291"/>
      <c r="X673" s="291"/>
      <c r="Y673" s="422"/>
      <c r="Z673" s="425"/>
      <c r="AA673" s="425"/>
      <c r="AB673" s="425"/>
      <c r="AC673" s="425"/>
      <c r="AD673" s="425"/>
      <c r="AE673" s="425"/>
      <c r="AF673" s="425"/>
      <c r="AG673" s="425"/>
      <c r="AH673" s="425"/>
      <c r="AI673" s="425"/>
      <c r="AJ673" s="425"/>
      <c r="AK673" s="425"/>
      <c r="AL673" s="425"/>
      <c r="AM673" s="306"/>
    </row>
    <row r="674" spans="1:39" ht="15.75" hidden="1" outlineLevel="1">
      <c r="A674" s="528"/>
      <c r="B674" s="500" t="s">
        <v>498</v>
      </c>
      <c r="C674" s="291"/>
      <c r="D674" s="291"/>
      <c r="E674" s="291"/>
      <c r="F674" s="291"/>
      <c r="G674" s="291"/>
      <c r="H674" s="291"/>
      <c r="I674" s="291"/>
      <c r="J674" s="291"/>
      <c r="K674" s="291"/>
      <c r="L674" s="291"/>
      <c r="M674" s="291"/>
      <c r="N674" s="291"/>
      <c r="O674" s="291"/>
      <c r="P674" s="291"/>
      <c r="Q674" s="291"/>
      <c r="R674" s="291"/>
      <c r="S674" s="291"/>
      <c r="T674" s="291"/>
      <c r="U674" s="291"/>
      <c r="V674" s="291"/>
      <c r="W674" s="291"/>
      <c r="X674" s="291"/>
      <c r="Y674" s="422"/>
      <c r="Z674" s="425"/>
      <c r="AA674" s="425"/>
      <c r="AB674" s="425"/>
      <c r="AC674" s="425"/>
      <c r="AD674" s="425"/>
      <c r="AE674" s="425"/>
      <c r="AF674" s="425"/>
      <c r="AG674" s="425"/>
      <c r="AH674" s="425"/>
      <c r="AI674" s="425"/>
      <c r="AJ674" s="425"/>
      <c r="AK674" s="425"/>
      <c r="AL674" s="425"/>
      <c r="AM674" s="306"/>
    </row>
    <row r="675" spans="1:39" hidden="1" outlineLevel="1">
      <c r="A675" s="528">
        <v>21</v>
      </c>
      <c r="B675" s="428" t="s">
        <v>113</v>
      </c>
      <c r="C675" s="291" t="s">
        <v>25</v>
      </c>
      <c r="D675" s="295"/>
      <c r="E675" s="295"/>
      <c r="F675" s="295"/>
      <c r="G675" s="295"/>
      <c r="H675" s="295"/>
      <c r="I675" s="295"/>
      <c r="J675" s="295"/>
      <c r="K675" s="295"/>
      <c r="L675" s="295"/>
      <c r="M675" s="295"/>
      <c r="N675" s="291"/>
      <c r="O675" s="295"/>
      <c r="P675" s="295"/>
      <c r="Q675" s="295"/>
      <c r="R675" s="295"/>
      <c r="S675" s="295"/>
      <c r="T675" s="295"/>
      <c r="U675" s="295"/>
      <c r="V675" s="295"/>
      <c r="W675" s="295"/>
      <c r="X675" s="295"/>
      <c r="Y675" s="410"/>
      <c r="Z675" s="410"/>
      <c r="AA675" s="410"/>
      <c r="AB675" s="410"/>
      <c r="AC675" s="410"/>
      <c r="AD675" s="410"/>
      <c r="AE675" s="410"/>
      <c r="AF675" s="410"/>
      <c r="AG675" s="410"/>
      <c r="AH675" s="410"/>
      <c r="AI675" s="410"/>
      <c r="AJ675" s="410"/>
      <c r="AK675" s="410"/>
      <c r="AL675" s="410"/>
      <c r="AM675" s="296">
        <f>SUM(Y675:AL675)</f>
        <v>0</v>
      </c>
    </row>
    <row r="676" spans="1:39" hidden="1" outlineLevel="1">
      <c r="A676" s="528"/>
      <c r="B676" s="294" t="s">
        <v>310</v>
      </c>
      <c r="C676" s="291" t="s">
        <v>163</v>
      </c>
      <c r="D676" s="295"/>
      <c r="E676" s="295"/>
      <c r="F676" s="295"/>
      <c r="G676" s="295"/>
      <c r="H676" s="295"/>
      <c r="I676" s="295"/>
      <c r="J676" s="295"/>
      <c r="K676" s="295"/>
      <c r="L676" s="295"/>
      <c r="M676" s="295"/>
      <c r="N676" s="291"/>
      <c r="O676" s="295"/>
      <c r="P676" s="295"/>
      <c r="Q676" s="295"/>
      <c r="R676" s="295"/>
      <c r="S676" s="295"/>
      <c r="T676" s="295"/>
      <c r="U676" s="295"/>
      <c r="V676" s="295"/>
      <c r="W676" s="295"/>
      <c r="X676" s="295"/>
      <c r="Y676" s="411">
        <f>Y675</f>
        <v>0</v>
      </c>
      <c r="Z676" s="411">
        <f t="shared" ref="Z676:AD676" si="1410">Z675</f>
        <v>0</v>
      </c>
      <c r="AA676" s="411">
        <f t="shared" si="1410"/>
        <v>0</v>
      </c>
      <c r="AB676" s="411">
        <f t="shared" si="1410"/>
        <v>0</v>
      </c>
      <c r="AC676" s="411">
        <f t="shared" si="1410"/>
        <v>0</v>
      </c>
      <c r="AD676" s="411">
        <f t="shared" si="1410"/>
        <v>0</v>
      </c>
      <c r="AE676" s="411">
        <f t="shared" ref="AE676" si="1411">AE675</f>
        <v>0</v>
      </c>
      <c r="AF676" s="411">
        <f t="shared" ref="AF676" si="1412">AF675</f>
        <v>0</v>
      </c>
      <c r="AG676" s="411">
        <f t="shared" ref="AG676" si="1413">AG675</f>
        <v>0</v>
      </c>
      <c r="AH676" s="411">
        <f t="shared" ref="AH676" si="1414">AH675</f>
        <v>0</v>
      </c>
      <c r="AI676" s="411">
        <f t="shared" ref="AI676" si="1415">AI675</f>
        <v>0</v>
      </c>
      <c r="AJ676" s="411">
        <f t="shared" ref="AJ676" si="1416">AJ675</f>
        <v>0</v>
      </c>
      <c r="AK676" s="411">
        <f t="shared" ref="AK676" si="1417">AK675</f>
        <v>0</v>
      </c>
      <c r="AL676" s="411">
        <f t="shared" ref="AL676" si="1418">AL675</f>
        <v>0</v>
      </c>
      <c r="AM676" s="306"/>
    </row>
    <row r="677" spans="1:39" hidden="1" outlineLevel="1">
      <c r="A677" s="528"/>
      <c r="B677" s="294"/>
      <c r="C677" s="291"/>
      <c r="D677" s="291"/>
      <c r="E677" s="291"/>
      <c r="F677" s="291"/>
      <c r="G677" s="291"/>
      <c r="H677" s="291"/>
      <c r="I677" s="291"/>
      <c r="J677" s="291"/>
      <c r="K677" s="291"/>
      <c r="L677" s="291"/>
      <c r="M677" s="291"/>
      <c r="N677" s="291"/>
      <c r="O677" s="291"/>
      <c r="P677" s="291"/>
      <c r="Q677" s="291"/>
      <c r="R677" s="291"/>
      <c r="S677" s="291"/>
      <c r="T677" s="291"/>
      <c r="U677" s="291"/>
      <c r="V677" s="291"/>
      <c r="W677" s="291"/>
      <c r="X677" s="291"/>
      <c r="Y677" s="422"/>
      <c r="Z677" s="425"/>
      <c r="AA677" s="425"/>
      <c r="AB677" s="425"/>
      <c r="AC677" s="425"/>
      <c r="AD677" s="425"/>
      <c r="AE677" s="425"/>
      <c r="AF677" s="425"/>
      <c r="AG677" s="425"/>
      <c r="AH677" s="425"/>
      <c r="AI677" s="425"/>
      <c r="AJ677" s="425"/>
      <c r="AK677" s="425"/>
      <c r="AL677" s="425"/>
      <c r="AM677" s="306"/>
    </row>
    <row r="678" spans="1:39" ht="30" hidden="1" outlineLevel="1">
      <c r="A678" s="528">
        <v>22</v>
      </c>
      <c r="B678" s="428" t="s">
        <v>114</v>
      </c>
      <c r="C678" s="291" t="s">
        <v>25</v>
      </c>
      <c r="D678" s="295">
        <f>'7.  Persistence Report'!AX159</f>
        <v>599015.55434400076</v>
      </c>
      <c r="E678" s="295">
        <f>'7.  Persistence Report'!AY159</f>
        <v>597697.47850372666</v>
      </c>
      <c r="F678" s="295">
        <f>'7.  Persistence Report'!AZ159</f>
        <v>593314.98578371911</v>
      </c>
      <c r="G678" s="295">
        <f>'7.  Persistence Report'!BA159</f>
        <v>588007.27774591872</v>
      </c>
      <c r="H678" s="295">
        <f>'7.  Persistence Report'!BB159</f>
        <v>588007.27774591872</v>
      </c>
      <c r="I678" s="295">
        <f>'7.  Persistence Report'!BC159</f>
        <v>588007.27774591872</v>
      </c>
      <c r="J678" s="295">
        <f>'7.  Persistence Report'!BD159</f>
        <v>588007.27774591872</v>
      </c>
      <c r="K678" s="295">
        <f>'7.  Persistence Report'!BE159</f>
        <v>588007.27774591872</v>
      </c>
      <c r="L678" s="295">
        <f>'7.  Persistence Report'!BF159</f>
        <v>588007.27774591872</v>
      </c>
      <c r="M678" s="295">
        <f>'7.  Persistence Report'!BG159</f>
        <v>588007.27774591872</v>
      </c>
      <c r="N678" s="291"/>
      <c r="O678" s="295">
        <f>'7.  Persistence Report'!S159</f>
        <v>290.52417707400008</v>
      </c>
      <c r="P678" s="295">
        <f>'7.  Persistence Report'!T159</f>
        <v>289.88490669773057</v>
      </c>
      <c r="Q678" s="295">
        <f>'7.  Persistence Report'!U159</f>
        <v>287.75938577965138</v>
      </c>
      <c r="R678" s="295">
        <f>'7.  Persistence Report'!V159</f>
        <v>285.18513290984117</v>
      </c>
      <c r="S678" s="295">
        <f>'7.  Persistence Report'!W159</f>
        <v>285.18513290984117</v>
      </c>
      <c r="T678" s="295">
        <f>'7.  Persistence Report'!X159</f>
        <v>285.18513290984117</v>
      </c>
      <c r="U678" s="295">
        <f>'7.  Persistence Report'!Y159</f>
        <v>285.18513290984117</v>
      </c>
      <c r="V678" s="295">
        <f>'7.  Persistence Report'!Z159</f>
        <v>285.18513290984117</v>
      </c>
      <c r="W678" s="295">
        <f>'7.  Persistence Report'!AA159</f>
        <v>285.18513290984117</v>
      </c>
      <c r="X678" s="295">
        <f>'7.  Persistence Report'!AB159</f>
        <v>285.18513290984117</v>
      </c>
      <c r="Y678" s="410">
        <v>1</v>
      </c>
      <c r="Z678" s="410">
        <v>0</v>
      </c>
      <c r="AA678" s="410">
        <v>0</v>
      </c>
      <c r="AB678" s="410">
        <v>0</v>
      </c>
      <c r="AC678" s="410">
        <v>0</v>
      </c>
      <c r="AD678" s="410"/>
      <c r="AE678" s="410"/>
      <c r="AF678" s="410"/>
      <c r="AG678" s="410"/>
      <c r="AH678" s="410"/>
      <c r="AI678" s="410"/>
      <c r="AJ678" s="410"/>
      <c r="AK678" s="410"/>
      <c r="AL678" s="410"/>
      <c r="AM678" s="296">
        <f>SUM(Y678:AL678)</f>
        <v>1</v>
      </c>
    </row>
    <row r="679" spans="1:39" hidden="1" outlineLevel="1">
      <c r="A679" s="528"/>
      <c r="B679" s="294" t="s">
        <v>310</v>
      </c>
      <c r="C679" s="291" t="s">
        <v>163</v>
      </c>
      <c r="D679" s="295"/>
      <c r="E679" s="295"/>
      <c r="F679" s="295"/>
      <c r="G679" s="295"/>
      <c r="H679" s="295"/>
      <c r="I679" s="295"/>
      <c r="J679" s="295"/>
      <c r="K679" s="295"/>
      <c r="L679" s="295"/>
      <c r="M679" s="295"/>
      <c r="N679" s="291"/>
      <c r="O679" s="295"/>
      <c r="P679" s="295"/>
      <c r="Q679" s="295"/>
      <c r="R679" s="295"/>
      <c r="S679" s="295"/>
      <c r="T679" s="295"/>
      <c r="U679" s="295"/>
      <c r="V679" s="295"/>
      <c r="W679" s="295"/>
      <c r="X679" s="295"/>
      <c r="Y679" s="411">
        <f>Y678</f>
        <v>1</v>
      </c>
      <c r="Z679" s="411">
        <f t="shared" ref="Z679:AD679" si="1419">Z678</f>
        <v>0</v>
      </c>
      <c r="AA679" s="411">
        <f t="shared" si="1419"/>
        <v>0</v>
      </c>
      <c r="AB679" s="411">
        <f t="shared" si="1419"/>
        <v>0</v>
      </c>
      <c r="AC679" s="411">
        <f t="shared" si="1419"/>
        <v>0</v>
      </c>
      <c r="AD679" s="411">
        <f t="shared" si="1419"/>
        <v>0</v>
      </c>
      <c r="AE679" s="411">
        <f t="shared" ref="AE679" si="1420">AE678</f>
        <v>0</v>
      </c>
      <c r="AF679" s="411">
        <f t="shared" ref="AF679" si="1421">AF678</f>
        <v>0</v>
      </c>
      <c r="AG679" s="411">
        <f t="shared" ref="AG679" si="1422">AG678</f>
        <v>0</v>
      </c>
      <c r="AH679" s="411">
        <f t="shared" ref="AH679" si="1423">AH678</f>
        <v>0</v>
      </c>
      <c r="AI679" s="411">
        <f t="shared" ref="AI679" si="1424">AI678</f>
        <v>0</v>
      </c>
      <c r="AJ679" s="411">
        <f t="shared" ref="AJ679" si="1425">AJ678</f>
        <v>0</v>
      </c>
      <c r="AK679" s="411">
        <f t="shared" ref="AK679" si="1426">AK678</f>
        <v>0</v>
      </c>
      <c r="AL679" s="411">
        <f t="shared" ref="AL679" si="1427">AL678</f>
        <v>0</v>
      </c>
      <c r="AM679" s="306"/>
    </row>
    <row r="680" spans="1:39" hidden="1" outlineLevel="1">
      <c r="A680" s="528"/>
      <c r="B680" s="294"/>
      <c r="C680" s="291"/>
      <c r="D680" s="291"/>
      <c r="E680" s="291"/>
      <c r="F680" s="291"/>
      <c r="G680" s="291"/>
      <c r="H680" s="291"/>
      <c r="I680" s="291"/>
      <c r="J680" s="291"/>
      <c r="K680" s="291"/>
      <c r="L680" s="291"/>
      <c r="M680" s="291"/>
      <c r="N680" s="291"/>
      <c r="O680" s="291"/>
      <c r="P680" s="291"/>
      <c r="Q680" s="291"/>
      <c r="R680" s="291"/>
      <c r="S680" s="291"/>
      <c r="T680" s="291"/>
      <c r="U680" s="291"/>
      <c r="V680" s="291"/>
      <c r="W680" s="291"/>
      <c r="X680" s="291"/>
      <c r="Y680" s="422"/>
      <c r="Z680" s="425"/>
      <c r="AA680" s="425"/>
      <c r="AB680" s="425"/>
      <c r="AC680" s="425"/>
      <c r="AD680" s="425"/>
      <c r="AE680" s="425"/>
      <c r="AF680" s="425"/>
      <c r="AG680" s="425"/>
      <c r="AH680" s="425"/>
      <c r="AI680" s="425"/>
      <c r="AJ680" s="425"/>
      <c r="AK680" s="425"/>
      <c r="AL680" s="425"/>
      <c r="AM680" s="306"/>
    </row>
    <row r="681" spans="1:39" hidden="1" outlineLevel="1">
      <c r="A681" s="528" t="s">
        <v>765</v>
      </c>
      <c r="B681" s="428" t="s">
        <v>739</v>
      </c>
      <c r="C681" s="291" t="s">
        <v>25</v>
      </c>
      <c r="D681" s="295">
        <f>'7.  Persistence Report'!AX157</f>
        <v>1820084.512008609</v>
      </c>
      <c r="E681" s="295">
        <f>'7.  Persistence Report'!AY157</f>
        <v>1816079.591927422</v>
      </c>
      <c r="F681" s="295">
        <f>'7.  Persistence Report'!AZ157</f>
        <v>1802763.5652135389</v>
      </c>
      <c r="G681" s="295">
        <f>'7.  Persistence Report'!BA157</f>
        <v>1786636.3092119088</v>
      </c>
      <c r="H681" s="295">
        <f>'7.  Persistence Report'!BB157</f>
        <v>1786636.3092119088</v>
      </c>
      <c r="I681" s="295">
        <f>'7.  Persistence Report'!BC157</f>
        <v>1786636.3092119088</v>
      </c>
      <c r="J681" s="295">
        <f>'7.  Persistence Report'!BD157</f>
        <v>1786636.3092119088</v>
      </c>
      <c r="K681" s="295">
        <f>'7.  Persistence Report'!BE157</f>
        <v>1786636.3092119088</v>
      </c>
      <c r="L681" s="295">
        <f>'7.  Persistence Report'!BF157</f>
        <v>1786636.3092119088</v>
      </c>
      <c r="M681" s="295">
        <f>'7.  Persistence Report'!BG157</f>
        <v>1786636.3092119088</v>
      </c>
      <c r="N681" s="291"/>
      <c r="O681" s="295">
        <f>'7.  Persistence Report'!S157</f>
        <v>139.48705235206774</v>
      </c>
      <c r="P681" s="295">
        <f>'7.  Persistence Report'!T157</f>
        <v>139.18012457297581</v>
      </c>
      <c r="Q681" s="295">
        <f>'7.  Persistence Report'!U157</f>
        <v>138.15961519382003</v>
      </c>
      <c r="R681" s="295">
        <f>'7.  Persistence Report'!V157</f>
        <v>136.92365972727302</v>
      </c>
      <c r="S681" s="295">
        <f>'7.  Persistence Report'!W157</f>
        <v>136.92365972727302</v>
      </c>
      <c r="T681" s="295">
        <f>'7.  Persistence Report'!X157</f>
        <v>136.92365972727302</v>
      </c>
      <c r="U681" s="295">
        <f>'7.  Persistence Report'!Y157</f>
        <v>136.92365972727302</v>
      </c>
      <c r="V681" s="295">
        <f>'7.  Persistence Report'!Z157</f>
        <v>136.92365972727302</v>
      </c>
      <c r="W681" s="295">
        <f>'7.  Persistence Report'!AA157</f>
        <v>136.92365972727302</v>
      </c>
      <c r="X681" s="295">
        <f>'7.  Persistence Report'!AB157</f>
        <v>136.92365972727302</v>
      </c>
      <c r="Y681" s="410">
        <v>1</v>
      </c>
      <c r="Z681" s="410">
        <v>0</v>
      </c>
      <c r="AA681" s="410">
        <v>0</v>
      </c>
      <c r="AB681" s="410">
        <v>0</v>
      </c>
      <c r="AC681" s="410">
        <v>0</v>
      </c>
      <c r="AD681" s="410"/>
      <c r="AE681" s="410"/>
      <c r="AF681" s="410"/>
      <c r="AG681" s="410"/>
      <c r="AH681" s="410"/>
      <c r="AI681" s="410"/>
      <c r="AJ681" s="410"/>
      <c r="AK681" s="410"/>
      <c r="AL681" s="410"/>
      <c r="AM681" s="296">
        <f>SUM(Y681:AL681)</f>
        <v>1</v>
      </c>
    </row>
    <row r="682" spans="1:39" hidden="1" outlineLevel="1">
      <c r="A682" s="528"/>
      <c r="B682" s="294" t="s">
        <v>310</v>
      </c>
      <c r="C682" s="291" t="s">
        <v>163</v>
      </c>
      <c r="D682" s="295"/>
      <c r="E682" s="295"/>
      <c r="F682" s="295"/>
      <c r="G682" s="295"/>
      <c r="H682" s="295"/>
      <c r="I682" s="295"/>
      <c r="J682" s="295"/>
      <c r="K682" s="295"/>
      <c r="L682" s="295"/>
      <c r="M682" s="295"/>
      <c r="N682" s="291"/>
      <c r="O682" s="295"/>
      <c r="P682" s="295"/>
      <c r="Q682" s="295"/>
      <c r="R682" s="295"/>
      <c r="S682" s="295"/>
      <c r="T682" s="295"/>
      <c r="U682" s="295"/>
      <c r="V682" s="295"/>
      <c r="W682" s="295"/>
      <c r="X682" s="295"/>
      <c r="Y682" s="411">
        <f>Y681</f>
        <v>1</v>
      </c>
      <c r="Z682" s="411">
        <f t="shared" ref="Z682:AD682" si="1428">Z681</f>
        <v>0</v>
      </c>
      <c r="AA682" s="411">
        <f t="shared" si="1428"/>
        <v>0</v>
      </c>
      <c r="AB682" s="411">
        <f t="shared" si="1428"/>
        <v>0</v>
      </c>
      <c r="AC682" s="411">
        <f t="shared" si="1428"/>
        <v>0</v>
      </c>
      <c r="AD682" s="411">
        <f t="shared" si="1428"/>
        <v>0</v>
      </c>
      <c r="AE682" s="411">
        <f t="shared" ref="AE682:AL682" si="1429">AE681</f>
        <v>0</v>
      </c>
      <c r="AF682" s="411">
        <f t="shared" si="1429"/>
        <v>0</v>
      </c>
      <c r="AG682" s="411">
        <f t="shared" si="1429"/>
        <v>0</v>
      </c>
      <c r="AH682" s="411">
        <f t="shared" si="1429"/>
        <v>0</v>
      </c>
      <c r="AI682" s="411">
        <f t="shared" si="1429"/>
        <v>0</v>
      </c>
      <c r="AJ682" s="411">
        <f t="shared" si="1429"/>
        <v>0</v>
      </c>
      <c r="AK682" s="411">
        <f t="shared" si="1429"/>
        <v>0</v>
      </c>
      <c r="AL682" s="411">
        <f t="shared" si="1429"/>
        <v>0</v>
      </c>
      <c r="AM682" s="306"/>
    </row>
    <row r="683" spans="1:39" hidden="1" outlineLevel="1">
      <c r="A683" s="528"/>
      <c r="B683" s="294"/>
      <c r="C683" s="291"/>
      <c r="D683" s="291"/>
      <c r="E683" s="291"/>
      <c r="F683" s="291"/>
      <c r="G683" s="291"/>
      <c r="H683" s="291"/>
      <c r="I683" s="291"/>
      <c r="J683" s="291"/>
      <c r="K683" s="291"/>
      <c r="L683" s="291"/>
      <c r="M683" s="291"/>
      <c r="N683" s="291"/>
      <c r="O683" s="291"/>
      <c r="P683" s="291"/>
      <c r="Q683" s="291"/>
      <c r="R683" s="291"/>
      <c r="S683" s="291"/>
      <c r="T683" s="291"/>
      <c r="U683" s="291"/>
      <c r="V683" s="291"/>
      <c r="W683" s="291"/>
      <c r="X683" s="291"/>
      <c r="Y683" s="422"/>
      <c r="Z683" s="425"/>
      <c r="AA683" s="425"/>
      <c r="AB683" s="425"/>
      <c r="AC683" s="425"/>
      <c r="AD683" s="425"/>
      <c r="AE683" s="425"/>
      <c r="AF683" s="425"/>
      <c r="AG683" s="425"/>
      <c r="AH683" s="425"/>
      <c r="AI683" s="425"/>
      <c r="AJ683" s="425"/>
      <c r="AK683" s="425"/>
      <c r="AL683" s="425"/>
      <c r="AM683" s="306"/>
    </row>
    <row r="684" spans="1:39" hidden="1" outlineLevel="1">
      <c r="A684" s="528" t="s">
        <v>765</v>
      </c>
      <c r="B684" s="428" t="s">
        <v>832</v>
      </c>
      <c r="C684" s="291" t="s">
        <v>25</v>
      </c>
      <c r="D684" s="295">
        <f>'7.  Persistence Report'!AX156</f>
        <v>244104.71960623155</v>
      </c>
      <c r="E684" s="295">
        <f>'7.  Persistence Report'!AY156</f>
        <v>243567.59076028326</v>
      </c>
      <c r="F684" s="295">
        <f>'7.  Persistence Report'!AZ156</f>
        <v>241781.68194900814</v>
      </c>
      <c r="G684" s="295">
        <f>'7.  Persistence Report'!BA156</f>
        <v>239618.73881185055</v>
      </c>
      <c r="H684" s="295">
        <f>'7.  Persistence Report'!BB156</f>
        <v>239618.73881185055</v>
      </c>
      <c r="I684" s="295">
        <f>'7.  Persistence Report'!BC156</f>
        <v>239618.73881185055</v>
      </c>
      <c r="J684" s="295">
        <f>'7.  Persistence Report'!BD156</f>
        <v>239618.73881185055</v>
      </c>
      <c r="K684" s="295">
        <f>'7.  Persistence Report'!BE156</f>
        <v>239618.73881185055</v>
      </c>
      <c r="L684" s="295">
        <f>'7.  Persistence Report'!BF156</f>
        <v>239618.73881185055</v>
      </c>
      <c r="M684" s="295">
        <f>'7.  Persistence Report'!BG156</f>
        <v>239618.73881185055</v>
      </c>
      <c r="N684" s="291"/>
      <c r="O684" s="295">
        <f>'7.  Persistence Report'!S156</f>
        <v>63.421883796231455</v>
      </c>
      <c r="P684" s="295">
        <f>'7.  Persistence Report'!T156</f>
        <v>63.282330069837762</v>
      </c>
      <c r="Q684" s="295">
        <f>'7.  Persistence Report'!U156</f>
        <v>62.818325517684627</v>
      </c>
      <c r="R684" s="295">
        <f>'7.  Persistence Report'!V156</f>
        <v>62.256362076240528</v>
      </c>
      <c r="S684" s="295">
        <f>'7.  Persistence Report'!W156</f>
        <v>62.256362076240528</v>
      </c>
      <c r="T684" s="295">
        <f>'7.  Persistence Report'!X156</f>
        <v>62.256362076240528</v>
      </c>
      <c r="U684" s="295">
        <f>'7.  Persistence Report'!Y156</f>
        <v>62.256362076240528</v>
      </c>
      <c r="V684" s="295">
        <f>'7.  Persistence Report'!Z156</f>
        <v>62.256362076240528</v>
      </c>
      <c r="W684" s="295">
        <f>'7.  Persistence Report'!AA156</f>
        <v>62.256362076240528</v>
      </c>
      <c r="X684" s="295">
        <f>'7.  Persistence Report'!AB156</f>
        <v>62.256362076240528</v>
      </c>
      <c r="Y684" s="410">
        <v>1</v>
      </c>
      <c r="Z684" s="410">
        <v>0</v>
      </c>
      <c r="AA684" s="410">
        <v>0</v>
      </c>
      <c r="AB684" s="410">
        <v>0</v>
      </c>
      <c r="AC684" s="410">
        <v>0</v>
      </c>
      <c r="AD684" s="410"/>
      <c r="AE684" s="410"/>
      <c r="AF684" s="410"/>
      <c r="AG684" s="410"/>
      <c r="AH684" s="410"/>
      <c r="AI684" s="410"/>
      <c r="AJ684" s="410"/>
      <c r="AK684" s="410"/>
      <c r="AL684" s="410"/>
      <c r="AM684" s="296">
        <f>SUM(Y684:AL684)</f>
        <v>1</v>
      </c>
    </row>
    <row r="685" spans="1:39" hidden="1" outlineLevel="1">
      <c r="A685" s="528"/>
      <c r="B685" s="294" t="s">
        <v>310</v>
      </c>
      <c r="C685" s="291" t="s">
        <v>163</v>
      </c>
      <c r="D685" s="295"/>
      <c r="E685" s="295"/>
      <c r="F685" s="295"/>
      <c r="G685" s="295"/>
      <c r="H685" s="295"/>
      <c r="I685" s="295"/>
      <c r="J685" s="295"/>
      <c r="K685" s="295"/>
      <c r="L685" s="295"/>
      <c r="M685" s="295"/>
      <c r="N685" s="291"/>
      <c r="O685" s="295"/>
      <c r="P685" s="295"/>
      <c r="Q685" s="295"/>
      <c r="R685" s="295"/>
      <c r="S685" s="295"/>
      <c r="T685" s="295"/>
      <c r="U685" s="295"/>
      <c r="V685" s="295"/>
      <c r="W685" s="295"/>
      <c r="X685" s="295"/>
      <c r="Y685" s="411">
        <f>Y684</f>
        <v>1</v>
      </c>
      <c r="Z685" s="411">
        <f t="shared" ref="Z685:AL685" si="1430">Z684</f>
        <v>0</v>
      </c>
      <c r="AA685" s="411">
        <f t="shared" si="1430"/>
        <v>0</v>
      </c>
      <c r="AB685" s="411">
        <f t="shared" si="1430"/>
        <v>0</v>
      </c>
      <c r="AC685" s="411">
        <f t="shared" si="1430"/>
        <v>0</v>
      </c>
      <c r="AD685" s="411">
        <f t="shared" si="1430"/>
        <v>0</v>
      </c>
      <c r="AE685" s="411">
        <f t="shared" si="1430"/>
        <v>0</v>
      </c>
      <c r="AF685" s="411">
        <f t="shared" si="1430"/>
        <v>0</v>
      </c>
      <c r="AG685" s="411">
        <f t="shared" si="1430"/>
        <v>0</v>
      </c>
      <c r="AH685" s="411">
        <f t="shared" si="1430"/>
        <v>0</v>
      </c>
      <c r="AI685" s="411">
        <f t="shared" si="1430"/>
        <v>0</v>
      </c>
      <c r="AJ685" s="411">
        <f t="shared" si="1430"/>
        <v>0</v>
      </c>
      <c r="AK685" s="411">
        <f t="shared" si="1430"/>
        <v>0</v>
      </c>
      <c r="AL685" s="411">
        <f t="shared" si="1430"/>
        <v>0</v>
      </c>
      <c r="AM685" s="306"/>
    </row>
    <row r="686" spans="1:39" hidden="1" outlineLevel="1">
      <c r="A686" s="528"/>
      <c r="B686" s="294"/>
      <c r="C686" s="291"/>
      <c r="D686" s="291"/>
      <c r="E686" s="291"/>
      <c r="F686" s="291"/>
      <c r="G686" s="291"/>
      <c r="H686" s="291"/>
      <c r="I686" s="291"/>
      <c r="J686" s="291"/>
      <c r="K686" s="291"/>
      <c r="L686" s="291"/>
      <c r="M686" s="291"/>
      <c r="N686" s="291"/>
      <c r="O686" s="291"/>
      <c r="P686" s="291"/>
      <c r="Q686" s="291"/>
      <c r="R686" s="291"/>
      <c r="S686" s="291"/>
      <c r="T686" s="291"/>
      <c r="U686" s="291"/>
      <c r="V686" s="291"/>
      <c r="W686" s="291"/>
      <c r="X686" s="291"/>
      <c r="Y686" s="422"/>
      <c r="Z686" s="425"/>
      <c r="AA686" s="425"/>
      <c r="AB686" s="425"/>
      <c r="AC686" s="425"/>
      <c r="AD686" s="425"/>
      <c r="AE686" s="425"/>
      <c r="AF686" s="425"/>
      <c r="AG686" s="425"/>
      <c r="AH686" s="425"/>
      <c r="AI686" s="425"/>
      <c r="AJ686" s="425"/>
      <c r="AK686" s="425"/>
      <c r="AL686" s="425"/>
      <c r="AM686" s="306"/>
    </row>
    <row r="687" spans="1:39" ht="30" hidden="1" outlineLevel="1">
      <c r="A687" s="528">
        <v>23</v>
      </c>
      <c r="B687" s="428" t="s">
        <v>115</v>
      </c>
      <c r="C687" s="291" t="s">
        <v>25</v>
      </c>
      <c r="D687" s="295">
        <f>'7.  Persistence Report'!AX158</f>
        <v>15242.446384013461</v>
      </c>
      <c r="E687" s="295">
        <f>'7.  Persistence Report'!AY158</f>
        <v>15208.90685372957</v>
      </c>
      <c r="F687" s="295">
        <f>'7.  Persistence Report'!AZ158</f>
        <v>15097.390700553549</v>
      </c>
      <c r="G687" s="295">
        <f>'7.  Persistence Report'!BA158</f>
        <v>14962.331678126715</v>
      </c>
      <c r="H687" s="295">
        <f>'7.  Persistence Report'!BB158</f>
        <v>14962.331678126715</v>
      </c>
      <c r="I687" s="295">
        <f>'7.  Persistence Report'!BC158</f>
        <v>14962.331678126715</v>
      </c>
      <c r="J687" s="295">
        <f>'7.  Persistence Report'!BD158</f>
        <v>14962.331678126715</v>
      </c>
      <c r="K687" s="295">
        <f>'7.  Persistence Report'!BE158</f>
        <v>14962.331678126715</v>
      </c>
      <c r="L687" s="295">
        <f>'7.  Persistence Report'!BF158</f>
        <v>14962.331678126715</v>
      </c>
      <c r="M687" s="295">
        <f>'7.  Persistence Report'!BG158</f>
        <v>14962.331678126715</v>
      </c>
      <c r="N687" s="291"/>
      <c r="O687" s="295">
        <f>'7.  Persistence Report'!S158</f>
        <v>0.57346717711636497</v>
      </c>
      <c r="P687" s="295">
        <f>'7.  Persistence Report'!T158</f>
        <v>0.57220531801126195</v>
      </c>
      <c r="Q687" s="295">
        <f>'7.  Persistence Report'!U158</f>
        <v>0.56800974126763626</v>
      </c>
      <c r="R687" s="295">
        <f>'7.  Persistence Report'!V158</f>
        <v>0.56292841020148632</v>
      </c>
      <c r="S687" s="295">
        <f>'7.  Persistence Report'!W158</f>
        <v>0.56292841020148632</v>
      </c>
      <c r="T687" s="295">
        <f>'7.  Persistence Report'!X158</f>
        <v>0.56292841020148632</v>
      </c>
      <c r="U687" s="295">
        <f>'7.  Persistence Report'!Y158</f>
        <v>0.56292841020148632</v>
      </c>
      <c r="V687" s="295">
        <f>'7.  Persistence Report'!Z158</f>
        <v>0.56292841020148632</v>
      </c>
      <c r="W687" s="295">
        <f>'7.  Persistence Report'!AA158</f>
        <v>0.56292841020148632</v>
      </c>
      <c r="X687" s="295">
        <f>'7.  Persistence Report'!AB158</f>
        <v>0.56292841020148632</v>
      </c>
      <c r="Y687" s="410">
        <v>1</v>
      </c>
      <c r="Z687" s="410">
        <v>0</v>
      </c>
      <c r="AA687" s="410">
        <v>0</v>
      </c>
      <c r="AB687" s="410">
        <v>0</v>
      </c>
      <c r="AC687" s="410">
        <v>0</v>
      </c>
      <c r="AD687" s="410"/>
      <c r="AE687" s="410"/>
      <c r="AF687" s="410"/>
      <c r="AG687" s="410"/>
      <c r="AH687" s="410"/>
      <c r="AI687" s="410"/>
      <c r="AJ687" s="410"/>
      <c r="AK687" s="410"/>
      <c r="AL687" s="410"/>
      <c r="AM687" s="296">
        <f>SUM(Y687:AL687)</f>
        <v>1</v>
      </c>
    </row>
    <row r="688" spans="1:39" hidden="1" outlineLevel="1">
      <c r="A688" s="528"/>
      <c r="B688" s="294" t="s">
        <v>310</v>
      </c>
      <c r="C688" s="291" t="s">
        <v>163</v>
      </c>
      <c r="D688" s="295"/>
      <c r="E688" s="295"/>
      <c r="F688" s="295"/>
      <c r="G688" s="295"/>
      <c r="H688" s="295"/>
      <c r="I688" s="295"/>
      <c r="J688" s="295"/>
      <c r="K688" s="295"/>
      <c r="L688" s="295"/>
      <c r="M688" s="295"/>
      <c r="N688" s="291"/>
      <c r="O688" s="295"/>
      <c r="P688" s="295"/>
      <c r="Q688" s="295"/>
      <c r="R688" s="295"/>
      <c r="S688" s="295"/>
      <c r="T688" s="295"/>
      <c r="U688" s="295"/>
      <c r="V688" s="295"/>
      <c r="W688" s="295"/>
      <c r="X688" s="295"/>
      <c r="Y688" s="411">
        <f>Y687</f>
        <v>1</v>
      </c>
      <c r="Z688" s="411">
        <f t="shared" ref="Z688:AD688" si="1431">Z687</f>
        <v>0</v>
      </c>
      <c r="AA688" s="411">
        <f t="shared" si="1431"/>
        <v>0</v>
      </c>
      <c r="AB688" s="411">
        <f t="shared" si="1431"/>
        <v>0</v>
      </c>
      <c r="AC688" s="411">
        <f t="shared" si="1431"/>
        <v>0</v>
      </c>
      <c r="AD688" s="411">
        <f t="shared" si="1431"/>
        <v>0</v>
      </c>
      <c r="AE688" s="411">
        <f t="shared" ref="AE688" si="1432">AE687</f>
        <v>0</v>
      </c>
      <c r="AF688" s="411">
        <f t="shared" ref="AF688" si="1433">AF687</f>
        <v>0</v>
      </c>
      <c r="AG688" s="411">
        <f t="shared" ref="AG688" si="1434">AG687</f>
        <v>0</v>
      </c>
      <c r="AH688" s="411">
        <f t="shared" ref="AH688" si="1435">AH687</f>
        <v>0</v>
      </c>
      <c r="AI688" s="411">
        <f t="shared" ref="AI688" si="1436">AI687</f>
        <v>0</v>
      </c>
      <c r="AJ688" s="411">
        <f t="shared" ref="AJ688" si="1437">AJ687</f>
        <v>0</v>
      </c>
      <c r="AK688" s="411">
        <f t="shared" ref="AK688" si="1438">AK687</f>
        <v>0</v>
      </c>
      <c r="AL688" s="411">
        <f t="shared" ref="AL688" si="1439">AL687</f>
        <v>0</v>
      </c>
      <c r="AM688" s="306"/>
    </row>
    <row r="689" spans="1:39" hidden="1" outlineLevel="1">
      <c r="A689" s="528"/>
      <c r="B689" s="430"/>
      <c r="C689" s="291"/>
      <c r="D689" s="291"/>
      <c r="E689" s="291"/>
      <c r="F689" s="291"/>
      <c r="G689" s="291"/>
      <c r="H689" s="291"/>
      <c r="I689" s="291"/>
      <c r="J689" s="291"/>
      <c r="K689" s="291"/>
      <c r="L689" s="291"/>
      <c r="M689" s="291"/>
      <c r="N689" s="291"/>
      <c r="O689" s="291"/>
      <c r="P689" s="291"/>
      <c r="Q689" s="291"/>
      <c r="R689" s="291"/>
      <c r="S689" s="291"/>
      <c r="T689" s="291"/>
      <c r="U689" s="291"/>
      <c r="V689" s="291"/>
      <c r="W689" s="291"/>
      <c r="X689" s="291"/>
      <c r="Y689" s="422"/>
      <c r="Z689" s="425"/>
      <c r="AA689" s="425"/>
      <c r="AB689" s="425"/>
      <c r="AC689" s="425"/>
      <c r="AD689" s="425"/>
      <c r="AE689" s="425"/>
      <c r="AF689" s="425"/>
      <c r="AG689" s="425"/>
      <c r="AH689" s="425"/>
      <c r="AI689" s="425"/>
      <c r="AJ689" s="425"/>
      <c r="AK689" s="425"/>
      <c r="AL689" s="425"/>
      <c r="AM689" s="306"/>
    </row>
    <row r="690" spans="1:39" ht="30" hidden="1" outlineLevel="1">
      <c r="A690" s="528">
        <v>24</v>
      </c>
      <c r="B690" s="428" t="s">
        <v>116</v>
      </c>
      <c r="C690" s="291" t="s">
        <v>25</v>
      </c>
      <c r="D690" s="295"/>
      <c r="E690" s="295"/>
      <c r="F690" s="295"/>
      <c r="G690" s="295"/>
      <c r="H690" s="295"/>
      <c r="I690" s="295"/>
      <c r="J690" s="295"/>
      <c r="K690" s="295"/>
      <c r="L690" s="295"/>
      <c r="M690" s="295"/>
      <c r="N690" s="291"/>
      <c r="O690" s="295"/>
      <c r="P690" s="295"/>
      <c r="Q690" s="295"/>
      <c r="R690" s="295"/>
      <c r="S690" s="295"/>
      <c r="T690" s="295"/>
      <c r="U690" s="295"/>
      <c r="V690" s="295"/>
      <c r="W690" s="295"/>
      <c r="X690" s="295"/>
      <c r="Y690" s="410"/>
      <c r="Z690" s="410"/>
      <c r="AA690" s="410"/>
      <c r="AB690" s="410"/>
      <c r="AC690" s="410"/>
      <c r="AD690" s="410"/>
      <c r="AE690" s="410"/>
      <c r="AF690" s="410"/>
      <c r="AG690" s="410"/>
      <c r="AH690" s="410"/>
      <c r="AI690" s="410"/>
      <c r="AJ690" s="410"/>
      <c r="AK690" s="410"/>
      <c r="AL690" s="410"/>
      <c r="AM690" s="296">
        <f>SUM(Y690:AL690)</f>
        <v>0</v>
      </c>
    </row>
    <row r="691" spans="1:39" hidden="1" outlineLevel="1">
      <c r="A691" s="528"/>
      <c r="B691" s="294" t="s">
        <v>310</v>
      </c>
      <c r="C691" s="291" t="s">
        <v>163</v>
      </c>
      <c r="D691" s="295"/>
      <c r="E691" s="295"/>
      <c r="F691" s="295"/>
      <c r="G691" s="295"/>
      <c r="H691" s="295"/>
      <c r="I691" s="295"/>
      <c r="J691" s="295"/>
      <c r="K691" s="295"/>
      <c r="L691" s="295"/>
      <c r="M691" s="295"/>
      <c r="N691" s="291"/>
      <c r="O691" s="295"/>
      <c r="P691" s="295"/>
      <c r="Q691" s="295"/>
      <c r="R691" s="295"/>
      <c r="S691" s="295"/>
      <c r="T691" s="295"/>
      <c r="U691" s="295"/>
      <c r="V691" s="295"/>
      <c r="W691" s="295"/>
      <c r="X691" s="295"/>
      <c r="Y691" s="411">
        <f>Y690</f>
        <v>0</v>
      </c>
      <c r="Z691" s="411">
        <f t="shared" ref="Z691:AD691" si="1440">Z690</f>
        <v>0</v>
      </c>
      <c r="AA691" s="411">
        <f t="shared" si="1440"/>
        <v>0</v>
      </c>
      <c r="AB691" s="411">
        <f t="shared" si="1440"/>
        <v>0</v>
      </c>
      <c r="AC691" s="411">
        <f t="shared" si="1440"/>
        <v>0</v>
      </c>
      <c r="AD691" s="411">
        <f t="shared" si="1440"/>
        <v>0</v>
      </c>
      <c r="AE691" s="411">
        <f t="shared" ref="AE691" si="1441">AE690</f>
        <v>0</v>
      </c>
      <c r="AF691" s="411">
        <f t="shared" ref="AF691" si="1442">AF690</f>
        <v>0</v>
      </c>
      <c r="AG691" s="411">
        <f t="shared" ref="AG691" si="1443">AG690</f>
        <v>0</v>
      </c>
      <c r="AH691" s="411">
        <f t="shared" ref="AH691" si="1444">AH690</f>
        <v>0</v>
      </c>
      <c r="AI691" s="411">
        <f t="shared" ref="AI691" si="1445">AI690</f>
        <v>0</v>
      </c>
      <c r="AJ691" s="411">
        <f t="shared" ref="AJ691" si="1446">AJ690</f>
        <v>0</v>
      </c>
      <c r="AK691" s="411">
        <f t="shared" ref="AK691" si="1447">AK690</f>
        <v>0</v>
      </c>
      <c r="AL691" s="411">
        <f t="shared" ref="AL691" si="1448">AL690</f>
        <v>0</v>
      </c>
      <c r="AM691" s="306"/>
    </row>
    <row r="692" spans="1:39" hidden="1" outlineLevel="1">
      <c r="A692" s="528"/>
      <c r="B692" s="294"/>
      <c r="C692" s="291"/>
      <c r="D692" s="291"/>
      <c r="E692" s="291"/>
      <c r="F692" s="291"/>
      <c r="G692" s="291"/>
      <c r="H692" s="291"/>
      <c r="I692" s="291"/>
      <c r="J692" s="291"/>
      <c r="K692" s="291"/>
      <c r="L692" s="291"/>
      <c r="M692" s="291"/>
      <c r="N692" s="291"/>
      <c r="O692" s="291"/>
      <c r="P692" s="291"/>
      <c r="Q692" s="291"/>
      <c r="R692" s="291"/>
      <c r="S692" s="291"/>
      <c r="T692" s="291"/>
      <c r="U692" s="291"/>
      <c r="V692" s="291"/>
      <c r="W692" s="291"/>
      <c r="X692" s="291"/>
      <c r="Y692" s="412"/>
      <c r="Z692" s="425"/>
      <c r="AA692" s="425"/>
      <c r="AB692" s="425"/>
      <c r="AC692" s="425"/>
      <c r="AD692" s="425"/>
      <c r="AE692" s="425"/>
      <c r="AF692" s="425"/>
      <c r="AG692" s="425"/>
      <c r="AH692" s="425"/>
      <c r="AI692" s="425"/>
      <c r="AJ692" s="425"/>
      <c r="AK692" s="425"/>
      <c r="AL692" s="425"/>
      <c r="AM692" s="306"/>
    </row>
    <row r="693" spans="1:39" ht="15.75" hidden="1" outlineLevel="1">
      <c r="A693" s="528"/>
      <c r="B693" s="288" t="s">
        <v>499</v>
      </c>
      <c r="C693" s="291"/>
      <c r="D693" s="291"/>
      <c r="E693" s="291"/>
      <c r="F693" s="291"/>
      <c r="G693" s="291"/>
      <c r="H693" s="291"/>
      <c r="I693" s="291"/>
      <c r="J693" s="291"/>
      <c r="K693" s="291"/>
      <c r="L693" s="291"/>
      <c r="M693" s="291"/>
      <c r="N693" s="291"/>
      <c r="O693" s="291"/>
      <c r="P693" s="291"/>
      <c r="Q693" s="291"/>
      <c r="R693" s="291"/>
      <c r="S693" s="291"/>
      <c r="T693" s="291"/>
      <c r="U693" s="291"/>
      <c r="V693" s="291"/>
      <c r="W693" s="291"/>
      <c r="X693" s="291"/>
      <c r="Y693" s="412"/>
      <c r="Z693" s="425"/>
      <c r="AA693" s="425"/>
      <c r="AB693" s="425"/>
      <c r="AC693" s="425"/>
      <c r="AD693" s="425"/>
      <c r="AE693" s="425"/>
      <c r="AF693" s="425"/>
      <c r="AG693" s="425"/>
      <c r="AH693" s="425"/>
      <c r="AI693" s="425"/>
      <c r="AJ693" s="425"/>
      <c r="AK693" s="425"/>
      <c r="AL693" s="425"/>
      <c r="AM693" s="306"/>
    </row>
    <row r="694" spans="1:39" hidden="1" outlineLevel="1">
      <c r="A694" s="528">
        <v>25</v>
      </c>
      <c r="B694" s="428" t="s">
        <v>117</v>
      </c>
      <c r="C694" s="291" t="s">
        <v>25</v>
      </c>
      <c r="D694" s="295"/>
      <c r="E694" s="295"/>
      <c r="F694" s="295"/>
      <c r="G694" s="295"/>
      <c r="H694" s="295"/>
      <c r="I694" s="295"/>
      <c r="J694" s="295"/>
      <c r="K694" s="295"/>
      <c r="L694" s="295"/>
      <c r="M694" s="295"/>
      <c r="N694" s="295">
        <v>12</v>
      </c>
      <c r="O694" s="295"/>
      <c r="P694" s="295"/>
      <c r="Q694" s="295"/>
      <c r="R694" s="295"/>
      <c r="S694" s="295"/>
      <c r="T694" s="295"/>
      <c r="U694" s="295"/>
      <c r="V694" s="295"/>
      <c r="W694" s="295"/>
      <c r="X694" s="295"/>
      <c r="Y694" s="426"/>
      <c r="Z694" s="410"/>
      <c r="AA694" s="410"/>
      <c r="AB694" s="410"/>
      <c r="AC694" s="410"/>
      <c r="AD694" s="410"/>
      <c r="AE694" s="410"/>
      <c r="AF694" s="415"/>
      <c r="AG694" s="415"/>
      <c r="AH694" s="415"/>
      <c r="AI694" s="415"/>
      <c r="AJ694" s="415"/>
      <c r="AK694" s="415"/>
      <c r="AL694" s="415"/>
      <c r="AM694" s="296">
        <f>SUM(Y694:AL694)</f>
        <v>0</v>
      </c>
    </row>
    <row r="695" spans="1:39" hidden="1" outlineLevel="1">
      <c r="A695" s="528"/>
      <c r="B695" s="294" t="s">
        <v>310</v>
      </c>
      <c r="C695" s="291" t="s">
        <v>163</v>
      </c>
      <c r="D695" s="295"/>
      <c r="E695" s="295"/>
      <c r="F695" s="295"/>
      <c r="G695" s="295"/>
      <c r="H695" s="295"/>
      <c r="I695" s="295"/>
      <c r="J695" s="295"/>
      <c r="K695" s="295"/>
      <c r="L695" s="295"/>
      <c r="M695" s="295"/>
      <c r="N695" s="295">
        <f>N694</f>
        <v>12</v>
      </c>
      <c r="O695" s="295"/>
      <c r="P695" s="295"/>
      <c r="Q695" s="295"/>
      <c r="R695" s="295"/>
      <c r="S695" s="295"/>
      <c r="T695" s="295"/>
      <c r="U695" s="295"/>
      <c r="V695" s="295"/>
      <c r="W695" s="295"/>
      <c r="X695" s="295"/>
      <c r="Y695" s="411">
        <f>Y694</f>
        <v>0</v>
      </c>
      <c r="Z695" s="411">
        <f t="shared" ref="Z695:AD695" si="1449">Z694</f>
        <v>0</v>
      </c>
      <c r="AA695" s="411">
        <f t="shared" si="1449"/>
        <v>0</v>
      </c>
      <c r="AB695" s="411">
        <f t="shared" si="1449"/>
        <v>0</v>
      </c>
      <c r="AC695" s="411">
        <f t="shared" si="1449"/>
        <v>0</v>
      </c>
      <c r="AD695" s="411">
        <f t="shared" si="1449"/>
        <v>0</v>
      </c>
      <c r="AE695" s="411">
        <f t="shared" ref="AE695" si="1450">AE694</f>
        <v>0</v>
      </c>
      <c r="AF695" s="411">
        <f t="shared" ref="AF695" si="1451">AF694</f>
        <v>0</v>
      </c>
      <c r="AG695" s="411">
        <f t="shared" ref="AG695" si="1452">AG694</f>
        <v>0</v>
      </c>
      <c r="AH695" s="411">
        <f t="shared" ref="AH695" si="1453">AH694</f>
        <v>0</v>
      </c>
      <c r="AI695" s="411">
        <f t="shared" ref="AI695" si="1454">AI694</f>
        <v>0</v>
      </c>
      <c r="AJ695" s="411">
        <f t="shared" ref="AJ695" si="1455">AJ694</f>
        <v>0</v>
      </c>
      <c r="AK695" s="411">
        <f t="shared" ref="AK695" si="1456">AK694</f>
        <v>0</v>
      </c>
      <c r="AL695" s="411">
        <f t="shared" ref="AL695" si="1457">AL694</f>
        <v>0</v>
      </c>
      <c r="AM695" s="306"/>
    </row>
    <row r="696" spans="1:39" hidden="1" outlineLevel="1">
      <c r="A696" s="528"/>
      <c r="B696" s="294"/>
      <c r="C696" s="291"/>
      <c r="D696" s="291"/>
      <c r="E696" s="291"/>
      <c r="F696" s="291"/>
      <c r="G696" s="291"/>
      <c r="H696" s="291"/>
      <c r="I696" s="291"/>
      <c r="J696" s="291"/>
      <c r="K696" s="291"/>
      <c r="L696" s="291"/>
      <c r="M696" s="291"/>
      <c r="N696" s="291"/>
      <c r="O696" s="291"/>
      <c r="P696" s="291"/>
      <c r="Q696" s="291"/>
      <c r="R696" s="291"/>
      <c r="S696" s="291"/>
      <c r="T696" s="291"/>
      <c r="U696" s="291"/>
      <c r="V696" s="291"/>
      <c r="W696" s="291"/>
      <c r="X696" s="291"/>
      <c r="Y696" s="412"/>
      <c r="Z696" s="425"/>
      <c r="AA696" s="425"/>
      <c r="AB696" s="425"/>
      <c r="AC696" s="425"/>
      <c r="AD696" s="425"/>
      <c r="AE696" s="425"/>
      <c r="AF696" s="425"/>
      <c r="AG696" s="425"/>
      <c r="AH696" s="425"/>
      <c r="AI696" s="425"/>
      <c r="AJ696" s="425"/>
      <c r="AK696" s="425"/>
      <c r="AL696" s="425"/>
      <c r="AM696" s="306"/>
    </row>
    <row r="697" spans="1:39" hidden="1" outlineLevel="1">
      <c r="A697" s="528">
        <v>26</v>
      </c>
      <c r="B697" s="428" t="s">
        <v>118</v>
      </c>
      <c r="C697" s="291" t="s">
        <v>25</v>
      </c>
      <c r="D697" s="295">
        <f>'7.  Persistence Report'!AX152+'7.  Persistence Report'!AX153+'7.  Persistence Report'!AX154</f>
        <v>12608660.267856002</v>
      </c>
      <c r="E697" s="295">
        <f>'7.  Persistence Report'!AY152+'7.  Persistence Report'!AY153+'7.  Persistence Report'!AY154</f>
        <v>12580916.129399555</v>
      </c>
      <c r="F697" s="295">
        <f>'7.  Persistence Report'!AZ152+'7.  Persistence Report'!AZ153+'7.  Persistence Report'!AZ154</f>
        <v>12488669.172818532</v>
      </c>
      <c r="G697" s="295">
        <f>'7.  Persistence Report'!BA152+'7.  Persistence Report'!BA153+'7.  Persistence Report'!BA154</f>
        <v>12376947.387024701</v>
      </c>
      <c r="H697" s="295">
        <f>'7.  Persistence Report'!BB152+'7.  Persistence Report'!BB153+'7.  Persistence Report'!BB154</f>
        <v>12376947.387024701</v>
      </c>
      <c r="I697" s="295">
        <f>'7.  Persistence Report'!BC152+'7.  Persistence Report'!BC153+'7.  Persistence Report'!BC154</f>
        <v>12376947.387024701</v>
      </c>
      <c r="J697" s="295">
        <f>'7.  Persistence Report'!BD152+'7.  Persistence Report'!BD153+'7.  Persistence Report'!BD154</f>
        <v>12376947.387024701</v>
      </c>
      <c r="K697" s="295">
        <f>'7.  Persistence Report'!BE152+'7.  Persistence Report'!BE153+'7.  Persistence Report'!BE154</f>
        <v>12376947.387024701</v>
      </c>
      <c r="L697" s="295">
        <f>'7.  Persistence Report'!BF152+'7.  Persistence Report'!BF153+'7.  Persistence Report'!BF154</f>
        <v>12376947.387024701</v>
      </c>
      <c r="M697" s="295">
        <f>'7.  Persistence Report'!BG152+'7.  Persistence Report'!BG153+'7.  Persistence Report'!BG154</f>
        <v>12376947.387024701</v>
      </c>
      <c r="N697" s="295">
        <v>12</v>
      </c>
      <c r="O697" s="295">
        <f>'7.  Persistence Report'!S152+'7.  Persistence Report'!S153+'7.  Persistence Report'!S154</f>
        <v>1916.8800310748054</v>
      </c>
      <c r="P697" s="295">
        <f>'7.  Persistence Report'!T152+'7.  Persistence Report'!T153+'7.  Persistence Report'!T154</f>
        <v>1912.6621218079408</v>
      </c>
      <c r="Q697" s="295">
        <f>'7.  Persistence Report'!U152+'7.  Persistence Report'!U153+'7.  Persistence Report'!U154</f>
        <v>1898.6379237376368</v>
      </c>
      <c r="R697" s="295">
        <f>'7.  Persistence Report'!V152+'7.  Persistence Report'!V153+'7.  Persistence Report'!V154</f>
        <v>1881.6529899163827</v>
      </c>
      <c r="S697" s="295">
        <f>'7.  Persistence Report'!W152+'7.  Persistence Report'!W153+'7.  Persistence Report'!W154</f>
        <v>1881.6529899163827</v>
      </c>
      <c r="T697" s="295">
        <f>'7.  Persistence Report'!X152+'7.  Persistence Report'!X153+'7.  Persistence Report'!X154</f>
        <v>1881.6529899163827</v>
      </c>
      <c r="U697" s="295">
        <f>'7.  Persistence Report'!Y152+'7.  Persistence Report'!Y153+'7.  Persistence Report'!Y154</f>
        <v>1881.6529899163827</v>
      </c>
      <c r="V697" s="295">
        <f>'7.  Persistence Report'!Z152+'7.  Persistence Report'!Z153+'7.  Persistence Report'!Z154</f>
        <v>1881.6529899163827</v>
      </c>
      <c r="W697" s="295">
        <f>'7.  Persistence Report'!AA152+'7.  Persistence Report'!AA153+'7.  Persistence Report'!AA154</f>
        <v>1881.6529899163827</v>
      </c>
      <c r="X697" s="295">
        <f>'7.  Persistence Report'!AB152+'7.  Persistence Report'!AB153+'7.  Persistence Report'!AB154</f>
        <v>1881.6529899163827</v>
      </c>
      <c r="Y697" s="426">
        <v>0</v>
      </c>
      <c r="Z697" s="784">
        <v>0.13500000000000001</v>
      </c>
      <c r="AA697" s="784">
        <v>0.85299999999999998</v>
      </c>
      <c r="AB697" s="784">
        <v>1.2E-2</v>
      </c>
      <c r="AC697" s="410">
        <v>0</v>
      </c>
      <c r="AD697" s="410"/>
      <c r="AE697" s="410"/>
      <c r="AF697" s="415"/>
      <c r="AG697" s="415"/>
      <c r="AH697" s="415"/>
      <c r="AI697" s="415"/>
      <c r="AJ697" s="415"/>
      <c r="AK697" s="415"/>
      <c r="AL697" s="415"/>
      <c r="AM697" s="296">
        <f>SUM(Y697:AL697)</f>
        <v>1</v>
      </c>
    </row>
    <row r="698" spans="1:39" hidden="1" outlineLevel="1">
      <c r="A698" s="528"/>
      <c r="B698" s="294" t="s">
        <v>310</v>
      </c>
      <c r="C698" s="291" t="s">
        <v>163</v>
      </c>
      <c r="D698" s="295"/>
      <c r="E698" s="295"/>
      <c r="F698" s="295"/>
      <c r="G698" s="295"/>
      <c r="H698" s="295"/>
      <c r="I698" s="295"/>
      <c r="J698" s="295"/>
      <c r="K698" s="295"/>
      <c r="L698" s="295"/>
      <c r="M698" s="295"/>
      <c r="N698" s="295">
        <f>N697</f>
        <v>12</v>
      </c>
      <c r="O698" s="295"/>
      <c r="P698" s="295"/>
      <c r="Q698" s="295"/>
      <c r="R698" s="295"/>
      <c r="S698" s="295"/>
      <c r="T698" s="295"/>
      <c r="U698" s="295"/>
      <c r="V698" s="295"/>
      <c r="W698" s="295"/>
      <c r="X698" s="295"/>
      <c r="Y698" s="411">
        <f>Y697</f>
        <v>0</v>
      </c>
      <c r="Z698" s="411">
        <f t="shared" ref="Z698:AD698" si="1458">Z697</f>
        <v>0.13500000000000001</v>
      </c>
      <c r="AA698" s="411">
        <f t="shared" si="1458"/>
        <v>0.85299999999999998</v>
      </c>
      <c r="AB698" s="411">
        <f t="shared" si="1458"/>
        <v>1.2E-2</v>
      </c>
      <c r="AC698" s="411">
        <f t="shared" si="1458"/>
        <v>0</v>
      </c>
      <c r="AD698" s="411">
        <f t="shared" si="1458"/>
        <v>0</v>
      </c>
      <c r="AE698" s="411">
        <f t="shared" ref="AE698" si="1459">AE697</f>
        <v>0</v>
      </c>
      <c r="AF698" s="411">
        <f t="shared" ref="AF698" si="1460">AF697</f>
        <v>0</v>
      </c>
      <c r="AG698" s="411">
        <f t="shared" ref="AG698" si="1461">AG697</f>
        <v>0</v>
      </c>
      <c r="AH698" s="411">
        <f t="shared" ref="AH698" si="1462">AH697</f>
        <v>0</v>
      </c>
      <c r="AI698" s="411">
        <f t="shared" ref="AI698" si="1463">AI697</f>
        <v>0</v>
      </c>
      <c r="AJ698" s="411">
        <f t="shared" ref="AJ698" si="1464">AJ697</f>
        <v>0</v>
      </c>
      <c r="AK698" s="411">
        <f t="shared" ref="AK698" si="1465">AK697</f>
        <v>0</v>
      </c>
      <c r="AL698" s="411">
        <f t="shared" ref="AL698" si="1466">AL697</f>
        <v>0</v>
      </c>
      <c r="AM698" s="306"/>
    </row>
    <row r="699" spans="1:39" hidden="1" outlineLevel="1">
      <c r="A699" s="528"/>
      <c r="B699" s="294"/>
      <c r="C699" s="291"/>
      <c r="D699" s="291"/>
      <c r="E699" s="291"/>
      <c r="F699" s="291"/>
      <c r="G699" s="291"/>
      <c r="H699" s="291"/>
      <c r="I699" s="291"/>
      <c r="J699" s="291"/>
      <c r="K699" s="291"/>
      <c r="L699" s="291"/>
      <c r="M699" s="291"/>
      <c r="N699" s="291"/>
      <c r="O699" s="291"/>
      <c r="P699" s="291"/>
      <c r="Q699" s="291"/>
      <c r="R699" s="291"/>
      <c r="S699" s="291"/>
      <c r="T699" s="291"/>
      <c r="U699" s="291"/>
      <c r="V699" s="291"/>
      <c r="W699" s="291"/>
      <c r="X699" s="291"/>
      <c r="Y699" s="412"/>
      <c r="Z699" s="425"/>
      <c r="AA699" s="425"/>
      <c r="AB699" s="425"/>
      <c r="AC699" s="425"/>
      <c r="AD699" s="425"/>
      <c r="AE699" s="425"/>
      <c r="AF699" s="425"/>
      <c r="AG699" s="425"/>
      <c r="AH699" s="425"/>
      <c r="AI699" s="425"/>
      <c r="AJ699" s="425"/>
      <c r="AK699" s="425"/>
      <c r="AL699" s="425"/>
      <c r="AM699" s="306"/>
    </row>
    <row r="700" spans="1:39" ht="30" hidden="1" outlineLevel="1">
      <c r="A700" s="528">
        <v>27</v>
      </c>
      <c r="B700" s="428" t="s">
        <v>119</v>
      </c>
      <c r="C700" s="291" t="s">
        <v>25</v>
      </c>
      <c r="D700" s="295">
        <f>'7.  Persistence Report'!AX155</f>
        <v>6162.10401860818</v>
      </c>
      <c r="E700" s="295">
        <f>'7.  Persistence Report'!AY155</f>
        <v>6148.5449042024138</v>
      </c>
      <c r="F700" s="295">
        <f>'7.  Persistence Report'!AZ155</f>
        <v>6103.4619747097831</v>
      </c>
      <c r="G700" s="295">
        <f>'7.  Persistence Report'!BA155</f>
        <v>6048.8613073445649</v>
      </c>
      <c r="H700" s="295">
        <f>'7.  Persistence Report'!BB155</f>
        <v>6048.8613073445649</v>
      </c>
      <c r="I700" s="295">
        <f>'7.  Persistence Report'!BC155</f>
        <v>6048.8613073445649</v>
      </c>
      <c r="J700" s="295">
        <f>'7.  Persistence Report'!BD155</f>
        <v>6048.8613073445649</v>
      </c>
      <c r="K700" s="295">
        <f>'7.  Persistence Report'!BE155</f>
        <v>6048.8613073445649</v>
      </c>
      <c r="L700" s="295">
        <f>'7.  Persistence Report'!BF155</f>
        <v>6048.8613073445649</v>
      </c>
      <c r="M700" s="295">
        <f>'7.  Persistence Report'!BG155</f>
        <v>6048.8613073445649</v>
      </c>
      <c r="N700" s="295">
        <v>12</v>
      </c>
      <c r="O700" s="295">
        <f>'7.  Persistence Report'!S155</f>
        <v>1.539642673944468</v>
      </c>
      <c r="P700" s="295">
        <f>'7.  Persistence Report'!T155</f>
        <v>1.536254839026886</v>
      </c>
      <c r="Q700" s="295">
        <f>'7.  Persistence Report'!U155</f>
        <v>1.5249905692411641</v>
      </c>
      <c r="R700" s="295">
        <f>'7.  Persistence Report'!V155</f>
        <v>1.5113482293443563</v>
      </c>
      <c r="S700" s="295">
        <f>'7.  Persistence Report'!W155</f>
        <v>1.5113482293443563</v>
      </c>
      <c r="T700" s="295">
        <f>'7.  Persistence Report'!X155</f>
        <v>1.5113482293443563</v>
      </c>
      <c r="U700" s="295">
        <f>'7.  Persistence Report'!Y155</f>
        <v>1.5113482293443563</v>
      </c>
      <c r="V700" s="295">
        <f>'7.  Persistence Report'!Z155</f>
        <v>1.5113482293443563</v>
      </c>
      <c r="W700" s="295">
        <f>'7.  Persistence Report'!AA155</f>
        <v>1.5113482293443563</v>
      </c>
      <c r="X700" s="295">
        <f>'7.  Persistence Report'!AB155</f>
        <v>1.5113482293443563</v>
      </c>
      <c r="Y700" s="426">
        <v>0</v>
      </c>
      <c r="Z700" s="410">
        <v>1</v>
      </c>
      <c r="AA700" s="410">
        <v>0</v>
      </c>
      <c r="AB700" s="410">
        <v>0</v>
      </c>
      <c r="AC700" s="410">
        <v>0</v>
      </c>
      <c r="AD700" s="410"/>
      <c r="AE700" s="410"/>
      <c r="AF700" s="415"/>
      <c r="AG700" s="415"/>
      <c r="AH700" s="415"/>
      <c r="AI700" s="415"/>
      <c r="AJ700" s="415"/>
      <c r="AK700" s="415"/>
      <c r="AL700" s="415"/>
      <c r="AM700" s="296">
        <f>SUM(Y700:AL700)</f>
        <v>1</v>
      </c>
    </row>
    <row r="701" spans="1:39" hidden="1" outlineLevel="1">
      <c r="A701" s="528"/>
      <c r="B701" s="294" t="s">
        <v>310</v>
      </c>
      <c r="C701" s="291" t="s">
        <v>163</v>
      </c>
      <c r="D701" s="295"/>
      <c r="E701" s="295"/>
      <c r="F701" s="295"/>
      <c r="G701" s="295"/>
      <c r="H701" s="295"/>
      <c r="I701" s="295"/>
      <c r="J701" s="295"/>
      <c r="K701" s="295"/>
      <c r="L701" s="295"/>
      <c r="M701" s="295"/>
      <c r="N701" s="295">
        <f>N700</f>
        <v>12</v>
      </c>
      <c r="O701" s="295"/>
      <c r="P701" s="295"/>
      <c r="Q701" s="295"/>
      <c r="R701" s="295"/>
      <c r="S701" s="295"/>
      <c r="T701" s="295"/>
      <c r="U701" s="295"/>
      <c r="V701" s="295"/>
      <c r="W701" s="295"/>
      <c r="X701" s="295"/>
      <c r="Y701" s="411">
        <f>Y700</f>
        <v>0</v>
      </c>
      <c r="Z701" s="411">
        <f t="shared" ref="Z701:AD701" si="1467">Z700</f>
        <v>1</v>
      </c>
      <c r="AA701" s="411">
        <f t="shared" si="1467"/>
        <v>0</v>
      </c>
      <c r="AB701" s="411">
        <f t="shared" si="1467"/>
        <v>0</v>
      </c>
      <c r="AC701" s="411">
        <f t="shared" si="1467"/>
        <v>0</v>
      </c>
      <c r="AD701" s="411">
        <f t="shared" si="1467"/>
        <v>0</v>
      </c>
      <c r="AE701" s="411">
        <f t="shared" ref="AE701" si="1468">AE700</f>
        <v>0</v>
      </c>
      <c r="AF701" s="411">
        <f t="shared" ref="AF701" si="1469">AF700</f>
        <v>0</v>
      </c>
      <c r="AG701" s="411">
        <f t="shared" ref="AG701" si="1470">AG700</f>
        <v>0</v>
      </c>
      <c r="AH701" s="411">
        <f t="shared" ref="AH701" si="1471">AH700</f>
        <v>0</v>
      </c>
      <c r="AI701" s="411">
        <f t="shared" ref="AI701" si="1472">AI700</f>
        <v>0</v>
      </c>
      <c r="AJ701" s="411">
        <f t="shared" ref="AJ701" si="1473">AJ700</f>
        <v>0</v>
      </c>
      <c r="AK701" s="411">
        <f t="shared" ref="AK701" si="1474">AK700</f>
        <v>0</v>
      </c>
      <c r="AL701" s="411">
        <f t="shared" ref="AL701" si="1475">AL700</f>
        <v>0</v>
      </c>
      <c r="AM701" s="306"/>
    </row>
    <row r="702" spans="1:39" hidden="1" outlineLevel="1">
      <c r="A702" s="528"/>
      <c r="B702" s="294"/>
      <c r="C702" s="291"/>
      <c r="D702" s="291"/>
      <c r="E702" s="291"/>
      <c r="F702" s="291"/>
      <c r="G702" s="291"/>
      <c r="H702" s="291"/>
      <c r="I702" s="291"/>
      <c r="J702" s="291"/>
      <c r="K702" s="291"/>
      <c r="L702" s="291"/>
      <c r="M702" s="291"/>
      <c r="N702" s="291"/>
      <c r="O702" s="291"/>
      <c r="P702" s="291"/>
      <c r="Q702" s="291"/>
      <c r="R702" s="291"/>
      <c r="S702" s="291"/>
      <c r="T702" s="291"/>
      <c r="U702" s="291"/>
      <c r="V702" s="291"/>
      <c r="W702" s="291"/>
      <c r="X702" s="291"/>
      <c r="Y702" s="412"/>
      <c r="Z702" s="425"/>
      <c r="AA702" s="425"/>
      <c r="AB702" s="425"/>
      <c r="AC702" s="425"/>
      <c r="AD702" s="425"/>
      <c r="AE702" s="425"/>
      <c r="AF702" s="425"/>
      <c r="AG702" s="425"/>
      <c r="AH702" s="425"/>
      <c r="AI702" s="425"/>
      <c r="AJ702" s="425"/>
      <c r="AK702" s="425"/>
      <c r="AL702" s="425"/>
      <c r="AM702" s="306"/>
    </row>
    <row r="703" spans="1:39" ht="30" hidden="1" outlineLevel="1">
      <c r="A703" s="528">
        <v>28</v>
      </c>
      <c r="B703" s="428" t="s">
        <v>120</v>
      </c>
      <c r="C703" s="291" t="s">
        <v>25</v>
      </c>
      <c r="D703" s="295">
        <f>'7.  Persistence Report'!AX150</f>
        <v>341459.80171449669</v>
      </c>
      <c r="E703" s="295">
        <f>'7.  Persistence Report'!AY150</f>
        <v>340708.45241847122</v>
      </c>
      <c r="F703" s="295">
        <f>'7.  Persistence Report'!AZ150</f>
        <v>338210.27839888702</v>
      </c>
      <c r="G703" s="295">
        <f>'7.  Persistence Report'!BA150</f>
        <v>335184.69931166194</v>
      </c>
      <c r="H703" s="295">
        <f>'7.  Persistence Report'!BB150</f>
        <v>335184.69931166194</v>
      </c>
      <c r="I703" s="295">
        <f>'7.  Persistence Report'!BC150</f>
        <v>335184.69931166194</v>
      </c>
      <c r="J703" s="295">
        <f>'7.  Persistence Report'!BD150</f>
        <v>335184.69931166194</v>
      </c>
      <c r="K703" s="295">
        <f>'7.  Persistence Report'!BE150</f>
        <v>335184.69931166194</v>
      </c>
      <c r="L703" s="295">
        <f>'7.  Persistence Report'!BF150</f>
        <v>335184.69931166194</v>
      </c>
      <c r="M703" s="295">
        <f>'7.  Persistence Report'!BG150</f>
        <v>335184.69931166194</v>
      </c>
      <c r="N703" s="295">
        <v>12</v>
      </c>
      <c r="O703" s="295">
        <f>'7.  Persistence Report'!S150</f>
        <v>237.5873362766738</v>
      </c>
      <c r="P703" s="295">
        <f>'7.  Persistence Report'!T150</f>
        <v>237.06454830292188</v>
      </c>
      <c r="Q703" s="295">
        <f>'7.  Persistence Report'!U150</f>
        <v>235.32632170087848</v>
      </c>
      <c r="R703" s="295">
        <f>'7.  Persistence Report'!V150</f>
        <v>233.22112726095065</v>
      </c>
      <c r="S703" s="295">
        <f>'7.  Persistence Report'!W150</f>
        <v>233.22112726095065</v>
      </c>
      <c r="T703" s="295">
        <f>'7.  Persistence Report'!X150</f>
        <v>233.22112726095065</v>
      </c>
      <c r="U703" s="295">
        <f>'7.  Persistence Report'!Y150</f>
        <v>233.22112726095065</v>
      </c>
      <c r="V703" s="295">
        <f>'7.  Persistence Report'!Z150</f>
        <v>233.22112726095065</v>
      </c>
      <c r="W703" s="295">
        <f>'7.  Persistence Report'!AA150</f>
        <v>233.22112726095065</v>
      </c>
      <c r="X703" s="295">
        <f>'7.  Persistence Report'!AB150</f>
        <v>233.22112726095065</v>
      </c>
      <c r="Y703" s="426">
        <v>0</v>
      </c>
      <c r="Z703" s="410">
        <v>0</v>
      </c>
      <c r="AA703" s="410">
        <v>1</v>
      </c>
      <c r="AB703" s="410">
        <v>0</v>
      </c>
      <c r="AC703" s="410"/>
      <c r="AD703" s="410"/>
      <c r="AE703" s="410"/>
      <c r="AF703" s="415"/>
      <c r="AG703" s="415"/>
      <c r="AH703" s="415"/>
      <c r="AI703" s="415"/>
      <c r="AJ703" s="415"/>
      <c r="AK703" s="415"/>
      <c r="AL703" s="415"/>
      <c r="AM703" s="296">
        <f>SUM(Y703:AL703)</f>
        <v>1</v>
      </c>
    </row>
    <row r="704" spans="1:39" hidden="1" outlineLevel="1">
      <c r="A704" s="528"/>
      <c r="B704" s="294" t="s">
        <v>310</v>
      </c>
      <c r="C704" s="291" t="s">
        <v>163</v>
      </c>
      <c r="D704" s="295"/>
      <c r="E704" s="295"/>
      <c r="F704" s="295"/>
      <c r="G704" s="295"/>
      <c r="H704" s="295"/>
      <c r="I704" s="295"/>
      <c r="J704" s="295"/>
      <c r="K704" s="295"/>
      <c r="L704" s="295"/>
      <c r="M704" s="295"/>
      <c r="N704" s="295">
        <f>N703</f>
        <v>12</v>
      </c>
      <c r="O704" s="295"/>
      <c r="P704" s="295"/>
      <c r="Q704" s="295"/>
      <c r="R704" s="295"/>
      <c r="S704" s="295"/>
      <c r="T704" s="295"/>
      <c r="U704" s="295"/>
      <c r="V704" s="295"/>
      <c r="W704" s="295"/>
      <c r="X704" s="295"/>
      <c r="Y704" s="411">
        <f>Y703</f>
        <v>0</v>
      </c>
      <c r="Z704" s="411">
        <f t="shared" ref="Z704:AD704" si="1476">Z703</f>
        <v>0</v>
      </c>
      <c r="AA704" s="411">
        <f t="shared" si="1476"/>
        <v>1</v>
      </c>
      <c r="AB704" s="411">
        <f t="shared" si="1476"/>
        <v>0</v>
      </c>
      <c r="AC704" s="411">
        <f t="shared" si="1476"/>
        <v>0</v>
      </c>
      <c r="AD704" s="411">
        <f t="shared" si="1476"/>
        <v>0</v>
      </c>
      <c r="AE704" s="411">
        <f t="shared" ref="AE704" si="1477">AE703</f>
        <v>0</v>
      </c>
      <c r="AF704" s="411">
        <f t="shared" ref="AF704" si="1478">AF703</f>
        <v>0</v>
      </c>
      <c r="AG704" s="411">
        <f t="shared" ref="AG704" si="1479">AG703</f>
        <v>0</v>
      </c>
      <c r="AH704" s="411">
        <f t="shared" ref="AH704" si="1480">AH703</f>
        <v>0</v>
      </c>
      <c r="AI704" s="411">
        <f t="shared" ref="AI704" si="1481">AI703</f>
        <v>0</v>
      </c>
      <c r="AJ704" s="411">
        <f t="shared" ref="AJ704" si="1482">AJ703</f>
        <v>0</v>
      </c>
      <c r="AK704" s="411">
        <f t="shared" ref="AK704" si="1483">AK703</f>
        <v>0</v>
      </c>
      <c r="AL704" s="411">
        <f t="shared" ref="AL704" si="1484">AL703</f>
        <v>0</v>
      </c>
      <c r="AM704" s="306"/>
    </row>
    <row r="705" spans="1:39" hidden="1" outlineLevel="1">
      <c r="A705" s="528"/>
      <c r="B705" s="294"/>
      <c r="C705" s="291"/>
      <c r="D705" s="291"/>
      <c r="E705" s="291"/>
      <c r="F705" s="291"/>
      <c r="G705" s="291"/>
      <c r="H705" s="291"/>
      <c r="I705" s="291"/>
      <c r="J705" s="291"/>
      <c r="K705" s="291"/>
      <c r="L705" s="291"/>
      <c r="M705" s="291"/>
      <c r="N705" s="291"/>
      <c r="O705" s="291"/>
      <c r="P705" s="291"/>
      <c r="Q705" s="291"/>
      <c r="R705" s="291"/>
      <c r="S705" s="291"/>
      <c r="T705" s="291"/>
      <c r="U705" s="291"/>
      <c r="V705" s="291"/>
      <c r="W705" s="291"/>
      <c r="X705" s="291"/>
      <c r="Y705" s="412"/>
      <c r="Z705" s="425"/>
      <c r="AA705" s="425"/>
      <c r="AB705" s="425"/>
      <c r="AC705" s="425"/>
      <c r="AD705" s="425"/>
      <c r="AE705" s="425"/>
      <c r="AF705" s="425"/>
      <c r="AG705" s="425"/>
      <c r="AH705" s="425"/>
      <c r="AI705" s="425"/>
      <c r="AJ705" s="425"/>
      <c r="AK705" s="425"/>
      <c r="AL705" s="425"/>
      <c r="AM705" s="306"/>
    </row>
    <row r="706" spans="1:39" ht="30" hidden="1" outlineLevel="1">
      <c r="A706" s="528">
        <v>29</v>
      </c>
      <c r="B706" s="428" t="s">
        <v>121</v>
      </c>
      <c r="C706" s="291" t="s">
        <v>25</v>
      </c>
      <c r="D706" s="295"/>
      <c r="E706" s="295"/>
      <c r="F706" s="295"/>
      <c r="G706" s="295"/>
      <c r="H706" s="295"/>
      <c r="I706" s="295"/>
      <c r="J706" s="295"/>
      <c r="K706" s="295"/>
      <c r="L706" s="295"/>
      <c r="M706" s="295"/>
      <c r="N706" s="295">
        <v>3</v>
      </c>
      <c r="O706" s="295"/>
      <c r="P706" s="295"/>
      <c r="Q706" s="295"/>
      <c r="R706" s="295"/>
      <c r="S706" s="295"/>
      <c r="T706" s="295"/>
      <c r="U706" s="295"/>
      <c r="V706" s="295"/>
      <c r="W706" s="295"/>
      <c r="X706" s="295"/>
      <c r="Y706" s="426"/>
      <c r="Z706" s="410"/>
      <c r="AA706" s="410"/>
      <c r="AB706" s="410"/>
      <c r="AC706" s="410"/>
      <c r="AD706" s="410"/>
      <c r="AE706" s="410"/>
      <c r="AF706" s="415"/>
      <c r="AG706" s="415"/>
      <c r="AH706" s="415"/>
      <c r="AI706" s="415"/>
      <c r="AJ706" s="415"/>
      <c r="AK706" s="415"/>
      <c r="AL706" s="415"/>
      <c r="AM706" s="296">
        <f>SUM(Y706:AL706)</f>
        <v>0</v>
      </c>
    </row>
    <row r="707" spans="1:39" hidden="1" outlineLevel="1">
      <c r="A707" s="528"/>
      <c r="B707" s="294" t="s">
        <v>310</v>
      </c>
      <c r="C707" s="291" t="s">
        <v>163</v>
      </c>
      <c r="D707" s="295"/>
      <c r="E707" s="295"/>
      <c r="F707" s="295"/>
      <c r="G707" s="295"/>
      <c r="H707" s="295"/>
      <c r="I707" s="295"/>
      <c r="J707" s="295"/>
      <c r="K707" s="295"/>
      <c r="L707" s="295"/>
      <c r="M707" s="295"/>
      <c r="N707" s="295">
        <f>N706</f>
        <v>3</v>
      </c>
      <c r="O707" s="295"/>
      <c r="P707" s="295"/>
      <c r="Q707" s="295"/>
      <c r="R707" s="295"/>
      <c r="S707" s="295"/>
      <c r="T707" s="295"/>
      <c r="U707" s="295"/>
      <c r="V707" s="295"/>
      <c r="W707" s="295"/>
      <c r="X707" s="295"/>
      <c r="Y707" s="411">
        <f>Y706</f>
        <v>0</v>
      </c>
      <c r="Z707" s="411">
        <f t="shared" ref="Z707:AD707" si="1485">Z706</f>
        <v>0</v>
      </c>
      <c r="AA707" s="411">
        <f t="shared" si="1485"/>
        <v>0</v>
      </c>
      <c r="AB707" s="411">
        <f t="shared" si="1485"/>
        <v>0</v>
      </c>
      <c r="AC707" s="411">
        <f t="shared" si="1485"/>
        <v>0</v>
      </c>
      <c r="AD707" s="411">
        <f t="shared" si="1485"/>
        <v>0</v>
      </c>
      <c r="AE707" s="411">
        <f t="shared" ref="AE707" si="1486">AE706</f>
        <v>0</v>
      </c>
      <c r="AF707" s="411">
        <f t="shared" ref="AF707" si="1487">AF706</f>
        <v>0</v>
      </c>
      <c r="AG707" s="411">
        <f t="shared" ref="AG707" si="1488">AG706</f>
        <v>0</v>
      </c>
      <c r="AH707" s="411">
        <f t="shared" ref="AH707" si="1489">AH706</f>
        <v>0</v>
      </c>
      <c r="AI707" s="411">
        <f t="shared" ref="AI707" si="1490">AI706</f>
        <v>0</v>
      </c>
      <c r="AJ707" s="411">
        <f t="shared" ref="AJ707" si="1491">AJ706</f>
        <v>0</v>
      </c>
      <c r="AK707" s="411">
        <f t="shared" ref="AK707" si="1492">AK706</f>
        <v>0</v>
      </c>
      <c r="AL707" s="411">
        <f t="shared" ref="AL707" si="1493">AL706</f>
        <v>0</v>
      </c>
      <c r="AM707" s="306"/>
    </row>
    <row r="708" spans="1:39" hidden="1" outlineLevel="1">
      <c r="A708" s="528"/>
      <c r="B708" s="294"/>
      <c r="C708" s="291"/>
      <c r="D708" s="291"/>
      <c r="E708" s="291"/>
      <c r="F708" s="291"/>
      <c r="G708" s="291"/>
      <c r="H708" s="291"/>
      <c r="I708" s="291"/>
      <c r="J708" s="291"/>
      <c r="K708" s="291"/>
      <c r="L708" s="291"/>
      <c r="M708" s="291"/>
      <c r="N708" s="291"/>
      <c r="O708" s="291"/>
      <c r="P708" s="291"/>
      <c r="Q708" s="291"/>
      <c r="R708" s="291"/>
      <c r="S708" s="291"/>
      <c r="T708" s="291"/>
      <c r="U708" s="291"/>
      <c r="V708" s="291"/>
      <c r="W708" s="291"/>
      <c r="X708" s="291"/>
      <c r="Y708" s="412"/>
      <c r="Z708" s="425"/>
      <c r="AA708" s="425"/>
      <c r="AB708" s="425"/>
      <c r="AC708" s="425"/>
      <c r="AD708" s="425"/>
      <c r="AE708" s="425"/>
      <c r="AF708" s="425"/>
      <c r="AG708" s="425"/>
      <c r="AH708" s="425"/>
      <c r="AI708" s="425"/>
      <c r="AJ708" s="425"/>
      <c r="AK708" s="425"/>
      <c r="AL708" s="425"/>
      <c r="AM708" s="306"/>
    </row>
    <row r="709" spans="1:39" ht="30" hidden="1" outlineLevel="1">
      <c r="A709" s="528">
        <v>30</v>
      </c>
      <c r="B709" s="428" t="s">
        <v>122</v>
      </c>
      <c r="C709" s="291" t="s">
        <v>25</v>
      </c>
      <c r="D709" s="295">
        <f>'7.  Persistence Report'!AX151</f>
        <v>824296</v>
      </c>
      <c r="E709" s="295">
        <f>'7.  Persistence Report'!AY151</f>
        <v>822482.21630948386</v>
      </c>
      <c r="F709" s="295">
        <f>'7.  Persistence Report'!AZ151</f>
        <v>816451.53614945454</v>
      </c>
      <c r="G709" s="295">
        <f>'7.  Persistence Report'!BA151</f>
        <v>809147.68156170845</v>
      </c>
      <c r="H709" s="295">
        <f>'7.  Persistence Report'!BB151</f>
        <v>809147.68156170845</v>
      </c>
      <c r="I709" s="295">
        <f>'7.  Persistence Report'!BC151</f>
        <v>809147.68156170845</v>
      </c>
      <c r="J709" s="295">
        <f>'7.  Persistence Report'!BD151</f>
        <v>809147.68156170845</v>
      </c>
      <c r="K709" s="295">
        <f>'7.  Persistence Report'!BE151</f>
        <v>809147.68156170845</v>
      </c>
      <c r="L709" s="295">
        <f>'7.  Persistence Report'!BF151</f>
        <v>809147.68156170845</v>
      </c>
      <c r="M709" s="295">
        <f>'7.  Persistence Report'!BG151</f>
        <v>809147.68156170845</v>
      </c>
      <c r="N709" s="295">
        <v>12</v>
      </c>
      <c r="O709" s="295">
        <f>'7.  Persistence Report'!S151</f>
        <v>111.25</v>
      </c>
      <c r="P709" s="295">
        <f>'7.  Persistence Report'!T151</f>
        <v>111.00520512586507</v>
      </c>
      <c r="Q709" s="295">
        <f>'7.  Persistence Report'!U151</f>
        <v>110.1912824963688</v>
      </c>
      <c r="R709" s="295">
        <f>'7.  Persistence Report'!V151</f>
        <v>109.20552759414102</v>
      </c>
      <c r="S709" s="295">
        <f>'7.  Persistence Report'!W151</f>
        <v>109.20552759414102</v>
      </c>
      <c r="T709" s="295">
        <f>'7.  Persistence Report'!X151</f>
        <v>109.20552759414102</v>
      </c>
      <c r="U709" s="295">
        <f>'7.  Persistence Report'!Y151</f>
        <v>109.20552759414102</v>
      </c>
      <c r="V709" s="295">
        <f>'7.  Persistence Report'!Z151</f>
        <v>109.20552759414102</v>
      </c>
      <c r="W709" s="295">
        <f>'7.  Persistence Report'!AA151</f>
        <v>109.20552759414102</v>
      </c>
      <c r="X709" s="295">
        <f>'7.  Persistence Report'!AB151</f>
        <v>109.20552759414102</v>
      </c>
      <c r="Y709" s="426">
        <v>0</v>
      </c>
      <c r="Z709" s="410">
        <v>0</v>
      </c>
      <c r="AA709" s="410">
        <v>1</v>
      </c>
      <c r="AB709" s="410">
        <v>0</v>
      </c>
      <c r="AC709" s="410"/>
      <c r="AD709" s="410"/>
      <c r="AE709" s="410"/>
      <c r="AF709" s="415"/>
      <c r="AG709" s="415"/>
      <c r="AH709" s="415"/>
      <c r="AI709" s="415"/>
      <c r="AJ709" s="415"/>
      <c r="AK709" s="415"/>
      <c r="AL709" s="415"/>
      <c r="AM709" s="296">
        <f>SUM(Y709:AL709)</f>
        <v>1</v>
      </c>
    </row>
    <row r="710" spans="1:39" hidden="1" outlineLevel="1">
      <c r="A710" s="528"/>
      <c r="B710" s="294" t="s">
        <v>310</v>
      </c>
      <c r="C710" s="291" t="s">
        <v>163</v>
      </c>
      <c r="D710" s="295"/>
      <c r="E710" s="295"/>
      <c r="F710" s="295"/>
      <c r="G710" s="295"/>
      <c r="H710" s="295"/>
      <c r="I710" s="295"/>
      <c r="J710" s="295"/>
      <c r="K710" s="295"/>
      <c r="L710" s="295"/>
      <c r="M710" s="295"/>
      <c r="N710" s="295">
        <f>N709</f>
        <v>12</v>
      </c>
      <c r="O710" s="295"/>
      <c r="P710" s="295"/>
      <c r="Q710" s="295"/>
      <c r="R710" s="295"/>
      <c r="S710" s="295"/>
      <c r="T710" s="295"/>
      <c r="U710" s="295"/>
      <c r="V710" s="295"/>
      <c r="W710" s="295"/>
      <c r="X710" s="295"/>
      <c r="Y710" s="411">
        <f>Y709</f>
        <v>0</v>
      </c>
      <c r="Z710" s="411">
        <f t="shared" ref="Z710:AD710" si="1494">Z709</f>
        <v>0</v>
      </c>
      <c r="AA710" s="411">
        <f t="shared" si="1494"/>
        <v>1</v>
      </c>
      <c r="AB710" s="411">
        <f t="shared" si="1494"/>
        <v>0</v>
      </c>
      <c r="AC710" s="411">
        <f t="shared" si="1494"/>
        <v>0</v>
      </c>
      <c r="AD710" s="411">
        <f t="shared" si="1494"/>
        <v>0</v>
      </c>
      <c r="AE710" s="411">
        <f t="shared" ref="AE710" si="1495">AE709</f>
        <v>0</v>
      </c>
      <c r="AF710" s="411">
        <f t="shared" ref="AF710" si="1496">AF709</f>
        <v>0</v>
      </c>
      <c r="AG710" s="411">
        <f t="shared" ref="AG710" si="1497">AG709</f>
        <v>0</v>
      </c>
      <c r="AH710" s="411">
        <f t="shared" ref="AH710" si="1498">AH709</f>
        <v>0</v>
      </c>
      <c r="AI710" s="411">
        <f t="shared" ref="AI710" si="1499">AI709</f>
        <v>0</v>
      </c>
      <c r="AJ710" s="411">
        <f t="shared" ref="AJ710" si="1500">AJ709</f>
        <v>0</v>
      </c>
      <c r="AK710" s="411">
        <f t="shared" ref="AK710" si="1501">AK709</f>
        <v>0</v>
      </c>
      <c r="AL710" s="411">
        <f t="shared" ref="AL710" si="1502">AL709</f>
        <v>0</v>
      </c>
      <c r="AM710" s="306"/>
    </row>
    <row r="711" spans="1:39" hidden="1" outlineLevel="1">
      <c r="A711" s="528"/>
      <c r="B711" s="294"/>
      <c r="C711" s="291"/>
      <c r="D711" s="291"/>
      <c r="E711" s="291"/>
      <c r="F711" s="291"/>
      <c r="G711" s="291"/>
      <c r="H711" s="291"/>
      <c r="I711" s="291"/>
      <c r="J711" s="291"/>
      <c r="K711" s="291"/>
      <c r="L711" s="291"/>
      <c r="M711" s="291"/>
      <c r="N711" s="291"/>
      <c r="O711" s="291"/>
      <c r="P711" s="291"/>
      <c r="Q711" s="291"/>
      <c r="R711" s="291"/>
      <c r="S711" s="291"/>
      <c r="T711" s="291"/>
      <c r="U711" s="291"/>
      <c r="V711" s="291"/>
      <c r="W711" s="291"/>
      <c r="X711" s="291"/>
      <c r="Y711" s="412"/>
      <c r="Z711" s="425"/>
      <c r="AA711" s="425"/>
      <c r="AB711" s="425"/>
      <c r="AC711" s="425"/>
      <c r="AD711" s="425"/>
      <c r="AE711" s="425"/>
      <c r="AF711" s="425"/>
      <c r="AG711" s="425"/>
      <c r="AH711" s="425"/>
      <c r="AI711" s="425"/>
      <c r="AJ711" s="425"/>
      <c r="AK711" s="425"/>
      <c r="AL711" s="425"/>
      <c r="AM711" s="306"/>
    </row>
    <row r="712" spans="1:39" ht="30" hidden="1" outlineLevel="1">
      <c r="A712" s="528">
        <v>31</v>
      </c>
      <c r="B712" s="428" t="s">
        <v>123</v>
      </c>
      <c r="C712" s="291" t="s">
        <v>25</v>
      </c>
      <c r="D712" s="295"/>
      <c r="E712" s="295"/>
      <c r="F712" s="295"/>
      <c r="G712" s="295"/>
      <c r="H712" s="295"/>
      <c r="I712" s="295"/>
      <c r="J712" s="295"/>
      <c r="K712" s="295"/>
      <c r="L712" s="295"/>
      <c r="M712" s="295"/>
      <c r="N712" s="295">
        <v>12</v>
      </c>
      <c r="O712" s="295"/>
      <c r="P712" s="295"/>
      <c r="Q712" s="295"/>
      <c r="R712" s="295"/>
      <c r="S712" s="295"/>
      <c r="T712" s="295"/>
      <c r="U712" s="295"/>
      <c r="V712" s="295"/>
      <c r="W712" s="295"/>
      <c r="X712" s="295"/>
      <c r="Y712" s="426"/>
      <c r="Z712" s="410"/>
      <c r="AA712" s="410"/>
      <c r="AB712" s="410"/>
      <c r="AC712" s="410"/>
      <c r="AD712" s="410"/>
      <c r="AE712" s="410"/>
      <c r="AF712" s="415"/>
      <c r="AG712" s="415"/>
      <c r="AH712" s="415"/>
      <c r="AI712" s="415"/>
      <c r="AJ712" s="415"/>
      <c r="AK712" s="415"/>
      <c r="AL712" s="415"/>
      <c r="AM712" s="296">
        <f>SUM(Y712:AL712)</f>
        <v>0</v>
      </c>
    </row>
    <row r="713" spans="1:39" hidden="1" outlineLevel="1">
      <c r="A713" s="528"/>
      <c r="B713" s="294" t="s">
        <v>310</v>
      </c>
      <c r="C713" s="291" t="s">
        <v>163</v>
      </c>
      <c r="D713" s="295"/>
      <c r="E713" s="295"/>
      <c r="F713" s="295"/>
      <c r="G713" s="295"/>
      <c r="H713" s="295"/>
      <c r="I713" s="295"/>
      <c r="J713" s="295"/>
      <c r="K713" s="295"/>
      <c r="L713" s="295"/>
      <c r="M713" s="295"/>
      <c r="N713" s="295">
        <f>N712</f>
        <v>12</v>
      </c>
      <c r="O713" s="295"/>
      <c r="P713" s="295"/>
      <c r="Q713" s="295"/>
      <c r="R713" s="295"/>
      <c r="S713" s="295"/>
      <c r="T713" s="295"/>
      <c r="U713" s="295"/>
      <c r="V713" s="295"/>
      <c r="W713" s="295"/>
      <c r="X713" s="295"/>
      <c r="Y713" s="411">
        <f>Y712</f>
        <v>0</v>
      </c>
      <c r="Z713" s="411">
        <f t="shared" ref="Z713:AD713" si="1503">Z712</f>
        <v>0</v>
      </c>
      <c r="AA713" s="411">
        <f t="shared" si="1503"/>
        <v>0</v>
      </c>
      <c r="AB713" s="411">
        <f t="shared" si="1503"/>
        <v>0</v>
      </c>
      <c r="AC713" s="411">
        <f t="shared" si="1503"/>
        <v>0</v>
      </c>
      <c r="AD713" s="411">
        <f t="shared" si="1503"/>
        <v>0</v>
      </c>
      <c r="AE713" s="411">
        <f t="shared" ref="AE713" si="1504">AE712</f>
        <v>0</v>
      </c>
      <c r="AF713" s="411">
        <f t="shared" ref="AF713" si="1505">AF712</f>
        <v>0</v>
      </c>
      <c r="AG713" s="411">
        <f t="shared" ref="AG713" si="1506">AG712</f>
        <v>0</v>
      </c>
      <c r="AH713" s="411">
        <f t="shared" ref="AH713" si="1507">AH712</f>
        <v>0</v>
      </c>
      <c r="AI713" s="411">
        <f t="shared" ref="AI713" si="1508">AI712</f>
        <v>0</v>
      </c>
      <c r="AJ713" s="411">
        <f t="shared" ref="AJ713" si="1509">AJ712</f>
        <v>0</v>
      </c>
      <c r="AK713" s="411">
        <f t="shared" ref="AK713" si="1510">AK712</f>
        <v>0</v>
      </c>
      <c r="AL713" s="411">
        <f t="shared" ref="AL713" si="1511">AL712</f>
        <v>0</v>
      </c>
      <c r="AM713" s="306"/>
    </row>
    <row r="714" spans="1:39" hidden="1" outlineLevel="1">
      <c r="A714" s="528"/>
      <c r="B714" s="428"/>
      <c r="C714" s="291"/>
      <c r="D714" s="291"/>
      <c r="E714" s="291"/>
      <c r="F714" s="291"/>
      <c r="G714" s="291"/>
      <c r="H714" s="291"/>
      <c r="I714" s="291"/>
      <c r="J714" s="291"/>
      <c r="K714" s="291"/>
      <c r="L714" s="291"/>
      <c r="M714" s="291"/>
      <c r="N714" s="291"/>
      <c r="O714" s="291"/>
      <c r="P714" s="291"/>
      <c r="Q714" s="291"/>
      <c r="R714" s="291"/>
      <c r="S714" s="291"/>
      <c r="T714" s="291"/>
      <c r="U714" s="291"/>
      <c r="V714" s="291"/>
      <c r="W714" s="291"/>
      <c r="X714" s="291"/>
      <c r="Y714" s="412"/>
      <c r="Z714" s="425"/>
      <c r="AA714" s="425"/>
      <c r="AB714" s="425"/>
      <c r="AC714" s="425"/>
      <c r="AD714" s="425"/>
      <c r="AE714" s="425"/>
      <c r="AF714" s="425"/>
      <c r="AG714" s="425"/>
      <c r="AH714" s="425"/>
      <c r="AI714" s="425"/>
      <c r="AJ714" s="425"/>
      <c r="AK714" s="425"/>
      <c r="AL714" s="425"/>
      <c r="AM714" s="306"/>
    </row>
    <row r="715" spans="1:39" ht="30" hidden="1" outlineLevel="1">
      <c r="A715" s="528">
        <v>32</v>
      </c>
      <c r="B715" s="428" t="s">
        <v>124</v>
      </c>
      <c r="C715" s="291" t="s">
        <v>25</v>
      </c>
      <c r="D715" s="295"/>
      <c r="E715" s="295"/>
      <c r="F715" s="295"/>
      <c r="G715" s="295"/>
      <c r="H715" s="295"/>
      <c r="I715" s="295"/>
      <c r="J715" s="295"/>
      <c r="K715" s="295"/>
      <c r="L715" s="295"/>
      <c r="M715" s="295"/>
      <c r="N715" s="295">
        <v>12</v>
      </c>
      <c r="O715" s="295"/>
      <c r="P715" s="295"/>
      <c r="Q715" s="295"/>
      <c r="R715" s="295"/>
      <c r="S715" s="295"/>
      <c r="T715" s="295"/>
      <c r="U715" s="295"/>
      <c r="V715" s="295"/>
      <c r="W715" s="295"/>
      <c r="X715" s="295"/>
      <c r="Y715" s="426"/>
      <c r="Z715" s="410"/>
      <c r="AA715" s="410"/>
      <c r="AB715" s="410"/>
      <c r="AC715" s="410"/>
      <c r="AD715" s="410"/>
      <c r="AE715" s="410"/>
      <c r="AF715" s="415"/>
      <c r="AG715" s="415"/>
      <c r="AH715" s="415"/>
      <c r="AI715" s="415"/>
      <c r="AJ715" s="415"/>
      <c r="AK715" s="415"/>
      <c r="AL715" s="415"/>
      <c r="AM715" s="296">
        <f>SUM(Y715:AL715)</f>
        <v>0</v>
      </c>
    </row>
    <row r="716" spans="1:39" hidden="1" outlineLevel="1">
      <c r="A716" s="528"/>
      <c r="B716" s="294" t="s">
        <v>310</v>
      </c>
      <c r="C716" s="291" t="s">
        <v>163</v>
      </c>
      <c r="D716" s="295"/>
      <c r="E716" s="295"/>
      <c r="F716" s="295"/>
      <c r="G716" s="295"/>
      <c r="H716" s="295"/>
      <c r="I716" s="295"/>
      <c r="J716" s="295"/>
      <c r="K716" s="295"/>
      <c r="L716" s="295"/>
      <c r="M716" s="295"/>
      <c r="N716" s="295">
        <f>N715</f>
        <v>12</v>
      </c>
      <c r="O716" s="295"/>
      <c r="P716" s="295"/>
      <c r="Q716" s="295"/>
      <c r="R716" s="295"/>
      <c r="S716" s="295"/>
      <c r="T716" s="295"/>
      <c r="U716" s="295"/>
      <c r="V716" s="295"/>
      <c r="W716" s="295"/>
      <c r="X716" s="295"/>
      <c r="Y716" s="411">
        <f>Y715</f>
        <v>0</v>
      </c>
      <c r="Z716" s="411">
        <f t="shared" ref="Z716:AD716" si="1512">Z715</f>
        <v>0</v>
      </c>
      <c r="AA716" s="411">
        <f t="shared" si="1512"/>
        <v>0</v>
      </c>
      <c r="AB716" s="411">
        <f t="shared" si="1512"/>
        <v>0</v>
      </c>
      <c r="AC716" s="411">
        <f t="shared" si="1512"/>
        <v>0</v>
      </c>
      <c r="AD716" s="411">
        <f t="shared" si="1512"/>
        <v>0</v>
      </c>
      <c r="AE716" s="411">
        <f t="shared" ref="AE716" si="1513">AE715</f>
        <v>0</v>
      </c>
      <c r="AF716" s="411">
        <f t="shared" ref="AF716" si="1514">AF715</f>
        <v>0</v>
      </c>
      <c r="AG716" s="411">
        <f t="shared" ref="AG716" si="1515">AG715</f>
        <v>0</v>
      </c>
      <c r="AH716" s="411">
        <f t="shared" ref="AH716" si="1516">AH715</f>
        <v>0</v>
      </c>
      <c r="AI716" s="411">
        <f t="shared" ref="AI716" si="1517">AI715</f>
        <v>0</v>
      </c>
      <c r="AJ716" s="411">
        <f t="shared" ref="AJ716" si="1518">AJ715</f>
        <v>0</v>
      </c>
      <c r="AK716" s="411">
        <f t="shared" ref="AK716" si="1519">AK715</f>
        <v>0</v>
      </c>
      <c r="AL716" s="411">
        <f t="shared" ref="AL716" si="1520">AL715</f>
        <v>0</v>
      </c>
      <c r="AM716" s="306"/>
    </row>
    <row r="717" spans="1:39" hidden="1" outlineLevel="1">
      <c r="A717" s="528"/>
      <c r="B717" s="428"/>
      <c r="C717" s="291"/>
      <c r="D717" s="291"/>
      <c r="E717" s="291"/>
      <c r="F717" s="291"/>
      <c r="G717" s="291"/>
      <c r="H717" s="291"/>
      <c r="I717" s="291"/>
      <c r="J717" s="291"/>
      <c r="K717" s="291"/>
      <c r="L717" s="291"/>
      <c r="M717" s="291"/>
      <c r="N717" s="291"/>
      <c r="O717" s="291"/>
      <c r="P717" s="291"/>
      <c r="Q717" s="291"/>
      <c r="R717" s="291"/>
      <c r="S717" s="291"/>
      <c r="T717" s="291"/>
      <c r="U717" s="291"/>
      <c r="V717" s="291"/>
      <c r="W717" s="291"/>
      <c r="X717" s="291"/>
      <c r="Y717" s="412"/>
      <c r="Z717" s="425"/>
      <c r="AA717" s="425"/>
      <c r="AB717" s="425"/>
      <c r="AC717" s="425"/>
      <c r="AD717" s="425"/>
      <c r="AE717" s="425"/>
      <c r="AF717" s="425"/>
      <c r="AG717" s="425"/>
      <c r="AH717" s="425"/>
      <c r="AI717" s="425"/>
      <c r="AJ717" s="425"/>
      <c r="AK717" s="425"/>
      <c r="AL717" s="425"/>
      <c r="AM717" s="306"/>
    </row>
    <row r="718" spans="1:39" ht="15.75" hidden="1" outlineLevel="1">
      <c r="A718" s="528"/>
      <c r="B718" s="288" t="s">
        <v>500</v>
      </c>
      <c r="C718" s="291"/>
      <c r="D718" s="291"/>
      <c r="E718" s="291"/>
      <c r="F718" s="291"/>
      <c r="G718" s="291"/>
      <c r="H718" s="291"/>
      <c r="I718" s="291"/>
      <c r="J718" s="291"/>
      <c r="K718" s="291"/>
      <c r="L718" s="291"/>
      <c r="M718" s="291"/>
      <c r="N718" s="291"/>
      <c r="O718" s="291"/>
      <c r="P718" s="291"/>
      <c r="Q718" s="291"/>
      <c r="R718" s="291"/>
      <c r="S718" s="291"/>
      <c r="T718" s="291"/>
      <c r="U718" s="291"/>
      <c r="V718" s="291"/>
      <c r="W718" s="291"/>
      <c r="X718" s="291"/>
      <c r="Y718" s="412"/>
      <c r="Z718" s="425"/>
      <c r="AA718" s="425"/>
      <c r="AB718" s="425"/>
      <c r="AC718" s="425"/>
      <c r="AD718" s="425"/>
      <c r="AE718" s="425"/>
      <c r="AF718" s="425"/>
      <c r="AG718" s="425"/>
      <c r="AH718" s="425"/>
      <c r="AI718" s="425"/>
      <c r="AJ718" s="425"/>
      <c r="AK718" s="425"/>
      <c r="AL718" s="425"/>
      <c r="AM718" s="306"/>
    </row>
    <row r="719" spans="1:39" hidden="1" outlineLevel="1">
      <c r="A719" s="528">
        <v>33</v>
      </c>
      <c r="B719" s="428" t="s">
        <v>125</v>
      </c>
      <c r="C719" s="291" t="s">
        <v>25</v>
      </c>
      <c r="D719" s="295"/>
      <c r="E719" s="295"/>
      <c r="F719" s="295"/>
      <c r="G719" s="295"/>
      <c r="H719" s="295"/>
      <c r="I719" s="295"/>
      <c r="J719" s="295"/>
      <c r="K719" s="295"/>
      <c r="L719" s="295"/>
      <c r="M719" s="295"/>
      <c r="N719" s="295">
        <v>0</v>
      </c>
      <c r="O719" s="295"/>
      <c r="P719" s="295"/>
      <c r="Q719" s="295"/>
      <c r="R719" s="295"/>
      <c r="S719" s="295"/>
      <c r="T719" s="295"/>
      <c r="U719" s="295"/>
      <c r="V719" s="295"/>
      <c r="W719" s="295"/>
      <c r="X719" s="295"/>
      <c r="Y719" s="426"/>
      <c r="Z719" s="410"/>
      <c r="AA719" s="410"/>
      <c r="AB719" s="410"/>
      <c r="AC719" s="410"/>
      <c r="AD719" s="410"/>
      <c r="AE719" s="410"/>
      <c r="AF719" s="415"/>
      <c r="AG719" s="415"/>
      <c r="AH719" s="415"/>
      <c r="AI719" s="415"/>
      <c r="AJ719" s="415"/>
      <c r="AK719" s="415"/>
      <c r="AL719" s="415"/>
      <c r="AM719" s="296">
        <f>SUM(Y719:AL719)</f>
        <v>0</v>
      </c>
    </row>
    <row r="720" spans="1:39" hidden="1" outlineLevel="1">
      <c r="A720" s="528"/>
      <c r="B720" s="294" t="s">
        <v>310</v>
      </c>
      <c r="C720" s="291" t="s">
        <v>163</v>
      </c>
      <c r="D720" s="295"/>
      <c r="E720" s="295"/>
      <c r="F720" s="295"/>
      <c r="G720" s="295"/>
      <c r="H720" s="295"/>
      <c r="I720" s="295"/>
      <c r="J720" s="295"/>
      <c r="K720" s="295"/>
      <c r="L720" s="295"/>
      <c r="M720" s="295"/>
      <c r="N720" s="295">
        <f>N719</f>
        <v>0</v>
      </c>
      <c r="O720" s="295"/>
      <c r="P720" s="295"/>
      <c r="Q720" s="295"/>
      <c r="R720" s="295"/>
      <c r="S720" s="295"/>
      <c r="T720" s="295"/>
      <c r="U720" s="295"/>
      <c r="V720" s="295"/>
      <c r="W720" s="295"/>
      <c r="X720" s="295"/>
      <c r="Y720" s="411">
        <f>Y719</f>
        <v>0</v>
      </c>
      <c r="Z720" s="411">
        <f t="shared" ref="Z720:AD720" si="1521">Z719</f>
        <v>0</v>
      </c>
      <c r="AA720" s="411">
        <f t="shared" si="1521"/>
        <v>0</v>
      </c>
      <c r="AB720" s="411">
        <f t="shared" si="1521"/>
        <v>0</v>
      </c>
      <c r="AC720" s="411">
        <f t="shared" si="1521"/>
        <v>0</v>
      </c>
      <c r="AD720" s="411">
        <f t="shared" si="1521"/>
        <v>0</v>
      </c>
      <c r="AE720" s="411">
        <f t="shared" ref="AE720" si="1522">AE719</f>
        <v>0</v>
      </c>
      <c r="AF720" s="411">
        <f t="shared" ref="AF720" si="1523">AF719</f>
        <v>0</v>
      </c>
      <c r="AG720" s="411">
        <f t="shared" ref="AG720" si="1524">AG719</f>
        <v>0</v>
      </c>
      <c r="AH720" s="411">
        <f t="shared" ref="AH720" si="1525">AH719</f>
        <v>0</v>
      </c>
      <c r="AI720" s="411">
        <f t="shared" ref="AI720" si="1526">AI719</f>
        <v>0</v>
      </c>
      <c r="AJ720" s="411">
        <f t="shared" ref="AJ720" si="1527">AJ719</f>
        <v>0</v>
      </c>
      <c r="AK720" s="411">
        <f t="shared" ref="AK720" si="1528">AK719</f>
        <v>0</v>
      </c>
      <c r="AL720" s="411">
        <f t="shared" ref="AL720" si="1529">AL719</f>
        <v>0</v>
      </c>
      <c r="AM720" s="306"/>
    </row>
    <row r="721" spans="1:39" hidden="1" outlineLevel="1">
      <c r="A721" s="528"/>
      <c r="B721" s="428"/>
      <c r="C721" s="291"/>
      <c r="D721" s="291"/>
      <c r="E721" s="291"/>
      <c r="F721" s="291"/>
      <c r="G721" s="291"/>
      <c r="H721" s="291"/>
      <c r="I721" s="291"/>
      <c r="J721" s="291"/>
      <c r="K721" s="291"/>
      <c r="L721" s="291"/>
      <c r="M721" s="291"/>
      <c r="N721" s="291"/>
      <c r="O721" s="291"/>
      <c r="P721" s="291"/>
      <c r="Q721" s="291"/>
      <c r="R721" s="291"/>
      <c r="S721" s="291"/>
      <c r="T721" s="291"/>
      <c r="U721" s="291"/>
      <c r="V721" s="291"/>
      <c r="W721" s="291"/>
      <c r="X721" s="291"/>
      <c r="Y721" s="412"/>
      <c r="Z721" s="425"/>
      <c r="AA721" s="425"/>
      <c r="AB721" s="425"/>
      <c r="AC721" s="425"/>
      <c r="AD721" s="425"/>
      <c r="AE721" s="425"/>
      <c r="AF721" s="425"/>
      <c r="AG721" s="425"/>
      <c r="AH721" s="425"/>
      <c r="AI721" s="425"/>
      <c r="AJ721" s="425"/>
      <c r="AK721" s="425"/>
      <c r="AL721" s="425"/>
      <c r="AM721" s="306"/>
    </row>
    <row r="722" spans="1:39" hidden="1" outlineLevel="1">
      <c r="A722" s="528">
        <v>34</v>
      </c>
      <c r="B722" s="428" t="s">
        <v>126</v>
      </c>
      <c r="C722" s="291" t="s">
        <v>25</v>
      </c>
      <c r="D722" s="295"/>
      <c r="E722" s="295"/>
      <c r="F722" s="295"/>
      <c r="G722" s="295"/>
      <c r="H722" s="295"/>
      <c r="I722" s="295"/>
      <c r="J722" s="295"/>
      <c r="K722" s="295"/>
      <c r="L722" s="295"/>
      <c r="M722" s="295"/>
      <c r="N722" s="295">
        <v>0</v>
      </c>
      <c r="O722" s="295"/>
      <c r="P722" s="295"/>
      <c r="Q722" s="295"/>
      <c r="R722" s="295"/>
      <c r="S722" s="295"/>
      <c r="T722" s="295"/>
      <c r="U722" s="295"/>
      <c r="V722" s="295"/>
      <c r="W722" s="295"/>
      <c r="X722" s="295"/>
      <c r="Y722" s="426"/>
      <c r="Z722" s="410"/>
      <c r="AA722" s="410"/>
      <c r="AB722" s="410"/>
      <c r="AC722" s="410"/>
      <c r="AD722" s="410"/>
      <c r="AE722" s="410"/>
      <c r="AF722" s="415"/>
      <c r="AG722" s="415"/>
      <c r="AH722" s="415"/>
      <c r="AI722" s="415"/>
      <c r="AJ722" s="415"/>
      <c r="AK722" s="415"/>
      <c r="AL722" s="415"/>
      <c r="AM722" s="296">
        <f>SUM(Y722:AL722)</f>
        <v>0</v>
      </c>
    </row>
    <row r="723" spans="1:39" hidden="1" outlineLevel="1">
      <c r="A723" s="528"/>
      <c r="B723" s="294" t="s">
        <v>310</v>
      </c>
      <c r="C723" s="291" t="s">
        <v>163</v>
      </c>
      <c r="D723" s="295"/>
      <c r="E723" s="295"/>
      <c r="F723" s="295"/>
      <c r="G723" s="295"/>
      <c r="H723" s="295"/>
      <c r="I723" s="295"/>
      <c r="J723" s="295"/>
      <c r="K723" s="295"/>
      <c r="L723" s="295"/>
      <c r="M723" s="295"/>
      <c r="N723" s="295">
        <f>N722</f>
        <v>0</v>
      </c>
      <c r="O723" s="295"/>
      <c r="P723" s="295"/>
      <c r="Q723" s="295"/>
      <c r="R723" s="295"/>
      <c r="S723" s="295"/>
      <c r="T723" s="295"/>
      <c r="U723" s="295"/>
      <c r="V723" s="295"/>
      <c r="W723" s="295"/>
      <c r="X723" s="295"/>
      <c r="Y723" s="411">
        <f>Y722</f>
        <v>0</v>
      </c>
      <c r="Z723" s="411">
        <f t="shared" ref="Z723:AD723" si="1530">Z722</f>
        <v>0</v>
      </c>
      <c r="AA723" s="411">
        <f t="shared" si="1530"/>
        <v>0</v>
      </c>
      <c r="AB723" s="411">
        <f t="shared" si="1530"/>
        <v>0</v>
      </c>
      <c r="AC723" s="411">
        <f t="shared" si="1530"/>
        <v>0</v>
      </c>
      <c r="AD723" s="411">
        <f t="shared" si="1530"/>
        <v>0</v>
      </c>
      <c r="AE723" s="411">
        <f t="shared" ref="AE723" si="1531">AE722</f>
        <v>0</v>
      </c>
      <c r="AF723" s="411">
        <f t="shared" ref="AF723" si="1532">AF722</f>
        <v>0</v>
      </c>
      <c r="AG723" s="411">
        <f t="shared" ref="AG723" si="1533">AG722</f>
        <v>0</v>
      </c>
      <c r="AH723" s="411">
        <f t="shared" ref="AH723" si="1534">AH722</f>
        <v>0</v>
      </c>
      <c r="AI723" s="411">
        <f t="shared" ref="AI723" si="1535">AI722</f>
        <v>0</v>
      </c>
      <c r="AJ723" s="411">
        <f t="shared" ref="AJ723" si="1536">AJ722</f>
        <v>0</v>
      </c>
      <c r="AK723" s="411">
        <f t="shared" ref="AK723" si="1537">AK722</f>
        <v>0</v>
      </c>
      <c r="AL723" s="411">
        <f t="shared" ref="AL723" si="1538">AL722</f>
        <v>0</v>
      </c>
      <c r="AM723" s="306"/>
    </row>
    <row r="724" spans="1:39" hidden="1" outlineLevel="1">
      <c r="A724" s="528"/>
      <c r="B724" s="428"/>
      <c r="C724" s="291"/>
      <c r="D724" s="291"/>
      <c r="E724" s="291"/>
      <c r="F724" s="291"/>
      <c r="G724" s="291"/>
      <c r="H724" s="291"/>
      <c r="I724" s="291"/>
      <c r="J724" s="291"/>
      <c r="K724" s="291"/>
      <c r="L724" s="291"/>
      <c r="M724" s="291"/>
      <c r="N724" s="291"/>
      <c r="O724" s="291"/>
      <c r="P724" s="291"/>
      <c r="Q724" s="291"/>
      <c r="R724" s="291"/>
      <c r="S724" s="291"/>
      <c r="T724" s="291"/>
      <c r="U724" s="291"/>
      <c r="V724" s="291"/>
      <c r="W724" s="291"/>
      <c r="X724" s="291"/>
      <c r="Y724" s="412"/>
      <c r="Z724" s="425"/>
      <c r="AA724" s="425"/>
      <c r="AB724" s="425"/>
      <c r="AC724" s="425"/>
      <c r="AD724" s="425"/>
      <c r="AE724" s="425"/>
      <c r="AF724" s="425"/>
      <c r="AG724" s="425"/>
      <c r="AH724" s="425"/>
      <c r="AI724" s="425"/>
      <c r="AJ724" s="425"/>
      <c r="AK724" s="425"/>
      <c r="AL724" s="425"/>
      <c r="AM724" s="306"/>
    </row>
    <row r="725" spans="1:39" hidden="1" outlineLevel="1">
      <c r="A725" s="528">
        <v>35</v>
      </c>
      <c r="B725" s="428" t="s">
        <v>127</v>
      </c>
      <c r="C725" s="291" t="s">
        <v>25</v>
      </c>
      <c r="D725" s="295"/>
      <c r="E725" s="295"/>
      <c r="F725" s="295"/>
      <c r="G725" s="295"/>
      <c r="H725" s="295"/>
      <c r="I725" s="295"/>
      <c r="J725" s="295"/>
      <c r="K725" s="295"/>
      <c r="L725" s="295"/>
      <c r="M725" s="295"/>
      <c r="N725" s="295">
        <v>0</v>
      </c>
      <c r="O725" s="295"/>
      <c r="P725" s="295"/>
      <c r="Q725" s="295"/>
      <c r="R725" s="295"/>
      <c r="S725" s="295"/>
      <c r="T725" s="295"/>
      <c r="U725" s="295"/>
      <c r="V725" s="295"/>
      <c r="W725" s="295"/>
      <c r="X725" s="295"/>
      <c r="Y725" s="426"/>
      <c r="Z725" s="410"/>
      <c r="AA725" s="410"/>
      <c r="AB725" s="410"/>
      <c r="AC725" s="410"/>
      <c r="AD725" s="410"/>
      <c r="AE725" s="410"/>
      <c r="AF725" s="415"/>
      <c r="AG725" s="415"/>
      <c r="AH725" s="415"/>
      <c r="AI725" s="415"/>
      <c r="AJ725" s="415"/>
      <c r="AK725" s="415"/>
      <c r="AL725" s="415"/>
      <c r="AM725" s="296">
        <f>SUM(Y725:AL725)</f>
        <v>0</v>
      </c>
    </row>
    <row r="726" spans="1:39" hidden="1" outlineLevel="1">
      <c r="A726" s="528"/>
      <c r="B726" s="294" t="s">
        <v>310</v>
      </c>
      <c r="C726" s="291" t="s">
        <v>163</v>
      </c>
      <c r="D726" s="295"/>
      <c r="E726" s="295"/>
      <c r="F726" s="295"/>
      <c r="G726" s="295"/>
      <c r="H726" s="295"/>
      <c r="I726" s="295"/>
      <c r="J726" s="295"/>
      <c r="K726" s="295"/>
      <c r="L726" s="295"/>
      <c r="M726" s="295"/>
      <c r="N726" s="295">
        <f>N725</f>
        <v>0</v>
      </c>
      <c r="O726" s="295"/>
      <c r="P726" s="295"/>
      <c r="Q726" s="295"/>
      <c r="R726" s="295"/>
      <c r="S726" s="295"/>
      <c r="T726" s="295"/>
      <c r="U726" s="295"/>
      <c r="V726" s="295"/>
      <c r="W726" s="295"/>
      <c r="X726" s="295"/>
      <c r="Y726" s="411">
        <f>Y725</f>
        <v>0</v>
      </c>
      <c r="Z726" s="411">
        <f t="shared" ref="Z726:AD726" si="1539">Z725</f>
        <v>0</v>
      </c>
      <c r="AA726" s="411">
        <f t="shared" si="1539"/>
        <v>0</v>
      </c>
      <c r="AB726" s="411">
        <f t="shared" si="1539"/>
        <v>0</v>
      </c>
      <c r="AC726" s="411">
        <f t="shared" si="1539"/>
        <v>0</v>
      </c>
      <c r="AD726" s="411">
        <f t="shared" si="1539"/>
        <v>0</v>
      </c>
      <c r="AE726" s="411">
        <f t="shared" ref="AE726" si="1540">AE725</f>
        <v>0</v>
      </c>
      <c r="AF726" s="411">
        <f t="shared" ref="AF726" si="1541">AF725</f>
        <v>0</v>
      </c>
      <c r="AG726" s="411">
        <f t="shared" ref="AG726" si="1542">AG725</f>
        <v>0</v>
      </c>
      <c r="AH726" s="411">
        <f t="shared" ref="AH726" si="1543">AH725</f>
        <v>0</v>
      </c>
      <c r="AI726" s="411">
        <f t="shared" ref="AI726" si="1544">AI725</f>
        <v>0</v>
      </c>
      <c r="AJ726" s="411">
        <f t="shared" ref="AJ726" si="1545">AJ725</f>
        <v>0</v>
      </c>
      <c r="AK726" s="411">
        <f t="shared" ref="AK726" si="1546">AK725</f>
        <v>0</v>
      </c>
      <c r="AL726" s="411">
        <f t="shared" ref="AL726" si="1547">AL725</f>
        <v>0</v>
      </c>
      <c r="AM726" s="306"/>
    </row>
    <row r="727" spans="1:39" hidden="1" outlineLevel="1">
      <c r="A727" s="528"/>
      <c r="B727" s="431"/>
      <c r="C727" s="291"/>
      <c r="D727" s="291"/>
      <c r="E727" s="291"/>
      <c r="F727" s="291"/>
      <c r="G727" s="291"/>
      <c r="H727" s="291"/>
      <c r="I727" s="291"/>
      <c r="J727" s="291"/>
      <c r="K727" s="291"/>
      <c r="L727" s="291"/>
      <c r="M727" s="291"/>
      <c r="N727" s="291"/>
      <c r="O727" s="291"/>
      <c r="P727" s="291"/>
      <c r="Q727" s="291"/>
      <c r="R727" s="291"/>
      <c r="S727" s="291"/>
      <c r="T727" s="291"/>
      <c r="U727" s="291"/>
      <c r="V727" s="291"/>
      <c r="W727" s="291"/>
      <c r="X727" s="291"/>
      <c r="Y727" s="412"/>
      <c r="Z727" s="425"/>
      <c r="AA727" s="425"/>
      <c r="AB727" s="425"/>
      <c r="AC727" s="425"/>
      <c r="AD727" s="425"/>
      <c r="AE727" s="425"/>
      <c r="AF727" s="425"/>
      <c r="AG727" s="425"/>
      <c r="AH727" s="425"/>
      <c r="AI727" s="425"/>
      <c r="AJ727" s="425"/>
      <c r="AK727" s="425"/>
      <c r="AL727" s="425"/>
      <c r="AM727" s="306"/>
    </row>
    <row r="728" spans="1:39" ht="15.75" hidden="1" outlineLevel="1">
      <c r="A728" s="528"/>
      <c r="B728" s="288" t="s">
        <v>501</v>
      </c>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45" hidden="1" outlineLevel="1">
      <c r="A729" s="528">
        <v>36</v>
      </c>
      <c r="B729" s="428" t="s">
        <v>128</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idden="1" outlineLevel="1">
      <c r="A730" s="528"/>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AD730" si="1548">Z729</f>
        <v>0</v>
      </c>
      <c r="AA730" s="411">
        <f t="shared" si="1548"/>
        <v>0</v>
      </c>
      <c r="AB730" s="411">
        <f t="shared" si="1548"/>
        <v>0</v>
      </c>
      <c r="AC730" s="411">
        <f t="shared" si="1548"/>
        <v>0</v>
      </c>
      <c r="AD730" s="411">
        <f t="shared" si="1548"/>
        <v>0</v>
      </c>
      <c r="AE730" s="411">
        <f t="shared" ref="AE730" si="1549">AE729</f>
        <v>0</v>
      </c>
      <c r="AF730" s="411">
        <f t="shared" ref="AF730" si="1550">AF729</f>
        <v>0</v>
      </c>
      <c r="AG730" s="411">
        <f t="shared" ref="AG730" si="1551">AG729</f>
        <v>0</v>
      </c>
      <c r="AH730" s="411">
        <f t="shared" ref="AH730" si="1552">AH729</f>
        <v>0</v>
      </c>
      <c r="AI730" s="411">
        <f t="shared" ref="AI730" si="1553">AI729</f>
        <v>0</v>
      </c>
      <c r="AJ730" s="411">
        <f t="shared" ref="AJ730" si="1554">AJ729</f>
        <v>0</v>
      </c>
      <c r="AK730" s="411">
        <f t="shared" ref="AK730" si="1555">AK729</f>
        <v>0</v>
      </c>
      <c r="AL730" s="411">
        <f t="shared" ref="AL730" si="1556">AL729</f>
        <v>0</v>
      </c>
      <c r="AM730" s="306"/>
    </row>
    <row r="731" spans="1:39" hidden="1" outlineLevel="1">
      <c r="A731" s="528"/>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hidden="1" outlineLevel="1">
      <c r="A732" s="528">
        <v>37</v>
      </c>
      <c r="B732" s="428" t="s">
        <v>129</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idden="1" outlineLevel="1">
      <c r="A733" s="528"/>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AD733" si="1557">Z732</f>
        <v>0</v>
      </c>
      <c r="AA733" s="411">
        <f t="shared" si="1557"/>
        <v>0</v>
      </c>
      <c r="AB733" s="411">
        <f t="shared" si="1557"/>
        <v>0</v>
      </c>
      <c r="AC733" s="411">
        <f t="shared" si="1557"/>
        <v>0</v>
      </c>
      <c r="AD733" s="411">
        <f t="shared" si="1557"/>
        <v>0</v>
      </c>
      <c r="AE733" s="411">
        <f t="shared" ref="AE733" si="1558">AE732</f>
        <v>0</v>
      </c>
      <c r="AF733" s="411">
        <f t="shared" ref="AF733" si="1559">AF732</f>
        <v>0</v>
      </c>
      <c r="AG733" s="411">
        <f t="shared" ref="AG733" si="1560">AG732</f>
        <v>0</v>
      </c>
      <c r="AH733" s="411">
        <f t="shared" ref="AH733" si="1561">AH732</f>
        <v>0</v>
      </c>
      <c r="AI733" s="411">
        <f t="shared" ref="AI733" si="1562">AI732</f>
        <v>0</v>
      </c>
      <c r="AJ733" s="411">
        <f t="shared" ref="AJ733" si="1563">AJ732</f>
        <v>0</v>
      </c>
      <c r="AK733" s="411">
        <f t="shared" ref="AK733" si="1564">AK732</f>
        <v>0</v>
      </c>
      <c r="AL733" s="411">
        <f t="shared" ref="AL733" si="1565">AL732</f>
        <v>0</v>
      </c>
      <c r="AM733" s="306"/>
    </row>
    <row r="734" spans="1:39" hidden="1" outlineLevel="1">
      <c r="A734" s="528"/>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idden="1" outlineLevel="1">
      <c r="A735" s="528">
        <v>38</v>
      </c>
      <c r="B735" s="428" t="s">
        <v>130</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idden="1" outlineLevel="1">
      <c r="A736" s="528"/>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AD736" si="1566">Z735</f>
        <v>0</v>
      </c>
      <c r="AA736" s="411">
        <f t="shared" si="1566"/>
        <v>0</v>
      </c>
      <c r="AB736" s="411">
        <f t="shared" si="1566"/>
        <v>0</v>
      </c>
      <c r="AC736" s="411">
        <f t="shared" si="1566"/>
        <v>0</v>
      </c>
      <c r="AD736" s="411">
        <f t="shared" si="1566"/>
        <v>0</v>
      </c>
      <c r="AE736" s="411">
        <f t="shared" ref="AE736" si="1567">AE735</f>
        <v>0</v>
      </c>
      <c r="AF736" s="411">
        <f t="shared" ref="AF736" si="1568">AF735</f>
        <v>0</v>
      </c>
      <c r="AG736" s="411">
        <f t="shared" ref="AG736" si="1569">AG735</f>
        <v>0</v>
      </c>
      <c r="AH736" s="411">
        <f t="shared" ref="AH736" si="1570">AH735</f>
        <v>0</v>
      </c>
      <c r="AI736" s="411">
        <f t="shared" ref="AI736" si="1571">AI735</f>
        <v>0</v>
      </c>
      <c r="AJ736" s="411">
        <f t="shared" ref="AJ736" si="1572">AJ735</f>
        <v>0</v>
      </c>
      <c r="AK736" s="411">
        <f t="shared" ref="AK736" si="1573">AK735</f>
        <v>0</v>
      </c>
      <c r="AL736" s="411">
        <f t="shared" ref="AL736" si="1574">AL735</f>
        <v>0</v>
      </c>
      <c r="AM736" s="306"/>
    </row>
    <row r="737" spans="1:39" hidden="1" outlineLevel="1">
      <c r="A737" s="528"/>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39" ht="30" hidden="1" outlineLevel="1">
      <c r="A738" s="528">
        <v>39</v>
      </c>
      <c r="B738" s="428" t="s">
        <v>131</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39" hidden="1" outlineLevel="1">
      <c r="A739" s="528"/>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AD739" si="1575">Z738</f>
        <v>0</v>
      </c>
      <c r="AA739" s="411">
        <f t="shared" si="1575"/>
        <v>0</v>
      </c>
      <c r="AB739" s="411">
        <f t="shared" si="1575"/>
        <v>0</v>
      </c>
      <c r="AC739" s="411">
        <f t="shared" si="1575"/>
        <v>0</v>
      </c>
      <c r="AD739" s="411">
        <f t="shared" si="1575"/>
        <v>0</v>
      </c>
      <c r="AE739" s="411">
        <f t="shared" ref="AE739" si="1576">AE738</f>
        <v>0</v>
      </c>
      <c r="AF739" s="411">
        <f t="shared" ref="AF739" si="1577">AF738</f>
        <v>0</v>
      </c>
      <c r="AG739" s="411">
        <f t="shared" ref="AG739" si="1578">AG738</f>
        <v>0</v>
      </c>
      <c r="AH739" s="411">
        <f t="shared" ref="AH739" si="1579">AH738</f>
        <v>0</v>
      </c>
      <c r="AI739" s="411">
        <f t="shared" ref="AI739" si="1580">AI738</f>
        <v>0</v>
      </c>
      <c r="AJ739" s="411">
        <f t="shared" ref="AJ739" si="1581">AJ738</f>
        <v>0</v>
      </c>
      <c r="AK739" s="411">
        <f t="shared" ref="AK739" si="1582">AK738</f>
        <v>0</v>
      </c>
      <c r="AL739" s="411">
        <f t="shared" ref="AL739" si="1583">AL738</f>
        <v>0</v>
      </c>
      <c r="AM739" s="306"/>
    </row>
    <row r="740" spans="1:39" hidden="1" outlineLevel="1">
      <c r="A740" s="528"/>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39" ht="30" hidden="1" outlineLevel="1">
      <c r="A741" s="528">
        <v>40</v>
      </c>
      <c r="B741" s="428" t="s">
        <v>132</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39" hidden="1" outlineLevel="1">
      <c r="A742" s="528"/>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AD742" si="1584">Z741</f>
        <v>0</v>
      </c>
      <c r="AA742" s="411">
        <f t="shared" si="1584"/>
        <v>0</v>
      </c>
      <c r="AB742" s="411">
        <f t="shared" si="1584"/>
        <v>0</v>
      </c>
      <c r="AC742" s="411">
        <f t="shared" si="1584"/>
        <v>0</v>
      </c>
      <c r="AD742" s="411">
        <f t="shared" si="1584"/>
        <v>0</v>
      </c>
      <c r="AE742" s="411">
        <f t="shared" ref="AE742" si="1585">AE741</f>
        <v>0</v>
      </c>
      <c r="AF742" s="411">
        <f t="shared" ref="AF742" si="1586">AF741</f>
        <v>0</v>
      </c>
      <c r="AG742" s="411">
        <f t="shared" ref="AG742" si="1587">AG741</f>
        <v>0</v>
      </c>
      <c r="AH742" s="411">
        <f t="shared" ref="AH742" si="1588">AH741</f>
        <v>0</v>
      </c>
      <c r="AI742" s="411">
        <f t="shared" ref="AI742" si="1589">AI741</f>
        <v>0</v>
      </c>
      <c r="AJ742" s="411">
        <f t="shared" ref="AJ742" si="1590">AJ741</f>
        <v>0</v>
      </c>
      <c r="AK742" s="411">
        <f t="shared" ref="AK742" si="1591">AK741</f>
        <v>0</v>
      </c>
      <c r="AL742" s="411">
        <f t="shared" ref="AL742" si="1592">AL741</f>
        <v>0</v>
      </c>
      <c r="AM742" s="306"/>
    </row>
    <row r="743" spans="1:39" hidden="1" outlineLevel="1">
      <c r="A743" s="528"/>
      <c r="B743" s="428"/>
      <c r="C743" s="291"/>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25"/>
      <c r="AA743" s="425"/>
      <c r="AB743" s="425"/>
      <c r="AC743" s="425"/>
      <c r="AD743" s="425"/>
      <c r="AE743" s="425"/>
      <c r="AF743" s="425"/>
      <c r="AG743" s="425"/>
      <c r="AH743" s="425"/>
      <c r="AI743" s="425"/>
      <c r="AJ743" s="425"/>
      <c r="AK743" s="425"/>
      <c r="AL743" s="425"/>
      <c r="AM743" s="306"/>
    </row>
    <row r="744" spans="1:39" ht="45" hidden="1" outlineLevel="1">
      <c r="A744" s="528">
        <v>41</v>
      </c>
      <c r="B744" s="428" t="s">
        <v>133</v>
      </c>
      <c r="C744" s="291" t="s">
        <v>25</v>
      </c>
      <c r="D744" s="295"/>
      <c r="E744" s="295"/>
      <c r="F744" s="295"/>
      <c r="G744" s="295"/>
      <c r="H744" s="295"/>
      <c r="I744" s="295"/>
      <c r="J744" s="295"/>
      <c r="K744" s="295"/>
      <c r="L744" s="295"/>
      <c r="M744" s="295"/>
      <c r="N744" s="295">
        <v>12</v>
      </c>
      <c r="O744" s="295"/>
      <c r="P744" s="295"/>
      <c r="Q744" s="295"/>
      <c r="R744" s="295"/>
      <c r="S744" s="295"/>
      <c r="T744" s="295"/>
      <c r="U744" s="295"/>
      <c r="V744" s="295"/>
      <c r="W744" s="295"/>
      <c r="X744" s="295"/>
      <c r="Y744" s="426"/>
      <c r="Z744" s="410"/>
      <c r="AA744" s="410"/>
      <c r="AB744" s="410"/>
      <c r="AC744" s="410"/>
      <c r="AD744" s="410"/>
      <c r="AE744" s="410"/>
      <c r="AF744" s="415"/>
      <c r="AG744" s="415"/>
      <c r="AH744" s="415"/>
      <c r="AI744" s="415"/>
      <c r="AJ744" s="415"/>
      <c r="AK744" s="415"/>
      <c r="AL744" s="415"/>
      <c r="AM744" s="296">
        <f>SUM(Y744:AL744)</f>
        <v>0</v>
      </c>
    </row>
    <row r="745" spans="1:39" hidden="1" outlineLevel="1">
      <c r="A745" s="528"/>
      <c r="B745" s="294" t="s">
        <v>310</v>
      </c>
      <c r="C745" s="291" t="s">
        <v>163</v>
      </c>
      <c r="D745" s="295"/>
      <c r="E745" s="295"/>
      <c r="F745" s="295"/>
      <c r="G745" s="295"/>
      <c r="H745" s="295"/>
      <c r="I745" s="295"/>
      <c r="J745" s="295"/>
      <c r="K745" s="295"/>
      <c r="L745" s="295"/>
      <c r="M745" s="295"/>
      <c r="N745" s="295">
        <f>N744</f>
        <v>12</v>
      </c>
      <c r="O745" s="295"/>
      <c r="P745" s="295"/>
      <c r="Q745" s="295"/>
      <c r="R745" s="295"/>
      <c r="S745" s="295"/>
      <c r="T745" s="295"/>
      <c r="U745" s="295"/>
      <c r="V745" s="295"/>
      <c r="W745" s="295"/>
      <c r="X745" s="295"/>
      <c r="Y745" s="411">
        <f>Y744</f>
        <v>0</v>
      </c>
      <c r="Z745" s="411">
        <f t="shared" ref="Z745:AD745" si="1593">Z744</f>
        <v>0</v>
      </c>
      <c r="AA745" s="411">
        <f t="shared" si="1593"/>
        <v>0</v>
      </c>
      <c r="AB745" s="411">
        <f t="shared" si="1593"/>
        <v>0</v>
      </c>
      <c r="AC745" s="411">
        <f t="shared" si="1593"/>
        <v>0</v>
      </c>
      <c r="AD745" s="411">
        <f t="shared" si="1593"/>
        <v>0</v>
      </c>
      <c r="AE745" s="411">
        <f t="shared" ref="AE745" si="1594">AE744</f>
        <v>0</v>
      </c>
      <c r="AF745" s="411">
        <f t="shared" ref="AF745" si="1595">AF744</f>
        <v>0</v>
      </c>
      <c r="AG745" s="411">
        <f t="shared" ref="AG745" si="1596">AG744</f>
        <v>0</v>
      </c>
      <c r="AH745" s="411">
        <f t="shared" ref="AH745" si="1597">AH744</f>
        <v>0</v>
      </c>
      <c r="AI745" s="411">
        <f t="shared" ref="AI745" si="1598">AI744</f>
        <v>0</v>
      </c>
      <c r="AJ745" s="411">
        <f t="shared" ref="AJ745" si="1599">AJ744</f>
        <v>0</v>
      </c>
      <c r="AK745" s="411">
        <f t="shared" ref="AK745" si="1600">AK744</f>
        <v>0</v>
      </c>
      <c r="AL745" s="411">
        <f t="shared" ref="AL745" si="1601">AL744</f>
        <v>0</v>
      </c>
      <c r="AM745" s="306"/>
    </row>
    <row r="746" spans="1:39" hidden="1" outlineLevel="1">
      <c r="A746" s="528"/>
      <c r="B746" s="428"/>
      <c r="C746" s="291"/>
      <c r="D746" s="291"/>
      <c r="E746" s="291"/>
      <c r="F746" s="291"/>
      <c r="G746" s="291"/>
      <c r="H746" s="291"/>
      <c r="I746" s="291"/>
      <c r="J746" s="291"/>
      <c r="K746" s="291"/>
      <c r="L746" s="291"/>
      <c r="M746" s="291"/>
      <c r="N746" s="291"/>
      <c r="O746" s="291"/>
      <c r="P746" s="291"/>
      <c r="Q746" s="291"/>
      <c r="R746" s="291"/>
      <c r="S746" s="291"/>
      <c r="T746" s="291"/>
      <c r="U746" s="291"/>
      <c r="V746" s="291"/>
      <c r="W746" s="291"/>
      <c r="X746" s="291"/>
      <c r="Y746" s="412"/>
      <c r="Z746" s="425"/>
      <c r="AA746" s="425"/>
      <c r="AB746" s="425"/>
      <c r="AC746" s="425"/>
      <c r="AD746" s="425"/>
      <c r="AE746" s="425"/>
      <c r="AF746" s="425"/>
      <c r="AG746" s="425"/>
      <c r="AH746" s="425"/>
      <c r="AI746" s="425"/>
      <c r="AJ746" s="425"/>
      <c r="AK746" s="425"/>
      <c r="AL746" s="425"/>
      <c r="AM746" s="306"/>
    </row>
    <row r="747" spans="1:39" ht="45" hidden="1" outlineLevel="1">
      <c r="A747" s="528">
        <v>42</v>
      </c>
      <c r="B747" s="428" t="s">
        <v>134</v>
      </c>
      <c r="C747" s="291" t="s">
        <v>25</v>
      </c>
      <c r="D747" s="295"/>
      <c r="E747" s="295"/>
      <c r="F747" s="295"/>
      <c r="G747" s="295"/>
      <c r="H747" s="295"/>
      <c r="I747" s="295"/>
      <c r="J747" s="295"/>
      <c r="K747" s="295"/>
      <c r="L747" s="295"/>
      <c r="M747" s="295"/>
      <c r="N747" s="291"/>
      <c r="O747" s="295"/>
      <c r="P747" s="295"/>
      <c r="Q747" s="295"/>
      <c r="R747" s="295"/>
      <c r="S747" s="295"/>
      <c r="T747" s="295"/>
      <c r="U747" s="295"/>
      <c r="V747" s="295"/>
      <c r="W747" s="295"/>
      <c r="X747" s="295"/>
      <c r="Y747" s="426"/>
      <c r="Z747" s="410"/>
      <c r="AA747" s="410"/>
      <c r="AB747" s="410"/>
      <c r="AC747" s="410"/>
      <c r="AD747" s="410"/>
      <c r="AE747" s="410"/>
      <c r="AF747" s="415"/>
      <c r="AG747" s="415"/>
      <c r="AH747" s="415"/>
      <c r="AI747" s="415"/>
      <c r="AJ747" s="415"/>
      <c r="AK747" s="415"/>
      <c r="AL747" s="415"/>
      <c r="AM747" s="296">
        <f>SUM(Y747:AL747)</f>
        <v>0</v>
      </c>
    </row>
    <row r="748" spans="1:39" hidden="1" outlineLevel="1">
      <c r="A748" s="528"/>
      <c r="B748" s="294" t="s">
        <v>310</v>
      </c>
      <c r="C748" s="291" t="s">
        <v>163</v>
      </c>
      <c r="D748" s="295"/>
      <c r="E748" s="295"/>
      <c r="F748" s="295"/>
      <c r="G748" s="295"/>
      <c r="H748" s="295"/>
      <c r="I748" s="295"/>
      <c r="J748" s="295"/>
      <c r="K748" s="295"/>
      <c r="L748" s="295"/>
      <c r="M748" s="295"/>
      <c r="N748" s="467"/>
      <c r="O748" s="295"/>
      <c r="P748" s="295"/>
      <c r="Q748" s="295"/>
      <c r="R748" s="295"/>
      <c r="S748" s="295"/>
      <c r="T748" s="295"/>
      <c r="U748" s="295"/>
      <c r="V748" s="295"/>
      <c r="W748" s="295"/>
      <c r="X748" s="295"/>
      <c r="Y748" s="411">
        <f>Y747</f>
        <v>0</v>
      </c>
      <c r="Z748" s="411">
        <f t="shared" ref="Z748:AD748" si="1602">Z747</f>
        <v>0</v>
      </c>
      <c r="AA748" s="411">
        <f t="shared" si="1602"/>
        <v>0</v>
      </c>
      <c r="AB748" s="411">
        <f t="shared" si="1602"/>
        <v>0</v>
      </c>
      <c r="AC748" s="411">
        <f t="shared" si="1602"/>
        <v>0</v>
      </c>
      <c r="AD748" s="411">
        <f t="shared" si="1602"/>
        <v>0</v>
      </c>
      <c r="AE748" s="411">
        <f t="shared" ref="AE748" si="1603">AE747</f>
        <v>0</v>
      </c>
      <c r="AF748" s="411">
        <f t="shared" ref="AF748" si="1604">AF747</f>
        <v>0</v>
      </c>
      <c r="AG748" s="411">
        <f t="shared" ref="AG748" si="1605">AG747</f>
        <v>0</v>
      </c>
      <c r="AH748" s="411">
        <f t="shared" ref="AH748" si="1606">AH747</f>
        <v>0</v>
      </c>
      <c r="AI748" s="411">
        <f t="shared" ref="AI748" si="1607">AI747</f>
        <v>0</v>
      </c>
      <c r="AJ748" s="411">
        <f t="shared" ref="AJ748" si="1608">AJ747</f>
        <v>0</v>
      </c>
      <c r="AK748" s="411">
        <f t="shared" ref="AK748" si="1609">AK747</f>
        <v>0</v>
      </c>
      <c r="AL748" s="411">
        <f t="shared" ref="AL748" si="1610">AL747</f>
        <v>0</v>
      </c>
      <c r="AM748" s="306"/>
    </row>
    <row r="749" spans="1:39" hidden="1" outlineLevel="1">
      <c r="A749" s="528"/>
      <c r="B749" s="428"/>
      <c r="C749" s="291"/>
      <c r="D749" s="291"/>
      <c r="E749" s="291"/>
      <c r="F749" s="291"/>
      <c r="G749" s="291"/>
      <c r="H749" s="291"/>
      <c r="I749" s="291"/>
      <c r="J749" s="291"/>
      <c r="K749" s="291"/>
      <c r="L749" s="291"/>
      <c r="M749" s="291"/>
      <c r="N749" s="291"/>
      <c r="O749" s="291"/>
      <c r="P749" s="291"/>
      <c r="Q749" s="291"/>
      <c r="R749" s="291"/>
      <c r="S749" s="291"/>
      <c r="T749" s="291"/>
      <c r="U749" s="291"/>
      <c r="V749" s="291"/>
      <c r="W749" s="291"/>
      <c r="X749" s="291"/>
      <c r="Y749" s="412"/>
      <c r="Z749" s="425"/>
      <c r="AA749" s="425"/>
      <c r="AB749" s="425"/>
      <c r="AC749" s="425"/>
      <c r="AD749" s="425"/>
      <c r="AE749" s="425"/>
      <c r="AF749" s="425"/>
      <c r="AG749" s="425"/>
      <c r="AH749" s="425"/>
      <c r="AI749" s="425"/>
      <c r="AJ749" s="425"/>
      <c r="AK749" s="425"/>
      <c r="AL749" s="425"/>
      <c r="AM749" s="306"/>
    </row>
    <row r="750" spans="1:39" ht="30" hidden="1" outlineLevel="1">
      <c r="A750" s="528">
        <v>43</v>
      </c>
      <c r="B750" s="428" t="s">
        <v>135</v>
      </c>
      <c r="C750" s="291" t="s">
        <v>25</v>
      </c>
      <c r="D750" s="295"/>
      <c r="E750" s="295"/>
      <c r="F750" s="295"/>
      <c r="G750" s="295"/>
      <c r="H750" s="295"/>
      <c r="I750" s="295"/>
      <c r="J750" s="295"/>
      <c r="K750" s="295"/>
      <c r="L750" s="295"/>
      <c r="M750" s="295"/>
      <c r="N750" s="295">
        <v>12</v>
      </c>
      <c r="O750" s="295"/>
      <c r="P750" s="295"/>
      <c r="Q750" s="295"/>
      <c r="R750" s="295"/>
      <c r="S750" s="295"/>
      <c r="T750" s="295"/>
      <c r="U750" s="295"/>
      <c r="V750" s="295"/>
      <c r="W750" s="295"/>
      <c r="X750" s="295"/>
      <c r="Y750" s="426"/>
      <c r="Z750" s="410"/>
      <c r="AA750" s="410"/>
      <c r="AB750" s="410"/>
      <c r="AC750" s="410"/>
      <c r="AD750" s="410"/>
      <c r="AE750" s="410"/>
      <c r="AF750" s="415"/>
      <c r="AG750" s="415"/>
      <c r="AH750" s="415"/>
      <c r="AI750" s="415"/>
      <c r="AJ750" s="415"/>
      <c r="AK750" s="415"/>
      <c r="AL750" s="415"/>
      <c r="AM750" s="296">
        <f>SUM(Y750:AL750)</f>
        <v>0</v>
      </c>
    </row>
    <row r="751" spans="1:39" hidden="1" outlineLevel="1">
      <c r="A751" s="528"/>
      <c r="B751" s="294" t="s">
        <v>310</v>
      </c>
      <c r="C751" s="291" t="s">
        <v>163</v>
      </c>
      <c r="D751" s="295"/>
      <c r="E751" s="295"/>
      <c r="F751" s="295"/>
      <c r="G751" s="295"/>
      <c r="H751" s="295"/>
      <c r="I751" s="295"/>
      <c r="J751" s="295"/>
      <c r="K751" s="295"/>
      <c r="L751" s="295"/>
      <c r="M751" s="295"/>
      <c r="N751" s="295">
        <f>N750</f>
        <v>12</v>
      </c>
      <c r="O751" s="295"/>
      <c r="P751" s="295"/>
      <c r="Q751" s="295"/>
      <c r="R751" s="295"/>
      <c r="S751" s="295"/>
      <c r="T751" s="295"/>
      <c r="U751" s="295"/>
      <c r="V751" s="295"/>
      <c r="W751" s="295"/>
      <c r="X751" s="295"/>
      <c r="Y751" s="411">
        <f>Y750</f>
        <v>0</v>
      </c>
      <c r="Z751" s="411">
        <f t="shared" ref="Z751:AD751" si="1611">Z750</f>
        <v>0</v>
      </c>
      <c r="AA751" s="411">
        <f t="shared" si="1611"/>
        <v>0</v>
      </c>
      <c r="AB751" s="411">
        <f t="shared" si="1611"/>
        <v>0</v>
      </c>
      <c r="AC751" s="411">
        <f t="shared" si="1611"/>
        <v>0</v>
      </c>
      <c r="AD751" s="411">
        <f t="shared" si="1611"/>
        <v>0</v>
      </c>
      <c r="AE751" s="411">
        <f t="shared" ref="AE751" si="1612">AE750</f>
        <v>0</v>
      </c>
      <c r="AF751" s="411">
        <f t="shared" ref="AF751" si="1613">AF750</f>
        <v>0</v>
      </c>
      <c r="AG751" s="411">
        <f t="shared" ref="AG751" si="1614">AG750</f>
        <v>0</v>
      </c>
      <c r="AH751" s="411">
        <f t="shared" ref="AH751" si="1615">AH750</f>
        <v>0</v>
      </c>
      <c r="AI751" s="411">
        <f t="shared" ref="AI751" si="1616">AI750</f>
        <v>0</v>
      </c>
      <c r="AJ751" s="411">
        <f t="shared" ref="AJ751" si="1617">AJ750</f>
        <v>0</v>
      </c>
      <c r="AK751" s="411">
        <f t="shared" ref="AK751" si="1618">AK750</f>
        <v>0</v>
      </c>
      <c r="AL751" s="411">
        <f t="shared" ref="AL751" si="1619">AL750</f>
        <v>0</v>
      </c>
      <c r="AM751" s="306"/>
    </row>
    <row r="752" spans="1:39" hidden="1" outlineLevel="1">
      <c r="A752" s="528"/>
      <c r="B752" s="428"/>
      <c r="C752" s="291"/>
      <c r="D752" s="291"/>
      <c r="E752" s="291"/>
      <c r="F752" s="291"/>
      <c r="G752" s="291"/>
      <c r="H752" s="291"/>
      <c r="I752" s="291"/>
      <c r="J752" s="291"/>
      <c r="K752" s="291"/>
      <c r="L752" s="291"/>
      <c r="M752" s="291"/>
      <c r="N752" s="291"/>
      <c r="O752" s="291"/>
      <c r="P752" s="291"/>
      <c r="Q752" s="291"/>
      <c r="R752" s="291"/>
      <c r="S752" s="291"/>
      <c r="T752" s="291"/>
      <c r="U752" s="291"/>
      <c r="V752" s="291"/>
      <c r="W752" s="291"/>
      <c r="X752" s="291"/>
      <c r="Y752" s="412"/>
      <c r="Z752" s="425"/>
      <c r="AA752" s="425"/>
      <c r="AB752" s="425"/>
      <c r="AC752" s="425"/>
      <c r="AD752" s="425"/>
      <c r="AE752" s="425"/>
      <c r="AF752" s="425"/>
      <c r="AG752" s="425"/>
      <c r="AH752" s="425"/>
      <c r="AI752" s="425"/>
      <c r="AJ752" s="425"/>
      <c r="AK752" s="425"/>
      <c r="AL752" s="425"/>
      <c r="AM752" s="306"/>
    </row>
    <row r="753" spans="1:39" ht="45" hidden="1" outlineLevel="1">
      <c r="A753" s="528">
        <v>44</v>
      </c>
      <c r="B753" s="428" t="s">
        <v>136</v>
      </c>
      <c r="C753" s="291" t="s">
        <v>25</v>
      </c>
      <c r="D753" s="295"/>
      <c r="E753" s="295"/>
      <c r="F753" s="295"/>
      <c r="G753" s="295"/>
      <c r="H753" s="295"/>
      <c r="I753" s="295"/>
      <c r="J753" s="295"/>
      <c r="K753" s="295"/>
      <c r="L753" s="295"/>
      <c r="M753" s="295"/>
      <c r="N753" s="295">
        <v>12</v>
      </c>
      <c r="O753" s="295"/>
      <c r="P753" s="295"/>
      <c r="Q753" s="295"/>
      <c r="R753" s="295"/>
      <c r="S753" s="295"/>
      <c r="T753" s="295"/>
      <c r="U753" s="295"/>
      <c r="V753" s="295"/>
      <c r="W753" s="295"/>
      <c r="X753" s="295"/>
      <c r="Y753" s="426"/>
      <c r="Z753" s="410"/>
      <c r="AA753" s="410"/>
      <c r="AB753" s="410"/>
      <c r="AC753" s="410"/>
      <c r="AD753" s="410"/>
      <c r="AE753" s="410"/>
      <c r="AF753" s="415"/>
      <c r="AG753" s="415"/>
      <c r="AH753" s="415"/>
      <c r="AI753" s="415"/>
      <c r="AJ753" s="415"/>
      <c r="AK753" s="415"/>
      <c r="AL753" s="415"/>
      <c r="AM753" s="296">
        <f>SUM(Y753:AL753)</f>
        <v>0</v>
      </c>
    </row>
    <row r="754" spans="1:39" hidden="1" outlineLevel="1">
      <c r="A754" s="528"/>
      <c r="B754" s="294" t="s">
        <v>310</v>
      </c>
      <c r="C754" s="291" t="s">
        <v>163</v>
      </c>
      <c r="D754" s="295"/>
      <c r="E754" s="295"/>
      <c r="F754" s="295"/>
      <c r="G754" s="295"/>
      <c r="H754" s="295"/>
      <c r="I754" s="295"/>
      <c r="J754" s="295"/>
      <c r="K754" s="295"/>
      <c r="L754" s="295"/>
      <c r="M754" s="295"/>
      <c r="N754" s="295">
        <f>N753</f>
        <v>12</v>
      </c>
      <c r="O754" s="295"/>
      <c r="P754" s="295"/>
      <c r="Q754" s="295"/>
      <c r="R754" s="295"/>
      <c r="S754" s="295"/>
      <c r="T754" s="295"/>
      <c r="U754" s="295"/>
      <c r="V754" s="295"/>
      <c r="W754" s="295"/>
      <c r="X754" s="295"/>
      <c r="Y754" s="411">
        <f>Y753</f>
        <v>0</v>
      </c>
      <c r="Z754" s="411">
        <f t="shared" ref="Z754:AD754" si="1620">Z753</f>
        <v>0</v>
      </c>
      <c r="AA754" s="411">
        <f t="shared" si="1620"/>
        <v>0</v>
      </c>
      <c r="AB754" s="411">
        <f t="shared" si="1620"/>
        <v>0</v>
      </c>
      <c r="AC754" s="411">
        <f t="shared" si="1620"/>
        <v>0</v>
      </c>
      <c r="AD754" s="411">
        <f t="shared" si="1620"/>
        <v>0</v>
      </c>
      <c r="AE754" s="411">
        <f t="shared" ref="AE754" si="1621">AE753</f>
        <v>0</v>
      </c>
      <c r="AF754" s="411">
        <f t="shared" ref="AF754" si="1622">AF753</f>
        <v>0</v>
      </c>
      <c r="AG754" s="411">
        <f t="shared" ref="AG754" si="1623">AG753</f>
        <v>0</v>
      </c>
      <c r="AH754" s="411">
        <f t="shared" ref="AH754" si="1624">AH753</f>
        <v>0</v>
      </c>
      <c r="AI754" s="411">
        <f t="shared" ref="AI754" si="1625">AI753</f>
        <v>0</v>
      </c>
      <c r="AJ754" s="411">
        <f t="shared" ref="AJ754" si="1626">AJ753</f>
        <v>0</v>
      </c>
      <c r="AK754" s="411">
        <f t="shared" ref="AK754" si="1627">AK753</f>
        <v>0</v>
      </c>
      <c r="AL754" s="411">
        <f t="shared" ref="AL754" si="1628">AL753</f>
        <v>0</v>
      </c>
      <c r="AM754" s="306"/>
    </row>
    <row r="755" spans="1:39" hidden="1" outlineLevel="1">
      <c r="A755" s="528"/>
      <c r="B755" s="428"/>
      <c r="C755" s="291"/>
      <c r="D755" s="291"/>
      <c r="E755" s="291"/>
      <c r="F755" s="291"/>
      <c r="G755" s="291"/>
      <c r="H755" s="291"/>
      <c r="I755" s="291"/>
      <c r="J755" s="291"/>
      <c r="K755" s="291"/>
      <c r="L755" s="291"/>
      <c r="M755" s="291"/>
      <c r="N755" s="291"/>
      <c r="O755" s="291"/>
      <c r="P755" s="291"/>
      <c r="Q755" s="291"/>
      <c r="R755" s="291"/>
      <c r="S755" s="291"/>
      <c r="T755" s="291"/>
      <c r="U755" s="291"/>
      <c r="V755" s="291"/>
      <c r="W755" s="291"/>
      <c r="X755" s="291"/>
      <c r="Y755" s="412"/>
      <c r="Z755" s="425"/>
      <c r="AA755" s="425"/>
      <c r="AB755" s="425"/>
      <c r="AC755" s="425"/>
      <c r="AD755" s="425"/>
      <c r="AE755" s="425"/>
      <c r="AF755" s="425"/>
      <c r="AG755" s="425"/>
      <c r="AH755" s="425"/>
      <c r="AI755" s="425"/>
      <c r="AJ755" s="425"/>
      <c r="AK755" s="425"/>
      <c r="AL755" s="425"/>
      <c r="AM755" s="306"/>
    </row>
    <row r="756" spans="1:39" ht="30" hidden="1" outlineLevel="1">
      <c r="A756" s="528">
        <v>45</v>
      </c>
      <c r="B756" s="428" t="s">
        <v>137</v>
      </c>
      <c r="C756" s="291" t="s">
        <v>25</v>
      </c>
      <c r="D756" s="295"/>
      <c r="E756" s="295"/>
      <c r="F756" s="295"/>
      <c r="G756" s="295"/>
      <c r="H756" s="295"/>
      <c r="I756" s="295"/>
      <c r="J756" s="295"/>
      <c r="K756" s="295"/>
      <c r="L756" s="295"/>
      <c r="M756" s="295"/>
      <c r="N756" s="295">
        <v>12</v>
      </c>
      <c r="O756" s="295"/>
      <c r="P756" s="295"/>
      <c r="Q756" s="295"/>
      <c r="R756" s="295"/>
      <c r="S756" s="295"/>
      <c r="T756" s="295"/>
      <c r="U756" s="295"/>
      <c r="V756" s="295"/>
      <c r="W756" s="295"/>
      <c r="X756" s="295"/>
      <c r="Y756" s="426"/>
      <c r="Z756" s="410"/>
      <c r="AA756" s="410"/>
      <c r="AB756" s="410"/>
      <c r="AC756" s="410"/>
      <c r="AD756" s="410"/>
      <c r="AE756" s="410"/>
      <c r="AF756" s="415"/>
      <c r="AG756" s="415"/>
      <c r="AH756" s="415"/>
      <c r="AI756" s="415"/>
      <c r="AJ756" s="415"/>
      <c r="AK756" s="415"/>
      <c r="AL756" s="415"/>
      <c r="AM756" s="296">
        <f>SUM(Y756:AL756)</f>
        <v>0</v>
      </c>
    </row>
    <row r="757" spans="1:39" hidden="1" outlineLevel="1">
      <c r="A757" s="528"/>
      <c r="B757" s="294" t="s">
        <v>310</v>
      </c>
      <c r="C757" s="291" t="s">
        <v>163</v>
      </c>
      <c r="D757" s="295"/>
      <c r="E757" s="295"/>
      <c r="F757" s="295"/>
      <c r="G757" s="295"/>
      <c r="H757" s="295"/>
      <c r="I757" s="295"/>
      <c r="J757" s="295"/>
      <c r="K757" s="295"/>
      <c r="L757" s="295"/>
      <c r="M757" s="295"/>
      <c r="N757" s="295">
        <f>N756</f>
        <v>12</v>
      </c>
      <c r="O757" s="295"/>
      <c r="P757" s="295"/>
      <c r="Q757" s="295"/>
      <c r="R757" s="295"/>
      <c r="S757" s="295"/>
      <c r="T757" s="295"/>
      <c r="U757" s="295"/>
      <c r="V757" s="295"/>
      <c r="W757" s="295"/>
      <c r="X757" s="295"/>
      <c r="Y757" s="411">
        <f>Y756</f>
        <v>0</v>
      </c>
      <c r="Z757" s="411">
        <f t="shared" ref="Z757:AD757" si="1629">Z756</f>
        <v>0</v>
      </c>
      <c r="AA757" s="411">
        <f t="shared" si="1629"/>
        <v>0</v>
      </c>
      <c r="AB757" s="411">
        <f t="shared" si="1629"/>
        <v>0</v>
      </c>
      <c r="AC757" s="411">
        <f t="shared" si="1629"/>
        <v>0</v>
      </c>
      <c r="AD757" s="411">
        <f t="shared" si="1629"/>
        <v>0</v>
      </c>
      <c r="AE757" s="411">
        <f t="shared" ref="AE757" si="1630">AE756</f>
        <v>0</v>
      </c>
      <c r="AF757" s="411">
        <f t="shared" ref="AF757" si="1631">AF756</f>
        <v>0</v>
      </c>
      <c r="AG757" s="411">
        <f t="shared" ref="AG757" si="1632">AG756</f>
        <v>0</v>
      </c>
      <c r="AH757" s="411">
        <f t="shared" ref="AH757" si="1633">AH756</f>
        <v>0</v>
      </c>
      <c r="AI757" s="411">
        <f t="shared" ref="AI757" si="1634">AI756</f>
        <v>0</v>
      </c>
      <c r="AJ757" s="411">
        <f t="shared" ref="AJ757" si="1635">AJ756</f>
        <v>0</v>
      </c>
      <c r="AK757" s="411">
        <f t="shared" ref="AK757" si="1636">AK756</f>
        <v>0</v>
      </c>
      <c r="AL757" s="411">
        <f t="shared" ref="AL757" si="1637">AL756</f>
        <v>0</v>
      </c>
      <c r="AM757" s="306"/>
    </row>
    <row r="758" spans="1:39" hidden="1" outlineLevel="1">
      <c r="A758" s="528"/>
      <c r="B758" s="428"/>
      <c r="C758" s="291"/>
      <c r="D758" s="291"/>
      <c r="E758" s="291"/>
      <c r="F758" s="291"/>
      <c r="G758" s="291"/>
      <c r="H758" s="291"/>
      <c r="I758" s="291"/>
      <c r="J758" s="291"/>
      <c r="K758" s="291"/>
      <c r="L758" s="291"/>
      <c r="M758" s="291"/>
      <c r="N758" s="291"/>
      <c r="O758" s="291"/>
      <c r="P758" s="291"/>
      <c r="Q758" s="291"/>
      <c r="R758" s="291"/>
      <c r="S758" s="291"/>
      <c r="T758" s="291"/>
      <c r="U758" s="291"/>
      <c r="V758" s="291"/>
      <c r="W758" s="291"/>
      <c r="X758" s="291"/>
      <c r="Y758" s="412"/>
      <c r="Z758" s="425"/>
      <c r="AA758" s="425"/>
      <c r="AB758" s="425"/>
      <c r="AC758" s="425"/>
      <c r="AD758" s="425"/>
      <c r="AE758" s="425"/>
      <c r="AF758" s="425"/>
      <c r="AG758" s="425"/>
      <c r="AH758" s="425"/>
      <c r="AI758" s="425"/>
      <c r="AJ758" s="425"/>
      <c r="AK758" s="425"/>
      <c r="AL758" s="425"/>
      <c r="AM758" s="306"/>
    </row>
    <row r="759" spans="1:39" ht="30" hidden="1" outlineLevel="1">
      <c r="A759" s="528">
        <v>46</v>
      </c>
      <c r="B759" s="428" t="s">
        <v>138</v>
      </c>
      <c r="C759" s="291" t="s">
        <v>25</v>
      </c>
      <c r="D759" s="295"/>
      <c r="E759" s="295"/>
      <c r="F759" s="295"/>
      <c r="G759" s="295"/>
      <c r="H759" s="295"/>
      <c r="I759" s="295"/>
      <c r="J759" s="295"/>
      <c r="K759" s="295"/>
      <c r="L759" s="295"/>
      <c r="M759" s="295"/>
      <c r="N759" s="295">
        <v>12</v>
      </c>
      <c r="O759" s="295"/>
      <c r="P759" s="295"/>
      <c r="Q759" s="295"/>
      <c r="R759" s="295"/>
      <c r="S759" s="295"/>
      <c r="T759" s="295"/>
      <c r="U759" s="295"/>
      <c r="V759" s="295"/>
      <c r="W759" s="295"/>
      <c r="X759" s="295"/>
      <c r="Y759" s="426"/>
      <c r="Z759" s="410"/>
      <c r="AA759" s="410"/>
      <c r="AB759" s="410"/>
      <c r="AC759" s="410"/>
      <c r="AD759" s="410"/>
      <c r="AE759" s="410"/>
      <c r="AF759" s="415"/>
      <c r="AG759" s="415"/>
      <c r="AH759" s="415"/>
      <c r="AI759" s="415"/>
      <c r="AJ759" s="415"/>
      <c r="AK759" s="415"/>
      <c r="AL759" s="415"/>
      <c r="AM759" s="296">
        <f>SUM(Y759:AL759)</f>
        <v>0</v>
      </c>
    </row>
    <row r="760" spans="1:39" hidden="1" outlineLevel="1">
      <c r="A760" s="528"/>
      <c r="B760" s="294" t="s">
        <v>310</v>
      </c>
      <c r="C760" s="291" t="s">
        <v>163</v>
      </c>
      <c r="D760" s="295"/>
      <c r="E760" s="295"/>
      <c r="F760" s="295"/>
      <c r="G760" s="295"/>
      <c r="H760" s="295"/>
      <c r="I760" s="295"/>
      <c r="J760" s="295"/>
      <c r="K760" s="295"/>
      <c r="L760" s="295"/>
      <c r="M760" s="295"/>
      <c r="N760" s="295">
        <f>N759</f>
        <v>12</v>
      </c>
      <c r="O760" s="295"/>
      <c r="P760" s="295"/>
      <c r="Q760" s="295"/>
      <c r="R760" s="295"/>
      <c r="S760" s="295"/>
      <c r="T760" s="295"/>
      <c r="U760" s="295"/>
      <c r="V760" s="295"/>
      <c r="W760" s="295"/>
      <c r="X760" s="295"/>
      <c r="Y760" s="411">
        <f>Y759</f>
        <v>0</v>
      </c>
      <c r="Z760" s="411">
        <f t="shared" ref="Z760:AD760" si="1638">Z759</f>
        <v>0</v>
      </c>
      <c r="AA760" s="411">
        <f t="shared" si="1638"/>
        <v>0</v>
      </c>
      <c r="AB760" s="411">
        <f t="shared" si="1638"/>
        <v>0</v>
      </c>
      <c r="AC760" s="411">
        <f t="shared" si="1638"/>
        <v>0</v>
      </c>
      <c r="AD760" s="411">
        <f t="shared" si="1638"/>
        <v>0</v>
      </c>
      <c r="AE760" s="411">
        <f t="shared" ref="AE760" si="1639">AE759</f>
        <v>0</v>
      </c>
      <c r="AF760" s="411">
        <f t="shared" ref="AF760" si="1640">AF759</f>
        <v>0</v>
      </c>
      <c r="AG760" s="411">
        <f t="shared" ref="AG760" si="1641">AG759</f>
        <v>0</v>
      </c>
      <c r="AH760" s="411">
        <f t="shared" ref="AH760" si="1642">AH759</f>
        <v>0</v>
      </c>
      <c r="AI760" s="411">
        <f t="shared" ref="AI760" si="1643">AI759</f>
        <v>0</v>
      </c>
      <c r="AJ760" s="411">
        <f t="shared" ref="AJ760" si="1644">AJ759</f>
        <v>0</v>
      </c>
      <c r="AK760" s="411">
        <f t="shared" ref="AK760" si="1645">AK759</f>
        <v>0</v>
      </c>
      <c r="AL760" s="411">
        <f t="shared" ref="AL760" si="1646">AL759</f>
        <v>0</v>
      </c>
      <c r="AM760" s="306"/>
    </row>
    <row r="761" spans="1:39" hidden="1" outlineLevel="1">
      <c r="A761" s="528"/>
      <c r="B761" s="428"/>
      <c r="C761" s="291"/>
      <c r="D761" s="291"/>
      <c r="E761" s="291"/>
      <c r="F761" s="291"/>
      <c r="G761" s="291"/>
      <c r="H761" s="291"/>
      <c r="I761" s="291"/>
      <c r="J761" s="291"/>
      <c r="K761" s="291"/>
      <c r="L761" s="291"/>
      <c r="M761" s="291"/>
      <c r="N761" s="291"/>
      <c r="O761" s="291"/>
      <c r="P761" s="291"/>
      <c r="Q761" s="291"/>
      <c r="R761" s="291"/>
      <c r="S761" s="291"/>
      <c r="T761" s="291"/>
      <c r="U761" s="291"/>
      <c r="V761" s="291"/>
      <c r="W761" s="291"/>
      <c r="X761" s="291"/>
      <c r="Y761" s="412"/>
      <c r="Z761" s="425"/>
      <c r="AA761" s="425"/>
      <c r="AB761" s="425"/>
      <c r="AC761" s="425"/>
      <c r="AD761" s="425"/>
      <c r="AE761" s="425"/>
      <c r="AF761" s="425"/>
      <c r="AG761" s="425"/>
      <c r="AH761" s="425"/>
      <c r="AI761" s="425"/>
      <c r="AJ761" s="425"/>
      <c r="AK761" s="425"/>
      <c r="AL761" s="425"/>
      <c r="AM761" s="306"/>
    </row>
    <row r="762" spans="1:39" ht="30" hidden="1" outlineLevel="1">
      <c r="A762" s="528">
        <v>47</v>
      </c>
      <c r="B762" s="428" t="s">
        <v>139</v>
      </c>
      <c r="C762" s="291" t="s">
        <v>25</v>
      </c>
      <c r="D762" s="295"/>
      <c r="E762" s="295"/>
      <c r="F762" s="295"/>
      <c r="G762" s="295"/>
      <c r="H762" s="295"/>
      <c r="I762" s="295"/>
      <c r="J762" s="295"/>
      <c r="K762" s="295"/>
      <c r="L762" s="295"/>
      <c r="M762" s="295"/>
      <c r="N762" s="295">
        <v>12</v>
      </c>
      <c r="O762" s="295"/>
      <c r="P762" s="295"/>
      <c r="Q762" s="295"/>
      <c r="R762" s="295"/>
      <c r="S762" s="295"/>
      <c r="T762" s="295"/>
      <c r="U762" s="295"/>
      <c r="V762" s="295"/>
      <c r="W762" s="295"/>
      <c r="X762" s="295"/>
      <c r="Y762" s="426"/>
      <c r="Z762" s="410"/>
      <c r="AA762" s="410"/>
      <c r="AB762" s="410"/>
      <c r="AC762" s="410"/>
      <c r="AD762" s="410"/>
      <c r="AE762" s="410"/>
      <c r="AF762" s="415"/>
      <c r="AG762" s="415"/>
      <c r="AH762" s="415"/>
      <c r="AI762" s="415"/>
      <c r="AJ762" s="415"/>
      <c r="AK762" s="415"/>
      <c r="AL762" s="415"/>
      <c r="AM762" s="296">
        <f>SUM(Y762:AL762)</f>
        <v>0</v>
      </c>
    </row>
    <row r="763" spans="1:39" hidden="1" outlineLevel="1">
      <c r="A763" s="528"/>
      <c r="B763" s="294" t="s">
        <v>310</v>
      </c>
      <c r="C763" s="291" t="s">
        <v>163</v>
      </c>
      <c r="D763" s="295"/>
      <c r="E763" s="295"/>
      <c r="F763" s="295"/>
      <c r="G763" s="295"/>
      <c r="H763" s="295"/>
      <c r="I763" s="295"/>
      <c r="J763" s="295"/>
      <c r="K763" s="295"/>
      <c r="L763" s="295"/>
      <c r="M763" s="295"/>
      <c r="N763" s="295">
        <f>N762</f>
        <v>12</v>
      </c>
      <c r="O763" s="295"/>
      <c r="P763" s="295"/>
      <c r="Q763" s="295"/>
      <c r="R763" s="295"/>
      <c r="S763" s="295"/>
      <c r="T763" s="295"/>
      <c r="U763" s="295"/>
      <c r="V763" s="295"/>
      <c r="W763" s="295"/>
      <c r="X763" s="295"/>
      <c r="Y763" s="411">
        <f>Y762</f>
        <v>0</v>
      </c>
      <c r="Z763" s="411">
        <f t="shared" ref="Z763:AD763" si="1647">Z762</f>
        <v>0</v>
      </c>
      <c r="AA763" s="411">
        <f t="shared" si="1647"/>
        <v>0</v>
      </c>
      <c r="AB763" s="411">
        <f t="shared" si="1647"/>
        <v>0</v>
      </c>
      <c r="AC763" s="411">
        <f t="shared" si="1647"/>
        <v>0</v>
      </c>
      <c r="AD763" s="411">
        <f t="shared" si="1647"/>
        <v>0</v>
      </c>
      <c r="AE763" s="411">
        <f t="shared" ref="AE763" si="1648">AE762</f>
        <v>0</v>
      </c>
      <c r="AF763" s="411">
        <f t="shared" ref="AF763" si="1649">AF762</f>
        <v>0</v>
      </c>
      <c r="AG763" s="411">
        <f t="shared" ref="AG763" si="1650">AG762</f>
        <v>0</v>
      </c>
      <c r="AH763" s="411">
        <f t="shared" ref="AH763" si="1651">AH762</f>
        <v>0</v>
      </c>
      <c r="AI763" s="411">
        <f t="shared" ref="AI763" si="1652">AI762</f>
        <v>0</v>
      </c>
      <c r="AJ763" s="411">
        <f t="shared" ref="AJ763" si="1653">AJ762</f>
        <v>0</v>
      </c>
      <c r="AK763" s="411">
        <f t="shared" ref="AK763" si="1654">AK762</f>
        <v>0</v>
      </c>
      <c r="AL763" s="411">
        <f t="shared" ref="AL763" si="1655">AL762</f>
        <v>0</v>
      </c>
      <c r="AM763" s="306"/>
    </row>
    <row r="764" spans="1:39" hidden="1" outlineLevel="1">
      <c r="A764" s="528"/>
      <c r="B764" s="428"/>
      <c r="C764" s="291"/>
      <c r="D764" s="291"/>
      <c r="E764" s="291"/>
      <c r="F764" s="291"/>
      <c r="G764" s="291"/>
      <c r="H764" s="291"/>
      <c r="I764" s="291"/>
      <c r="J764" s="291"/>
      <c r="K764" s="291"/>
      <c r="L764" s="291"/>
      <c r="M764" s="291"/>
      <c r="N764" s="291"/>
      <c r="O764" s="291"/>
      <c r="P764" s="291"/>
      <c r="Q764" s="291"/>
      <c r="R764" s="291"/>
      <c r="S764" s="291"/>
      <c r="T764" s="291"/>
      <c r="U764" s="291"/>
      <c r="V764" s="291"/>
      <c r="W764" s="291"/>
      <c r="X764" s="291"/>
      <c r="Y764" s="412"/>
      <c r="Z764" s="425"/>
      <c r="AA764" s="425"/>
      <c r="AB764" s="425"/>
      <c r="AC764" s="425"/>
      <c r="AD764" s="425"/>
      <c r="AE764" s="425"/>
      <c r="AF764" s="425"/>
      <c r="AG764" s="425"/>
      <c r="AH764" s="425"/>
      <c r="AI764" s="425"/>
      <c r="AJ764" s="425"/>
      <c r="AK764" s="425"/>
      <c r="AL764" s="425"/>
      <c r="AM764" s="306"/>
    </row>
    <row r="765" spans="1:39" ht="45" hidden="1" outlineLevel="1">
      <c r="A765" s="528">
        <v>48</v>
      </c>
      <c r="B765" s="428" t="s">
        <v>140</v>
      </c>
      <c r="C765" s="291" t="s">
        <v>25</v>
      </c>
      <c r="D765" s="295"/>
      <c r="E765" s="295"/>
      <c r="F765" s="295"/>
      <c r="G765" s="295"/>
      <c r="H765" s="295"/>
      <c r="I765" s="295"/>
      <c r="J765" s="295"/>
      <c r="K765" s="295"/>
      <c r="L765" s="295"/>
      <c r="M765" s="295"/>
      <c r="N765" s="295">
        <v>12</v>
      </c>
      <c r="O765" s="295"/>
      <c r="P765" s="295"/>
      <c r="Q765" s="295"/>
      <c r="R765" s="295"/>
      <c r="S765" s="295"/>
      <c r="T765" s="295"/>
      <c r="U765" s="295"/>
      <c r="V765" s="295"/>
      <c r="W765" s="295"/>
      <c r="X765" s="295"/>
      <c r="Y765" s="426"/>
      <c r="Z765" s="410"/>
      <c r="AA765" s="410"/>
      <c r="AB765" s="410"/>
      <c r="AC765" s="410"/>
      <c r="AD765" s="410"/>
      <c r="AE765" s="410"/>
      <c r="AF765" s="415"/>
      <c r="AG765" s="415"/>
      <c r="AH765" s="415"/>
      <c r="AI765" s="415"/>
      <c r="AJ765" s="415"/>
      <c r="AK765" s="415"/>
      <c r="AL765" s="415"/>
      <c r="AM765" s="296">
        <f>SUM(Y765:AL765)</f>
        <v>0</v>
      </c>
    </row>
    <row r="766" spans="1:39" hidden="1" outlineLevel="1">
      <c r="A766" s="528"/>
      <c r="B766" s="294" t="s">
        <v>310</v>
      </c>
      <c r="C766" s="291" t="s">
        <v>163</v>
      </c>
      <c r="D766" s="295"/>
      <c r="E766" s="295"/>
      <c r="F766" s="295"/>
      <c r="G766" s="295"/>
      <c r="H766" s="295"/>
      <c r="I766" s="295"/>
      <c r="J766" s="295"/>
      <c r="K766" s="295"/>
      <c r="L766" s="295"/>
      <c r="M766" s="295"/>
      <c r="N766" s="295">
        <f>N765</f>
        <v>12</v>
      </c>
      <c r="O766" s="295"/>
      <c r="P766" s="295"/>
      <c r="Q766" s="295"/>
      <c r="R766" s="295"/>
      <c r="S766" s="295"/>
      <c r="T766" s="295"/>
      <c r="U766" s="295"/>
      <c r="V766" s="295"/>
      <c r="W766" s="295"/>
      <c r="X766" s="295"/>
      <c r="Y766" s="411">
        <f>Y765</f>
        <v>0</v>
      </c>
      <c r="Z766" s="411">
        <f t="shared" ref="Z766:AD766" si="1656">Z765</f>
        <v>0</v>
      </c>
      <c r="AA766" s="411">
        <f t="shared" si="1656"/>
        <v>0</v>
      </c>
      <c r="AB766" s="411">
        <f t="shared" si="1656"/>
        <v>0</v>
      </c>
      <c r="AC766" s="411">
        <f t="shared" si="1656"/>
        <v>0</v>
      </c>
      <c r="AD766" s="411">
        <f t="shared" si="1656"/>
        <v>0</v>
      </c>
      <c r="AE766" s="411">
        <f t="shared" ref="AE766" si="1657">AE765</f>
        <v>0</v>
      </c>
      <c r="AF766" s="411">
        <f t="shared" ref="AF766" si="1658">AF765</f>
        <v>0</v>
      </c>
      <c r="AG766" s="411">
        <f t="shared" ref="AG766" si="1659">AG765</f>
        <v>0</v>
      </c>
      <c r="AH766" s="411">
        <f t="shared" ref="AH766" si="1660">AH765</f>
        <v>0</v>
      </c>
      <c r="AI766" s="411">
        <f t="shared" ref="AI766" si="1661">AI765</f>
        <v>0</v>
      </c>
      <c r="AJ766" s="411">
        <f t="shared" ref="AJ766" si="1662">AJ765</f>
        <v>0</v>
      </c>
      <c r="AK766" s="411">
        <f t="shared" ref="AK766" si="1663">AK765</f>
        <v>0</v>
      </c>
      <c r="AL766" s="411">
        <f t="shared" ref="AL766" si="1664">AL765</f>
        <v>0</v>
      </c>
      <c r="AM766" s="306"/>
    </row>
    <row r="767" spans="1:39" hidden="1" outlineLevel="1">
      <c r="A767" s="528"/>
      <c r="B767" s="428"/>
      <c r="C767" s="291"/>
      <c r="D767" s="291"/>
      <c r="E767" s="291"/>
      <c r="F767" s="291"/>
      <c r="G767" s="291"/>
      <c r="H767" s="291"/>
      <c r="I767" s="291"/>
      <c r="J767" s="291"/>
      <c r="K767" s="291"/>
      <c r="L767" s="291"/>
      <c r="M767" s="291"/>
      <c r="N767" s="291"/>
      <c r="O767" s="291"/>
      <c r="P767" s="291"/>
      <c r="Q767" s="291"/>
      <c r="R767" s="291"/>
      <c r="S767" s="291"/>
      <c r="T767" s="291"/>
      <c r="U767" s="291"/>
      <c r="V767" s="291"/>
      <c r="W767" s="291"/>
      <c r="X767" s="291"/>
      <c r="Y767" s="412"/>
      <c r="Z767" s="425"/>
      <c r="AA767" s="425"/>
      <c r="AB767" s="425"/>
      <c r="AC767" s="425"/>
      <c r="AD767" s="425"/>
      <c r="AE767" s="425"/>
      <c r="AF767" s="425"/>
      <c r="AG767" s="425"/>
      <c r="AH767" s="425"/>
      <c r="AI767" s="425"/>
      <c r="AJ767" s="425"/>
      <c r="AK767" s="425"/>
      <c r="AL767" s="425"/>
      <c r="AM767" s="306"/>
    </row>
    <row r="768" spans="1:39" ht="30" hidden="1" outlineLevel="1">
      <c r="A768" s="528">
        <v>49</v>
      </c>
      <c r="B768" s="428" t="s">
        <v>141</v>
      </c>
      <c r="C768" s="291" t="s">
        <v>25</v>
      </c>
      <c r="D768" s="295"/>
      <c r="E768" s="295"/>
      <c r="F768" s="295"/>
      <c r="G768" s="295"/>
      <c r="H768" s="295"/>
      <c r="I768" s="295"/>
      <c r="J768" s="295"/>
      <c r="K768" s="295"/>
      <c r="L768" s="295"/>
      <c r="M768" s="295"/>
      <c r="N768" s="295">
        <v>12</v>
      </c>
      <c r="O768" s="295"/>
      <c r="P768" s="295"/>
      <c r="Q768" s="295"/>
      <c r="R768" s="295"/>
      <c r="S768" s="295"/>
      <c r="T768" s="295"/>
      <c r="U768" s="295"/>
      <c r="V768" s="295"/>
      <c r="W768" s="295"/>
      <c r="X768" s="295"/>
      <c r="Y768" s="426"/>
      <c r="Z768" s="410"/>
      <c r="AA768" s="410"/>
      <c r="AB768" s="410"/>
      <c r="AC768" s="410"/>
      <c r="AD768" s="410"/>
      <c r="AE768" s="410"/>
      <c r="AF768" s="415"/>
      <c r="AG768" s="415"/>
      <c r="AH768" s="415"/>
      <c r="AI768" s="415"/>
      <c r="AJ768" s="415"/>
      <c r="AK768" s="415"/>
      <c r="AL768" s="415"/>
      <c r="AM768" s="296">
        <f>SUM(Y768:AL768)</f>
        <v>0</v>
      </c>
    </row>
    <row r="769" spans="1:40" hidden="1" outlineLevel="1">
      <c r="A769" s="528"/>
      <c r="B769" s="294" t="s">
        <v>310</v>
      </c>
      <c r="C769" s="291" t="s">
        <v>163</v>
      </c>
      <c r="D769" s="295"/>
      <c r="E769" s="295"/>
      <c r="F769" s="295"/>
      <c r="G769" s="295"/>
      <c r="H769" s="295"/>
      <c r="I769" s="295"/>
      <c r="J769" s="295"/>
      <c r="K769" s="295"/>
      <c r="L769" s="295"/>
      <c r="M769" s="295"/>
      <c r="N769" s="295">
        <f>N768</f>
        <v>12</v>
      </c>
      <c r="O769" s="295"/>
      <c r="P769" s="295"/>
      <c r="Q769" s="295"/>
      <c r="R769" s="295"/>
      <c r="S769" s="295"/>
      <c r="T769" s="295"/>
      <c r="U769" s="295"/>
      <c r="V769" s="295"/>
      <c r="W769" s="295"/>
      <c r="X769" s="295"/>
      <c r="Y769" s="411">
        <f>Y768</f>
        <v>0</v>
      </c>
      <c r="Z769" s="411">
        <f t="shared" ref="Z769:AD769" si="1665">Z768</f>
        <v>0</v>
      </c>
      <c r="AA769" s="411">
        <f t="shared" si="1665"/>
        <v>0</v>
      </c>
      <c r="AB769" s="411">
        <f t="shared" si="1665"/>
        <v>0</v>
      </c>
      <c r="AC769" s="411">
        <f t="shared" si="1665"/>
        <v>0</v>
      </c>
      <c r="AD769" s="411">
        <f t="shared" si="1665"/>
        <v>0</v>
      </c>
      <c r="AE769" s="411">
        <f t="shared" ref="AE769" si="1666">AE768</f>
        <v>0</v>
      </c>
      <c r="AF769" s="411">
        <f t="shared" ref="AF769" si="1667">AF768</f>
        <v>0</v>
      </c>
      <c r="AG769" s="411">
        <f t="shared" ref="AG769" si="1668">AG768</f>
        <v>0</v>
      </c>
      <c r="AH769" s="411">
        <f t="shared" ref="AH769" si="1669">AH768</f>
        <v>0</v>
      </c>
      <c r="AI769" s="411">
        <f t="shared" ref="AI769" si="1670">AI768</f>
        <v>0</v>
      </c>
      <c r="AJ769" s="411">
        <f t="shared" ref="AJ769" si="1671">AJ768</f>
        <v>0</v>
      </c>
      <c r="AK769" s="411">
        <f t="shared" ref="AK769" si="1672">AK768</f>
        <v>0</v>
      </c>
      <c r="AL769" s="411">
        <f t="shared" ref="AL769" si="1673">AL768</f>
        <v>0</v>
      </c>
      <c r="AM769" s="306"/>
    </row>
    <row r="770" spans="1:40" hidden="1" outlineLevel="1">
      <c r="A770" s="528"/>
      <c r="B770" s="294"/>
      <c r="C770" s="305"/>
      <c r="D770" s="291"/>
      <c r="E770" s="291"/>
      <c r="F770" s="291"/>
      <c r="G770" s="291"/>
      <c r="H770" s="291"/>
      <c r="I770" s="291"/>
      <c r="J770" s="291"/>
      <c r="K770" s="291"/>
      <c r="L770" s="291"/>
      <c r="M770" s="291"/>
      <c r="N770" s="291"/>
      <c r="O770" s="291"/>
      <c r="P770" s="291"/>
      <c r="Q770" s="291"/>
      <c r="R770" s="291"/>
      <c r="S770" s="291"/>
      <c r="T770" s="291"/>
      <c r="U770" s="291"/>
      <c r="V770" s="291"/>
      <c r="W770" s="291"/>
      <c r="X770" s="291"/>
      <c r="Y770" s="412"/>
      <c r="Z770" s="412"/>
      <c r="AA770" s="412"/>
      <c r="AB770" s="412"/>
      <c r="AC770" s="412"/>
      <c r="AD770" s="412"/>
      <c r="AE770" s="412"/>
      <c r="AF770" s="412"/>
      <c r="AG770" s="412"/>
      <c r="AH770" s="412"/>
      <c r="AI770" s="412"/>
      <c r="AJ770" s="412"/>
      <c r="AK770" s="412"/>
      <c r="AL770" s="412"/>
      <c r="AM770" s="306"/>
    </row>
    <row r="771" spans="1:40" ht="15.75" collapsed="1">
      <c r="B771" s="327" t="s">
        <v>311</v>
      </c>
      <c r="C771" s="329"/>
      <c r="D771" s="329">
        <f>SUM(D608:D769)</f>
        <v>16459025.405931961</v>
      </c>
      <c r="E771" s="329"/>
      <c r="F771" s="329"/>
      <c r="G771" s="329"/>
      <c r="H771" s="329"/>
      <c r="I771" s="329"/>
      <c r="J771" s="329"/>
      <c r="K771" s="329"/>
      <c r="L771" s="329"/>
      <c r="M771" s="329"/>
      <c r="N771" s="329"/>
      <c r="O771" s="329">
        <f>SUM(O608:O769)</f>
        <v>2761.2635904248391</v>
      </c>
      <c r="P771" s="329"/>
      <c r="Q771" s="329"/>
      <c r="R771" s="329"/>
      <c r="S771" s="329"/>
      <c r="T771" s="329"/>
      <c r="U771" s="329"/>
      <c r="V771" s="329"/>
      <c r="W771" s="329"/>
      <c r="X771" s="329"/>
      <c r="Y771" s="329">
        <f>IF(Y606="kWh",SUMPRODUCT(D608:D769,Y608:Y769))</f>
        <v>2678447.2323428546</v>
      </c>
      <c r="Z771" s="329">
        <f>IF(Z606="kWh",SUMPRODUCT(D608:D769,Z608:Z769))</f>
        <v>1708331.2401791685</v>
      </c>
      <c r="AA771" s="329">
        <f>IF(AA606="kw",SUMPRODUCT(N608:N769,O608:O769,AA608:AA769),SUMPRODUCT(D608:D769,AA608:AA769))</f>
        <v>23807.232033401793</v>
      </c>
      <c r="AB771" s="329">
        <f>IF(AB606="kw",SUMPRODUCT(N608:N769,O608:O769,AB608:AB769),SUMPRODUCT(D608:D769,AB608:AB769))</f>
        <v>276.030724474772</v>
      </c>
      <c r="AC771" s="329">
        <f>IF(AC606="kw",SUMPRODUCT(N608:N769,O608:O769,AC608:AC769),SUMPRODUCT(D608:D769,AC608:AC769))</f>
        <v>0</v>
      </c>
      <c r="AD771" s="329">
        <f>IF(AD606="kw",SUMPRODUCT(N608:N769,O608:O769,AD608:AD769),SUMPRODUCT(D608:D769,AD608:AD769))</f>
        <v>0</v>
      </c>
      <c r="AE771" s="329">
        <f>IF(AE606="kw",SUMPRODUCT(N608:N769,O608:O769,AE608:AE769),SUMPRODUCT(D608:D769,AE608:AE769))</f>
        <v>0</v>
      </c>
      <c r="AF771" s="329">
        <f>IF(AF606="kw",SUMPRODUCT(N608:N769,O608:O769,AF608:AF769),SUMPRODUCT(D608:D769,AF608:AF769))</f>
        <v>0</v>
      </c>
      <c r="AG771" s="329">
        <f>IF(AG606="kw",SUMPRODUCT(N608:N769,O608:O769,AG608:AG769),SUMPRODUCT(D608:D769,AG608:AG769))</f>
        <v>0</v>
      </c>
      <c r="AH771" s="329">
        <f>IF(AH606="kw",SUMPRODUCT(N608:N769,O608:O769,AH608:AH769),SUMPRODUCT(D608:D769,AH608:AH769))</f>
        <v>0</v>
      </c>
      <c r="AI771" s="329">
        <f>IF(AI606="kw",SUMPRODUCT(N608:N769,O608:O769,AI608:AI769),SUMPRODUCT(D608:D769,AI608:AI769))</f>
        <v>0</v>
      </c>
      <c r="AJ771" s="329">
        <f>IF(AJ606="kw",SUMPRODUCT(N608:N769,O608:O769,AJ608:AJ769),SUMPRODUCT(D608:D769,AJ608:AJ769))</f>
        <v>0</v>
      </c>
      <c r="AK771" s="329">
        <f>IF(AK606="kw",SUMPRODUCT(N608:N769,O608:O769,AK608:AK769),SUMPRODUCT(D608:D769,AK608:AK769))</f>
        <v>0</v>
      </c>
      <c r="AL771" s="329">
        <f>IF(AL606="kw",SUMPRODUCT(N608:N769,O608:O769,AL608:AL769),SUMPRODUCT(D608:D769,AL608:AL769))</f>
        <v>0</v>
      </c>
      <c r="AM771" s="330"/>
    </row>
    <row r="772" spans="1:40" ht="15.75">
      <c r="B772" s="391" t="s">
        <v>312</v>
      </c>
      <c r="C772" s="392"/>
      <c r="D772" s="392"/>
      <c r="E772" s="392"/>
      <c r="F772" s="392"/>
      <c r="G772" s="392"/>
      <c r="H772" s="392"/>
      <c r="I772" s="392"/>
      <c r="J772" s="392"/>
      <c r="K772" s="392"/>
      <c r="L772" s="392"/>
      <c r="M772" s="392"/>
      <c r="N772" s="392"/>
      <c r="O772" s="392"/>
      <c r="P772" s="392"/>
      <c r="Q772" s="392"/>
      <c r="R772" s="392"/>
      <c r="S772" s="392"/>
      <c r="T772" s="392"/>
      <c r="U772" s="392"/>
      <c r="V772" s="392"/>
      <c r="W772" s="392"/>
      <c r="X772" s="392"/>
      <c r="Y772" s="392">
        <f>HLOOKUP(Y407,'2. LRAMVA Threshold'!$B$42:$Q$53,10,FALSE)</f>
        <v>2793968</v>
      </c>
      <c r="Z772" s="392">
        <f>HLOOKUP(Z407,'2. LRAMVA Threshold'!$B$42:$Q$53,10,FALSE)</f>
        <v>3691547</v>
      </c>
      <c r="AA772" s="392">
        <f>HLOOKUP(AA407,'2. LRAMVA Threshold'!$B$42:$Q$53,10,FALSE)</f>
        <v>15626</v>
      </c>
      <c r="AB772" s="392">
        <f>HLOOKUP(AB407,'2. LRAMVA Threshold'!$B$42:$Q$53,10,FALSE)</f>
        <v>3895</v>
      </c>
      <c r="AC772" s="392">
        <f>HLOOKUP(AC407,'2. LRAMVA Threshold'!$B$42:$Q$53,10,FALSE)</f>
        <v>0</v>
      </c>
      <c r="AD772" s="392">
        <f>HLOOKUP(AD407,'2. LRAMVA Threshold'!$B$42:$Q$53,10,FALSE)</f>
        <v>0</v>
      </c>
      <c r="AE772" s="392">
        <f>HLOOKUP(AE407,'2. LRAMVA Threshold'!$B$42:$Q$53,10,FALSE)</f>
        <v>0</v>
      </c>
      <c r="AF772" s="392">
        <f>HLOOKUP(AF407,'2. LRAMVA Threshold'!$B$42:$Q$53,10,FALSE)</f>
        <v>0</v>
      </c>
      <c r="AG772" s="392">
        <f>HLOOKUP(AG407,'2. LRAMVA Threshold'!$B$42:$Q$53,10,FALSE)</f>
        <v>0</v>
      </c>
      <c r="AH772" s="392">
        <f>HLOOKUP(AH407,'2. LRAMVA Threshold'!$B$42:$Q$53,10,FALSE)</f>
        <v>0</v>
      </c>
      <c r="AI772" s="392">
        <f>HLOOKUP(AI407,'2. LRAMVA Threshold'!$B$42:$Q$53,10,FALSE)</f>
        <v>0</v>
      </c>
      <c r="AJ772" s="392">
        <f>HLOOKUP(AJ407,'2. LRAMVA Threshold'!$B$42:$Q$53,10,FALSE)</f>
        <v>0</v>
      </c>
      <c r="AK772" s="392">
        <f>HLOOKUP(AK407,'2. LRAMVA Threshold'!$B$42:$Q$53,10,FALSE)</f>
        <v>0</v>
      </c>
      <c r="AL772" s="392">
        <f>HLOOKUP(AL407,'2. LRAMVA Threshold'!$B$42:$Q$53,10,FALSE)</f>
        <v>0</v>
      </c>
      <c r="AM772" s="442"/>
    </row>
    <row r="773" spans="1:40">
      <c r="B773" s="394"/>
      <c r="C773" s="432"/>
      <c r="D773" s="433"/>
      <c r="E773" s="433"/>
      <c r="F773" s="433"/>
      <c r="G773" s="433"/>
      <c r="H773" s="433"/>
      <c r="I773" s="433"/>
      <c r="J773" s="433"/>
      <c r="K773" s="433"/>
      <c r="L773" s="433"/>
      <c r="M773" s="433"/>
      <c r="N773" s="433"/>
      <c r="O773" s="434"/>
      <c r="P773" s="433"/>
      <c r="Q773" s="433"/>
      <c r="R773" s="433"/>
      <c r="S773" s="435"/>
      <c r="T773" s="435"/>
      <c r="U773" s="435"/>
      <c r="V773" s="435"/>
      <c r="W773" s="433"/>
      <c r="X773" s="433"/>
      <c r="Y773" s="436"/>
      <c r="Z773" s="436"/>
      <c r="AA773" s="436"/>
      <c r="AB773" s="436"/>
      <c r="AC773" s="436"/>
      <c r="AD773" s="436"/>
      <c r="AE773" s="436"/>
      <c r="AF773" s="399"/>
      <c r="AG773" s="399"/>
      <c r="AH773" s="399"/>
      <c r="AI773" s="399"/>
      <c r="AJ773" s="399"/>
      <c r="AK773" s="399"/>
      <c r="AL773" s="399"/>
      <c r="AM773" s="400"/>
    </row>
    <row r="774" spans="1:40">
      <c r="B774" s="324" t="s">
        <v>313</v>
      </c>
      <c r="C774" s="338"/>
      <c r="D774" s="338"/>
      <c r="E774" s="376"/>
      <c r="F774" s="376"/>
      <c r="G774" s="376"/>
      <c r="H774" s="376"/>
      <c r="I774" s="376"/>
      <c r="J774" s="376"/>
      <c r="K774" s="376"/>
      <c r="L774" s="376"/>
      <c r="M774" s="376"/>
      <c r="N774" s="376"/>
      <c r="O774" s="291"/>
      <c r="P774" s="340"/>
      <c r="Q774" s="340"/>
      <c r="R774" s="340"/>
      <c r="S774" s="339"/>
      <c r="T774" s="339"/>
      <c r="U774" s="339"/>
      <c r="V774" s="339"/>
      <c r="W774" s="340"/>
      <c r="X774" s="340"/>
      <c r="Y774" s="341">
        <f>HLOOKUP(Y$35,'3.  Distribution Rates'!$C$122:$P$133,10,FALSE)</f>
        <v>5.3E-3</v>
      </c>
      <c r="Z774" s="341">
        <f>HLOOKUP(Z$35,'3.  Distribution Rates'!$C$122:$P$133,10,FALSE)</f>
        <v>1.6299999999999999E-2</v>
      </c>
      <c r="AA774" s="341">
        <f>HLOOKUP(AA$35,'3.  Distribution Rates'!$C$122:$P$133,10,FALSE)</f>
        <v>5.1921999999999997</v>
      </c>
      <c r="AB774" s="341">
        <f>HLOOKUP(AB$35,'3.  Distribution Rates'!$C$122:$P$133,10,FALSE)</f>
        <v>4.1207000000000003</v>
      </c>
      <c r="AC774" s="341">
        <f>HLOOKUP(AC$35,'3.  Distribution Rates'!$C$122:$P$133,10,FALSE)</f>
        <v>9.6111000000000004</v>
      </c>
      <c r="AD774" s="341">
        <f>HLOOKUP(AD$35,'3.  Distribution Rates'!$C$122:$P$133,10,FALSE)</f>
        <v>0</v>
      </c>
      <c r="AE774" s="341">
        <f>HLOOKUP(AE$35,'3.  Distribution Rates'!$C$122:$P$133,10,FALSE)</f>
        <v>0</v>
      </c>
      <c r="AF774" s="341">
        <f>HLOOKUP(AF$35,'3.  Distribution Rates'!$C$122:$P$133,10,FALSE)</f>
        <v>0</v>
      </c>
      <c r="AG774" s="341">
        <f>HLOOKUP(AG$35,'3.  Distribution Rates'!$C$122:$P$133,10,FALSE)</f>
        <v>0</v>
      </c>
      <c r="AH774" s="341">
        <f>HLOOKUP(AH$35,'3.  Distribution Rates'!$C$122:$P$133,10,FALSE)</f>
        <v>0</v>
      </c>
      <c r="AI774" s="341">
        <f>HLOOKUP(AI$35,'3.  Distribution Rates'!$C$122:$P$133,10,FALSE)</f>
        <v>0</v>
      </c>
      <c r="AJ774" s="341">
        <f>HLOOKUP(AJ$35,'3.  Distribution Rates'!$C$122:$P$133,10,FALSE)</f>
        <v>0</v>
      </c>
      <c r="AK774" s="341">
        <f>HLOOKUP(AK$35,'3.  Distribution Rates'!$C$122:$P$133,10,FALSE)</f>
        <v>0</v>
      </c>
      <c r="AL774" s="341">
        <f>HLOOKUP(AL$35,'3.  Distribution Rates'!$C$122:$P$133,10,FALSE)</f>
        <v>0</v>
      </c>
      <c r="AM774" s="348"/>
      <c r="AN774" s="443"/>
    </row>
    <row r="775" spans="1:40">
      <c r="B775" s="324" t="s">
        <v>314</v>
      </c>
      <c r="C775" s="345"/>
      <c r="D775" s="309"/>
      <c r="E775" s="279"/>
      <c r="F775" s="279"/>
      <c r="G775" s="279"/>
      <c r="H775" s="279"/>
      <c r="I775" s="279"/>
      <c r="J775" s="279"/>
      <c r="K775" s="279"/>
      <c r="L775" s="279"/>
      <c r="M775" s="279"/>
      <c r="N775" s="279"/>
      <c r="O775" s="291"/>
      <c r="P775" s="279"/>
      <c r="Q775" s="279"/>
      <c r="R775" s="279"/>
      <c r="S775" s="309"/>
      <c r="T775" s="309"/>
      <c r="U775" s="309"/>
      <c r="V775" s="309"/>
      <c r="W775" s="279"/>
      <c r="X775" s="279"/>
      <c r="Y775" s="378">
        <f>'4.  2011-2014 LRAM'!Y141*Y774</f>
        <v>0</v>
      </c>
      <c r="Z775" s="378">
        <f>'4.  2011-2014 LRAM'!Z141*Z774</f>
        <v>0</v>
      </c>
      <c r="AA775" s="378">
        <f>'4.  2011-2014 LRAM'!AA141*AA774</f>
        <v>0</v>
      </c>
      <c r="AB775" s="378">
        <f>'4.  2011-2014 LRAM'!AB141*AB774</f>
        <v>0</v>
      </c>
      <c r="AC775" s="378">
        <f>'4.  2011-2014 LRAM'!AC141*AC774</f>
        <v>0</v>
      </c>
      <c r="AD775" s="378">
        <f>'4.  2011-2014 LRAM'!AD141*AD774</f>
        <v>0</v>
      </c>
      <c r="AE775" s="378">
        <f>'4.  2011-2014 LRAM'!AE141*AE774</f>
        <v>0</v>
      </c>
      <c r="AF775" s="378">
        <f>'4.  2011-2014 LRAM'!AF141*AF774</f>
        <v>0</v>
      </c>
      <c r="AG775" s="378">
        <f>'4.  2011-2014 LRAM'!AG141*AG774</f>
        <v>0</v>
      </c>
      <c r="AH775" s="378">
        <f>'4.  2011-2014 LRAM'!AH141*AH774</f>
        <v>0</v>
      </c>
      <c r="AI775" s="378">
        <f>'4.  2011-2014 LRAM'!AI141*AI774</f>
        <v>0</v>
      </c>
      <c r="AJ775" s="378">
        <f>'4.  2011-2014 LRAM'!AJ141*AJ774</f>
        <v>0</v>
      </c>
      <c r="AK775" s="378">
        <f>'4.  2011-2014 LRAM'!AK141*AK774</f>
        <v>0</v>
      </c>
      <c r="AL775" s="378">
        <f>'4.  2011-2014 LRAM'!AL141*AL774</f>
        <v>0</v>
      </c>
      <c r="AM775" s="624">
        <f t="shared" ref="AM775:AM782" si="1674">SUM(Y775:AL775)</f>
        <v>0</v>
      </c>
      <c r="AN775" s="443"/>
    </row>
    <row r="776" spans="1:40">
      <c r="B776" s="324" t="s">
        <v>315</v>
      </c>
      <c r="C776" s="345"/>
      <c r="D776" s="309"/>
      <c r="E776" s="279"/>
      <c r="F776" s="279"/>
      <c r="G776" s="279"/>
      <c r="H776" s="279"/>
      <c r="I776" s="279"/>
      <c r="J776" s="279"/>
      <c r="K776" s="279"/>
      <c r="L776" s="279"/>
      <c r="M776" s="279"/>
      <c r="N776" s="279"/>
      <c r="O776" s="291"/>
      <c r="P776" s="279"/>
      <c r="Q776" s="279"/>
      <c r="R776" s="279"/>
      <c r="S776" s="309"/>
      <c r="T776" s="309"/>
      <c r="U776" s="309"/>
      <c r="V776" s="309"/>
      <c r="W776" s="279"/>
      <c r="X776" s="279"/>
      <c r="Y776" s="378">
        <f>'4.  2011-2014 LRAM'!Y270*Y774</f>
        <v>0</v>
      </c>
      <c r="Z776" s="378">
        <f>'4.  2011-2014 LRAM'!Z270*Z774</f>
        <v>0</v>
      </c>
      <c r="AA776" s="378">
        <f>'4.  2011-2014 LRAM'!AA270*AA774</f>
        <v>0</v>
      </c>
      <c r="AB776" s="378">
        <f>'4.  2011-2014 LRAM'!AB270*AB774</f>
        <v>0</v>
      </c>
      <c r="AC776" s="378">
        <f>'4.  2011-2014 LRAM'!AC270*AC774</f>
        <v>0</v>
      </c>
      <c r="AD776" s="378">
        <f>'4.  2011-2014 LRAM'!AD270*AD774</f>
        <v>0</v>
      </c>
      <c r="AE776" s="378">
        <f>'4.  2011-2014 LRAM'!AE270*AE774</f>
        <v>0</v>
      </c>
      <c r="AF776" s="378">
        <f>'4.  2011-2014 LRAM'!AF270*AF774</f>
        <v>0</v>
      </c>
      <c r="AG776" s="378">
        <f>'4.  2011-2014 LRAM'!AG270*AG774</f>
        <v>0</v>
      </c>
      <c r="AH776" s="378">
        <f>'4.  2011-2014 LRAM'!AH270*AH774</f>
        <v>0</v>
      </c>
      <c r="AI776" s="378">
        <f>'4.  2011-2014 LRAM'!AI270*AI774</f>
        <v>0</v>
      </c>
      <c r="AJ776" s="378">
        <f>'4.  2011-2014 LRAM'!AJ270*AJ774</f>
        <v>0</v>
      </c>
      <c r="AK776" s="378">
        <f>'4.  2011-2014 LRAM'!AK270*AK774</f>
        <v>0</v>
      </c>
      <c r="AL776" s="378">
        <f>'4.  2011-2014 LRAM'!AL270*AL774</f>
        <v>0</v>
      </c>
      <c r="AM776" s="624">
        <f t="shared" si="1674"/>
        <v>0</v>
      </c>
      <c r="AN776" s="443"/>
    </row>
    <row r="777" spans="1:40">
      <c r="B777" s="324" t="s">
        <v>316</v>
      </c>
      <c r="C777" s="345"/>
      <c r="D777" s="309"/>
      <c r="E777" s="279"/>
      <c r="F777" s="279"/>
      <c r="G777" s="279"/>
      <c r="H777" s="279"/>
      <c r="I777" s="279"/>
      <c r="J777" s="279"/>
      <c r="K777" s="279"/>
      <c r="L777" s="279"/>
      <c r="M777" s="279"/>
      <c r="N777" s="279"/>
      <c r="O777" s="291"/>
      <c r="P777" s="279"/>
      <c r="Q777" s="279"/>
      <c r="R777" s="279"/>
      <c r="S777" s="309"/>
      <c r="T777" s="309"/>
      <c r="U777" s="309"/>
      <c r="V777" s="309"/>
      <c r="W777" s="279"/>
      <c r="X777" s="279"/>
      <c r="Y777" s="378">
        <f>'4.  2011-2014 LRAM'!Y399*Y774</f>
        <v>0</v>
      </c>
      <c r="Z777" s="378">
        <f>'4.  2011-2014 LRAM'!Z399*Z774</f>
        <v>0</v>
      </c>
      <c r="AA777" s="378">
        <f>'4.  2011-2014 LRAM'!AA399*AA774</f>
        <v>0</v>
      </c>
      <c r="AB777" s="378">
        <f>'4.  2011-2014 LRAM'!AB399*AB774</f>
        <v>0</v>
      </c>
      <c r="AC777" s="378">
        <f>'4.  2011-2014 LRAM'!AC399*AC774</f>
        <v>0</v>
      </c>
      <c r="AD777" s="378">
        <f>'4.  2011-2014 LRAM'!AD399*AD774</f>
        <v>0</v>
      </c>
      <c r="AE777" s="378">
        <f>'4.  2011-2014 LRAM'!AE399*AE774</f>
        <v>0</v>
      </c>
      <c r="AF777" s="378">
        <f>'4.  2011-2014 LRAM'!AF399*AF774</f>
        <v>0</v>
      </c>
      <c r="AG777" s="378">
        <f>'4.  2011-2014 LRAM'!AG399*AG774</f>
        <v>0</v>
      </c>
      <c r="AH777" s="378">
        <f>'4.  2011-2014 LRAM'!AH399*AH774</f>
        <v>0</v>
      </c>
      <c r="AI777" s="378">
        <f>'4.  2011-2014 LRAM'!AI399*AI774</f>
        <v>0</v>
      </c>
      <c r="AJ777" s="378">
        <f>'4.  2011-2014 LRAM'!AJ399*AJ774</f>
        <v>0</v>
      </c>
      <c r="AK777" s="378">
        <f>'4.  2011-2014 LRAM'!AK399*AK774</f>
        <v>0</v>
      </c>
      <c r="AL777" s="378">
        <f>'4.  2011-2014 LRAM'!AL399*AL774</f>
        <v>0</v>
      </c>
      <c r="AM777" s="624">
        <f t="shared" si="1674"/>
        <v>0</v>
      </c>
      <c r="AN777" s="443"/>
    </row>
    <row r="778" spans="1:40">
      <c r="B778" s="324" t="s">
        <v>317</v>
      </c>
      <c r="C778" s="345"/>
      <c r="D778" s="309"/>
      <c r="E778" s="279"/>
      <c r="F778" s="279"/>
      <c r="G778" s="279"/>
      <c r="H778" s="279"/>
      <c r="I778" s="279"/>
      <c r="J778" s="279"/>
      <c r="K778" s="279"/>
      <c r="L778" s="279"/>
      <c r="M778" s="279"/>
      <c r="N778" s="279"/>
      <c r="O778" s="291"/>
      <c r="P778" s="279"/>
      <c r="Q778" s="279"/>
      <c r="R778" s="279"/>
      <c r="S778" s="309"/>
      <c r="T778" s="309"/>
      <c r="U778" s="309"/>
      <c r="V778" s="309"/>
      <c r="W778" s="279"/>
      <c r="X778" s="279"/>
      <c r="Y778" s="378">
        <f>'4.  2011-2014 LRAM'!Y529*Y774</f>
        <v>0</v>
      </c>
      <c r="Z778" s="378">
        <f>'4.  2011-2014 LRAM'!Z529*Z774</f>
        <v>0</v>
      </c>
      <c r="AA778" s="378">
        <f>'4.  2011-2014 LRAM'!AA529*AA774</f>
        <v>0</v>
      </c>
      <c r="AB778" s="378">
        <f>'4.  2011-2014 LRAM'!AB529*AB774</f>
        <v>0</v>
      </c>
      <c r="AC778" s="378">
        <f>'4.  2011-2014 LRAM'!AC529*AC774</f>
        <v>0</v>
      </c>
      <c r="AD778" s="378">
        <f>'4.  2011-2014 LRAM'!AD529*AD774</f>
        <v>0</v>
      </c>
      <c r="AE778" s="378">
        <f>'4.  2011-2014 LRAM'!AE529*AE774</f>
        <v>0</v>
      </c>
      <c r="AF778" s="378">
        <f>'4.  2011-2014 LRAM'!AF529*AF774</f>
        <v>0</v>
      </c>
      <c r="AG778" s="378">
        <f>'4.  2011-2014 LRAM'!AG529*AG774</f>
        <v>0</v>
      </c>
      <c r="AH778" s="378">
        <f>'4.  2011-2014 LRAM'!AH529*AH774</f>
        <v>0</v>
      </c>
      <c r="AI778" s="378">
        <f>'4.  2011-2014 LRAM'!AI529*AI774</f>
        <v>0</v>
      </c>
      <c r="AJ778" s="378">
        <f>'4.  2011-2014 LRAM'!AJ529*AJ774</f>
        <v>0</v>
      </c>
      <c r="AK778" s="378">
        <f>'4.  2011-2014 LRAM'!AK529*AK774</f>
        <v>0</v>
      </c>
      <c r="AL778" s="378">
        <f>'4.  2011-2014 LRAM'!AL529*AL774</f>
        <v>0</v>
      </c>
      <c r="AM778" s="624">
        <f t="shared" si="1674"/>
        <v>0</v>
      </c>
      <c r="AN778" s="443"/>
    </row>
    <row r="779" spans="1:40">
      <c r="B779" s="324" t="s">
        <v>318</v>
      </c>
      <c r="C779" s="345"/>
      <c r="D779" s="309"/>
      <c r="E779" s="279"/>
      <c r="F779" s="279"/>
      <c r="G779" s="279"/>
      <c r="H779" s="279"/>
      <c r="I779" s="279"/>
      <c r="J779" s="279"/>
      <c r="K779" s="279"/>
      <c r="L779" s="279"/>
      <c r="M779" s="279"/>
      <c r="N779" s="279"/>
      <c r="O779" s="291"/>
      <c r="P779" s="279"/>
      <c r="Q779" s="279"/>
      <c r="R779" s="279"/>
      <c r="S779" s="309"/>
      <c r="T779" s="309"/>
      <c r="U779" s="309"/>
      <c r="V779" s="309"/>
      <c r="W779" s="279"/>
      <c r="X779" s="279"/>
      <c r="Y779" s="378">
        <f t="shared" ref="Y779:AL779" si="1675">Y210*Y774</f>
        <v>12613.0036</v>
      </c>
      <c r="Z779" s="378">
        <f t="shared" si="1675"/>
        <v>17442.567225440001</v>
      </c>
      <c r="AA779" s="378">
        <f t="shared" si="1675"/>
        <v>86819.831255040015</v>
      </c>
      <c r="AB779" s="378">
        <f t="shared" si="1675"/>
        <v>3237.6438796799998</v>
      </c>
      <c r="AC779" s="378">
        <f t="shared" si="1675"/>
        <v>0</v>
      </c>
      <c r="AD779" s="378">
        <f t="shared" si="1675"/>
        <v>0</v>
      </c>
      <c r="AE779" s="378">
        <f t="shared" si="1675"/>
        <v>0</v>
      </c>
      <c r="AF779" s="378">
        <f t="shared" si="1675"/>
        <v>0</v>
      </c>
      <c r="AG779" s="378">
        <f t="shared" si="1675"/>
        <v>0</v>
      </c>
      <c r="AH779" s="378">
        <f t="shared" si="1675"/>
        <v>0</v>
      </c>
      <c r="AI779" s="378">
        <f t="shared" si="1675"/>
        <v>0</v>
      </c>
      <c r="AJ779" s="378">
        <f t="shared" si="1675"/>
        <v>0</v>
      </c>
      <c r="AK779" s="378">
        <f t="shared" si="1675"/>
        <v>0</v>
      </c>
      <c r="AL779" s="378">
        <f t="shared" si="1675"/>
        <v>0</v>
      </c>
      <c r="AM779" s="624">
        <f t="shared" si="1674"/>
        <v>120113.04596016002</v>
      </c>
      <c r="AN779" s="443"/>
    </row>
    <row r="780" spans="1:40">
      <c r="B780" s="324" t="s">
        <v>319</v>
      </c>
      <c r="C780" s="345"/>
      <c r="D780" s="309"/>
      <c r="E780" s="279"/>
      <c r="F780" s="279"/>
      <c r="G780" s="279"/>
      <c r="H780" s="279"/>
      <c r="I780" s="279"/>
      <c r="J780" s="279"/>
      <c r="K780" s="279"/>
      <c r="L780" s="279"/>
      <c r="M780" s="279"/>
      <c r="N780" s="279"/>
      <c r="O780" s="291"/>
      <c r="P780" s="279"/>
      <c r="Q780" s="279"/>
      <c r="R780" s="279"/>
      <c r="S780" s="309"/>
      <c r="T780" s="309"/>
      <c r="U780" s="309"/>
      <c r="V780" s="309"/>
      <c r="W780" s="279"/>
      <c r="X780" s="279"/>
      <c r="Y780" s="378">
        <f t="shared" ref="Y780:AL780" si="1676">Y399*Y774</f>
        <v>33192.304700000001</v>
      </c>
      <c r="Z780" s="378">
        <f t="shared" si="1676"/>
        <v>34284.462912899995</v>
      </c>
      <c r="AA780" s="378">
        <f t="shared" si="1676"/>
        <v>75260.37921497527</v>
      </c>
      <c r="AB780" s="378">
        <f t="shared" si="1676"/>
        <v>170.66487520140566</v>
      </c>
      <c r="AC780" s="378">
        <f t="shared" si="1676"/>
        <v>0</v>
      </c>
      <c r="AD780" s="378">
        <f t="shared" si="1676"/>
        <v>0</v>
      </c>
      <c r="AE780" s="378">
        <f t="shared" si="1676"/>
        <v>0</v>
      </c>
      <c r="AF780" s="378">
        <f t="shared" si="1676"/>
        <v>0</v>
      </c>
      <c r="AG780" s="378">
        <f t="shared" si="1676"/>
        <v>0</v>
      </c>
      <c r="AH780" s="378">
        <f t="shared" si="1676"/>
        <v>0</v>
      </c>
      <c r="AI780" s="378">
        <f t="shared" si="1676"/>
        <v>0</v>
      </c>
      <c r="AJ780" s="378">
        <f t="shared" si="1676"/>
        <v>0</v>
      </c>
      <c r="AK780" s="378">
        <f t="shared" si="1676"/>
        <v>0</v>
      </c>
      <c r="AL780" s="378">
        <f t="shared" si="1676"/>
        <v>0</v>
      </c>
      <c r="AM780" s="624">
        <f t="shared" si="1674"/>
        <v>142907.8117030767</v>
      </c>
      <c r="AN780" s="443"/>
    </row>
    <row r="781" spans="1:40">
      <c r="B781" s="324" t="s">
        <v>320</v>
      </c>
      <c r="C781" s="345"/>
      <c r="D781" s="309"/>
      <c r="E781" s="279"/>
      <c r="F781" s="279"/>
      <c r="G781" s="279"/>
      <c r="H781" s="279"/>
      <c r="I781" s="279"/>
      <c r="J781" s="279"/>
      <c r="K781" s="279"/>
      <c r="L781" s="279"/>
      <c r="M781" s="279"/>
      <c r="N781" s="279"/>
      <c r="O781" s="291"/>
      <c r="P781" s="279"/>
      <c r="Q781" s="279"/>
      <c r="R781" s="279"/>
      <c r="S781" s="309"/>
      <c r="T781" s="309"/>
      <c r="U781" s="309"/>
      <c r="V781" s="309"/>
      <c r="W781" s="279"/>
      <c r="X781" s="279"/>
      <c r="Y781" s="378">
        <f t="shared" ref="Y781:AL781" si="1677">Y597*Y774</f>
        <v>44484.399899999997</v>
      </c>
      <c r="Z781" s="378">
        <f t="shared" si="1677"/>
        <v>19665.796747595567</v>
      </c>
      <c r="AA781" s="378">
        <f t="shared" si="1677"/>
        <v>109051.02892319998</v>
      </c>
      <c r="AB781" s="378">
        <f t="shared" si="1677"/>
        <v>2280.9557952000005</v>
      </c>
      <c r="AC781" s="378">
        <f t="shared" si="1677"/>
        <v>0</v>
      </c>
      <c r="AD781" s="378">
        <f t="shared" si="1677"/>
        <v>0</v>
      </c>
      <c r="AE781" s="378">
        <f t="shared" si="1677"/>
        <v>0</v>
      </c>
      <c r="AF781" s="378">
        <f t="shared" si="1677"/>
        <v>0</v>
      </c>
      <c r="AG781" s="378">
        <f t="shared" si="1677"/>
        <v>0</v>
      </c>
      <c r="AH781" s="378">
        <f t="shared" si="1677"/>
        <v>0</v>
      </c>
      <c r="AI781" s="378">
        <f t="shared" si="1677"/>
        <v>0</v>
      </c>
      <c r="AJ781" s="378">
        <f t="shared" si="1677"/>
        <v>0</v>
      </c>
      <c r="AK781" s="378">
        <f t="shared" si="1677"/>
        <v>0</v>
      </c>
      <c r="AL781" s="378">
        <f t="shared" si="1677"/>
        <v>0</v>
      </c>
      <c r="AM781" s="624">
        <f t="shared" si="1674"/>
        <v>175482.18136599552</v>
      </c>
      <c r="AN781" s="443"/>
    </row>
    <row r="782" spans="1:40">
      <c r="B782" s="324" t="s">
        <v>321</v>
      </c>
      <c r="C782" s="345"/>
      <c r="D782" s="309"/>
      <c r="E782" s="279"/>
      <c r="F782" s="279"/>
      <c r="G782" s="279"/>
      <c r="H782" s="279"/>
      <c r="I782" s="279"/>
      <c r="J782" s="279"/>
      <c r="K782" s="279"/>
      <c r="L782" s="279"/>
      <c r="M782" s="279"/>
      <c r="N782" s="279"/>
      <c r="O782" s="291"/>
      <c r="P782" s="279"/>
      <c r="Q782" s="279"/>
      <c r="R782" s="279"/>
      <c r="S782" s="309"/>
      <c r="T782" s="309"/>
      <c r="U782" s="309"/>
      <c r="V782" s="309"/>
      <c r="W782" s="279"/>
      <c r="X782" s="279"/>
      <c r="Y782" s="378">
        <f>Y771*Y774</f>
        <v>14195.77033141713</v>
      </c>
      <c r="Z782" s="378">
        <f t="shared" ref="Z782:AL782" si="1678">Z771*Z774</f>
        <v>27845.799214920444</v>
      </c>
      <c r="AA782" s="378">
        <f t="shared" si="1678"/>
        <v>123611.91016382878</v>
      </c>
      <c r="AB782" s="378">
        <f t="shared" si="1678"/>
        <v>1137.4398063431931</v>
      </c>
      <c r="AC782" s="378">
        <f t="shared" si="1678"/>
        <v>0</v>
      </c>
      <c r="AD782" s="378">
        <f t="shared" si="1678"/>
        <v>0</v>
      </c>
      <c r="AE782" s="378">
        <f t="shared" si="1678"/>
        <v>0</v>
      </c>
      <c r="AF782" s="378">
        <f t="shared" si="1678"/>
        <v>0</v>
      </c>
      <c r="AG782" s="378">
        <f t="shared" si="1678"/>
        <v>0</v>
      </c>
      <c r="AH782" s="378">
        <f t="shared" si="1678"/>
        <v>0</v>
      </c>
      <c r="AI782" s="378">
        <f t="shared" si="1678"/>
        <v>0</v>
      </c>
      <c r="AJ782" s="378">
        <f t="shared" si="1678"/>
        <v>0</v>
      </c>
      <c r="AK782" s="378">
        <f t="shared" si="1678"/>
        <v>0</v>
      </c>
      <c r="AL782" s="378">
        <f t="shared" si="1678"/>
        <v>0</v>
      </c>
      <c r="AM782" s="624">
        <f t="shared" si="1674"/>
        <v>166790.91951650954</v>
      </c>
      <c r="AN782" s="443"/>
    </row>
    <row r="783" spans="1:40" ht="15.75">
      <c r="B783" s="349" t="s">
        <v>322</v>
      </c>
      <c r="C783" s="345"/>
      <c r="D783" s="336"/>
      <c r="E783" s="334"/>
      <c r="F783" s="334"/>
      <c r="G783" s="334"/>
      <c r="H783" s="334"/>
      <c r="I783" s="334"/>
      <c r="J783" s="334"/>
      <c r="K783" s="334"/>
      <c r="L783" s="334"/>
      <c r="M783" s="334"/>
      <c r="N783" s="334"/>
      <c r="O783" s="300"/>
      <c r="P783" s="334"/>
      <c r="Q783" s="334"/>
      <c r="R783" s="334"/>
      <c r="S783" s="336"/>
      <c r="T783" s="336"/>
      <c r="U783" s="336"/>
      <c r="V783" s="336"/>
      <c r="W783" s="334"/>
      <c r="X783" s="334"/>
      <c r="Y783" s="346">
        <f>SUM(Y775:Y782)</f>
        <v>104485.47853141712</v>
      </c>
      <c r="Z783" s="346">
        <f>SUM(Z775:Z782)</f>
        <v>99238.626100855996</v>
      </c>
      <c r="AA783" s="346">
        <f t="shared" ref="AA783:AE783" si="1679">SUM(AA775:AA782)</f>
        <v>394743.14955704403</v>
      </c>
      <c r="AB783" s="346">
        <f t="shared" si="1679"/>
        <v>6826.7043564245996</v>
      </c>
      <c r="AC783" s="346">
        <f t="shared" si="1679"/>
        <v>0</v>
      </c>
      <c r="AD783" s="346">
        <f t="shared" si="1679"/>
        <v>0</v>
      </c>
      <c r="AE783" s="346">
        <f t="shared" si="1679"/>
        <v>0</v>
      </c>
      <c r="AF783" s="346">
        <f t="shared" ref="AF783:AL783" si="1680">SUM(AF775:AF782)</f>
        <v>0</v>
      </c>
      <c r="AG783" s="346">
        <f t="shared" si="1680"/>
        <v>0</v>
      </c>
      <c r="AH783" s="346">
        <f t="shared" si="1680"/>
        <v>0</v>
      </c>
      <c r="AI783" s="346">
        <f t="shared" si="1680"/>
        <v>0</v>
      </c>
      <c r="AJ783" s="346">
        <f t="shared" si="1680"/>
        <v>0</v>
      </c>
      <c r="AK783" s="346">
        <f t="shared" si="1680"/>
        <v>0</v>
      </c>
      <c r="AL783" s="346">
        <f t="shared" si="1680"/>
        <v>0</v>
      </c>
      <c r="AM783" s="407">
        <f>SUM(AM775:AM782)</f>
        <v>605293.95854574174</v>
      </c>
      <c r="AN783" s="443"/>
    </row>
    <row r="784" spans="1:40" ht="15.75">
      <c r="B784" s="349" t="s">
        <v>323</v>
      </c>
      <c r="C784" s="345"/>
      <c r="D784" s="350"/>
      <c r="E784" s="334"/>
      <c r="F784" s="334"/>
      <c r="G784" s="334"/>
      <c r="H784" s="334"/>
      <c r="I784" s="334"/>
      <c r="J784" s="334"/>
      <c r="K784" s="334"/>
      <c r="L784" s="334"/>
      <c r="M784" s="334"/>
      <c r="N784" s="334"/>
      <c r="O784" s="300"/>
      <c r="P784" s="334"/>
      <c r="Q784" s="334"/>
      <c r="R784" s="334"/>
      <c r="S784" s="336"/>
      <c r="T784" s="336"/>
      <c r="U784" s="336"/>
      <c r="V784" s="336"/>
      <c r="W784" s="334"/>
      <c r="X784" s="334"/>
      <c r="Y784" s="347">
        <f>Y772*Y774</f>
        <v>14808.0304</v>
      </c>
      <c r="Z784" s="347">
        <f t="shared" ref="Z784:AE784" si="1681">Z772*Z774</f>
        <v>60172.216099999998</v>
      </c>
      <c r="AA784" s="347">
        <f t="shared" si="1681"/>
        <v>81133.31719999999</v>
      </c>
      <c r="AB784" s="347">
        <f t="shared" si="1681"/>
        <v>16050.1265</v>
      </c>
      <c r="AC784" s="347">
        <f t="shared" si="1681"/>
        <v>0</v>
      </c>
      <c r="AD784" s="347">
        <f t="shared" si="1681"/>
        <v>0</v>
      </c>
      <c r="AE784" s="347">
        <f t="shared" si="1681"/>
        <v>0</v>
      </c>
      <c r="AF784" s="347">
        <f t="shared" ref="AF784:AL784" si="1682">AF772*AF774</f>
        <v>0</v>
      </c>
      <c r="AG784" s="347">
        <f t="shared" si="1682"/>
        <v>0</v>
      </c>
      <c r="AH784" s="347">
        <f t="shared" si="1682"/>
        <v>0</v>
      </c>
      <c r="AI784" s="347">
        <f t="shared" si="1682"/>
        <v>0</v>
      </c>
      <c r="AJ784" s="347">
        <f t="shared" si="1682"/>
        <v>0</v>
      </c>
      <c r="AK784" s="347">
        <f t="shared" si="1682"/>
        <v>0</v>
      </c>
      <c r="AL784" s="347">
        <f t="shared" si="1682"/>
        <v>0</v>
      </c>
      <c r="AM784" s="407">
        <f>SUM(Y784:AL784)</f>
        <v>172163.69020000001</v>
      </c>
      <c r="AN784" s="443"/>
    </row>
    <row r="785" spans="1:40" ht="15.75">
      <c r="B785" s="349" t="s">
        <v>324</v>
      </c>
      <c r="C785" s="345"/>
      <c r="D785" s="350"/>
      <c r="E785" s="334"/>
      <c r="F785" s="334"/>
      <c r="G785" s="334"/>
      <c r="H785" s="334"/>
      <c r="I785" s="334"/>
      <c r="J785" s="334"/>
      <c r="K785" s="334"/>
      <c r="L785" s="334"/>
      <c r="M785" s="334"/>
      <c r="N785" s="334"/>
      <c r="O785" s="300"/>
      <c r="P785" s="334"/>
      <c r="Q785" s="334"/>
      <c r="R785" s="334"/>
      <c r="S785" s="350"/>
      <c r="T785" s="350"/>
      <c r="U785" s="350"/>
      <c r="V785" s="350"/>
      <c r="W785" s="334"/>
      <c r="X785" s="334"/>
      <c r="Y785" s="351"/>
      <c r="Z785" s="351"/>
      <c r="AA785" s="351"/>
      <c r="AB785" s="351"/>
      <c r="AC785" s="351"/>
      <c r="AD785" s="351"/>
      <c r="AE785" s="351"/>
      <c r="AF785" s="351"/>
      <c r="AG785" s="351"/>
      <c r="AH785" s="351"/>
      <c r="AI785" s="351"/>
      <c r="AJ785" s="351"/>
      <c r="AK785" s="351"/>
      <c r="AL785" s="351"/>
      <c r="AM785" s="407">
        <f>AM783-AM784</f>
        <v>433130.26834574173</v>
      </c>
      <c r="AN785" s="443"/>
    </row>
    <row r="786" spans="1:40">
      <c r="B786" s="324"/>
      <c r="C786" s="350"/>
      <c r="D786" s="350"/>
      <c r="E786" s="334"/>
      <c r="F786" s="334"/>
      <c r="G786" s="334"/>
      <c r="H786" s="334"/>
      <c r="I786" s="334"/>
      <c r="J786" s="334"/>
      <c r="K786" s="334"/>
      <c r="L786" s="334"/>
      <c r="M786" s="334"/>
      <c r="N786" s="334"/>
      <c r="O786" s="300"/>
      <c r="P786" s="334"/>
      <c r="Q786" s="334"/>
      <c r="R786" s="334"/>
      <c r="S786" s="350"/>
      <c r="T786" s="345"/>
      <c r="U786" s="350"/>
      <c r="V786" s="350"/>
      <c r="W786" s="334"/>
      <c r="X786" s="334"/>
      <c r="Y786" s="352"/>
      <c r="Z786" s="352"/>
      <c r="AA786" s="352"/>
      <c r="AB786" s="352"/>
      <c r="AC786" s="352"/>
      <c r="AD786" s="352"/>
      <c r="AE786" s="352"/>
      <c r="AF786" s="352"/>
      <c r="AG786" s="352"/>
      <c r="AH786" s="352"/>
      <c r="AI786" s="352"/>
      <c r="AJ786" s="352"/>
      <c r="AK786" s="352"/>
      <c r="AL786" s="352"/>
      <c r="AM786" s="348"/>
      <c r="AN786" s="443"/>
    </row>
    <row r="787" spans="1:40">
      <c r="B787" s="439" t="s">
        <v>325</v>
      </c>
      <c r="C787" s="304"/>
      <c r="D787" s="279"/>
      <c r="E787" s="279"/>
      <c r="F787" s="279"/>
      <c r="G787" s="279"/>
      <c r="H787" s="279"/>
      <c r="I787" s="279"/>
      <c r="J787" s="279"/>
      <c r="K787" s="279"/>
      <c r="L787" s="279"/>
      <c r="M787" s="279"/>
      <c r="N787" s="279"/>
      <c r="O787" s="357"/>
      <c r="P787" s="279"/>
      <c r="Q787" s="279"/>
      <c r="R787" s="279"/>
      <c r="S787" s="304"/>
      <c r="T787" s="309"/>
      <c r="U787" s="309"/>
      <c r="V787" s="279"/>
      <c r="W787" s="279"/>
      <c r="X787" s="309"/>
      <c r="Y787" s="291">
        <f>SUMPRODUCT(E608:E769,Y608:Y769)</f>
        <v>2672553.5680451612</v>
      </c>
      <c r="Z787" s="291">
        <f>SUMPRODUCT(E608:E769,Z608:Z769)</f>
        <v>1704572.2223731424</v>
      </c>
      <c r="AA787" s="291">
        <f t="shared" ref="AA787:AL787" si="1683">IF(AA606="kw",SUMPRODUCT($N$608:$N$769,$P$608:$P$769,AA608:AA769),SUMPRODUCT($E$608:$E$769,AA608:AA769))</f>
        <v>23754.846519971528</v>
      </c>
      <c r="AB787" s="291">
        <f t="shared" si="1683"/>
        <v>275.42334554034346</v>
      </c>
      <c r="AC787" s="291">
        <f t="shared" si="1683"/>
        <v>0</v>
      </c>
      <c r="AD787" s="291">
        <f t="shared" si="1683"/>
        <v>0</v>
      </c>
      <c r="AE787" s="291">
        <f t="shared" si="1683"/>
        <v>0</v>
      </c>
      <c r="AF787" s="291">
        <f t="shared" si="1683"/>
        <v>0</v>
      </c>
      <c r="AG787" s="291">
        <f t="shared" si="1683"/>
        <v>0</v>
      </c>
      <c r="AH787" s="291">
        <f t="shared" si="1683"/>
        <v>0</v>
      </c>
      <c r="AI787" s="291">
        <f t="shared" si="1683"/>
        <v>0</v>
      </c>
      <c r="AJ787" s="291">
        <f t="shared" si="1683"/>
        <v>0</v>
      </c>
      <c r="AK787" s="291">
        <f t="shared" si="1683"/>
        <v>0</v>
      </c>
      <c r="AL787" s="291">
        <f t="shared" si="1683"/>
        <v>0</v>
      </c>
      <c r="AM787" s="337"/>
    </row>
    <row r="788" spans="1:40">
      <c r="B788" s="440" t="s">
        <v>326</v>
      </c>
      <c r="C788" s="364"/>
      <c r="D788" s="384"/>
      <c r="E788" s="384"/>
      <c r="F788" s="384"/>
      <c r="G788" s="384"/>
      <c r="H788" s="384"/>
      <c r="I788" s="384"/>
      <c r="J788" s="384"/>
      <c r="K788" s="384"/>
      <c r="L788" s="384"/>
      <c r="M788" s="384"/>
      <c r="N788" s="384"/>
      <c r="O788" s="383"/>
      <c r="P788" s="384"/>
      <c r="Q788" s="384"/>
      <c r="R788" s="384"/>
      <c r="S788" s="364"/>
      <c r="T788" s="385"/>
      <c r="U788" s="385"/>
      <c r="V788" s="384"/>
      <c r="W788" s="384"/>
      <c r="X788" s="385"/>
      <c r="Y788" s="326">
        <f>SUMPRODUCT(F608:F769,Y608:Y769)</f>
        <v>2652957.62364682</v>
      </c>
      <c r="Z788" s="326">
        <f>SUMPRODUCT(F608:F769,Z608:Z769)</f>
        <v>1692073.8003052117</v>
      </c>
      <c r="AA788" s="326">
        <f t="shared" ref="AA788:AL788" si="1684">IF(AA606="kw",SUMPRODUCT($N$608:$N$769,$Q$608:$Q$769,AA608:AA769),SUMPRODUCT($F$608:$F$769,AA608:AA769))</f>
        <v>23580.669037745422</v>
      </c>
      <c r="AB788" s="326">
        <f t="shared" si="1684"/>
        <v>273.40386101821969</v>
      </c>
      <c r="AC788" s="326">
        <f t="shared" si="1684"/>
        <v>0</v>
      </c>
      <c r="AD788" s="326">
        <f t="shared" si="1684"/>
        <v>0</v>
      </c>
      <c r="AE788" s="326">
        <f t="shared" si="1684"/>
        <v>0</v>
      </c>
      <c r="AF788" s="326">
        <f t="shared" si="1684"/>
        <v>0</v>
      </c>
      <c r="AG788" s="326">
        <f t="shared" si="1684"/>
        <v>0</v>
      </c>
      <c r="AH788" s="326">
        <f t="shared" si="1684"/>
        <v>0</v>
      </c>
      <c r="AI788" s="326">
        <f t="shared" si="1684"/>
        <v>0</v>
      </c>
      <c r="AJ788" s="326">
        <f t="shared" si="1684"/>
        <v>0</v>
      </c>
      <c r="AK788" s="326">
        <f t="shared" si="1684"/>
        <v>0</v>
      </c>
      <c r="AL788" s="326">
        <f t="shared" si="1684"/>
        <v>0</v>
      </c>
      <c r="AM788" s="386"/>
    </row>
    <row r="789" spans="1:40" ht="20.25" customHeight="1">
      <c r="B789" s="368" t="s">
        <v>589</v>
      </c>
      <c r="C789" s="387"/>
      <c r="D789" s="388"/>
      <c r="E789" s="388"/>
      <c r="F789" s="388"/>
      <c r="G789" s="388"/>
      <c r="H789" s="388"/>
      <c r="I789" s="388"/>
      <c r="J789" s="388"/>
      <c r="K789" s="388"/>
      <c r="L789" s="388"/>
      <c r="M789" s="388"/>
      <c r="N789" s="388"/>
      <c r="O789" s="388"/>
      <c r="P789" s="388"/>
      <c r="Q789" s="388"/>
      <c r="R789" s="388"/>
      <c r="S789" s="371"/>
      <c r="T789" s="372"/>
      <c r="U789" s="388"/>
      <c r="V789" s="388"/>
      <c r="W789" s="388"/>
      <c r="X789" s="388"/>
      <c r="Y789" s="409"/>
      <c r="Z789" s="409"/>
      <c r="AA789" s="409"/>
      <c r="AB789" s="409"/>
      <c r="AC789" s="409"/>
      <c r="AD789" s="409"/>
      <c r="AE789" s="409"/>
      <c r="AF789" s="409"/>
      <c r="AG789" s="409"/>
      <c r="AH789" s="409"/>
      <c r="AI789" s="409"/>
      <c r="AJ789" s="409"/>
      <c r="AK789" s="409"/>
      <c r="AL789" s="409"/>
      <c r="AM789" s="389"/>
    </row>
    <row r="792" spans="1:40" ht="15.75">
      <c r="B792" s="280" t="s">
        <v>327</v>
      </c>
      <c r="C792" s="281"/>
      <c r="D792" s="585" t="s">
        <v>525</v>
      </c>
      <c r="E792" s="253"/>
      <c r="F792" s="585"/>
      <c r="G792" s="253"/>
      <c r="H792" s="253"/>
      <c r="I792" s="253"/>
      <c r="J792" s="253"/>
      <c r="K792" s="253"/>
      <c r="L792" s="253"/>
      <c r="M792" s="253"/>
      <c r="N792" s="253"/>
      <c r="O792" s="281"/>
      <c r="P792" s="253"/>
      <c r="Q792" s="253"/>
      <c r="R792" s="253"/>
      <c r="S792" s="253"/>
      <c r="T792" s="253"/>
      <c r="U792" s="253"/>
      <c r="V792" s="253"/>
      <c r="W792" s="253"/>
      <c r="X792" s="253"/>
      <c r="Y792" s="270"/>
      <c r="Z792" s="267"/>
      <c r="AA792" s="267"/>
      <c r="AB792" s="267"/>
      <c r="AC792" s="267"/>
      <c r="AD792" s="267"/>
      <c r="AE792" s="267"/>
      <c r="AF792" s="267"/>
      <c r="AG792" s="267"/>
      <c r="AH792" s="267"/>
      <c r="AI792" s="267"/>
      <c r="AJ792" s="267"/>
      <c r="AK792" s="267"/>
      <c r="AL792" s="267"/>
    </row>
    <row r="793" spans="1:40" ht="33" customHeight="1">
      <c r="B793" s="886" t="s">
        <v>211</v>
      </c>
      <c r="C793" s="888" t="s">
        <v>33</v>
      </c>
      <c r="D793" s="284" t="s">
        <v>421</v>
      </c>
      <c r="E793" s="890" t="s">
        <v>209</v>
      </c>
      <c r="F793" s="891"/>
      <c r="G793" s="891"/>
      <c r="H793" s="891"/>
      <c r="I793" s="891"/>
      <c r="J793" s="891"/>
      <c r="K793" s="891"/>
      <c r="L793" s="891"/>
      <c r="M793" s="892"/>
      <c r="N793" s="896" t="s">
        <v>213</v>
      </c>
      <c r="O793" s="284" t="s">
        <v>422</v>
      </c>
      <c r="P793" s="890" t="s">
        <v>212</v>
      </c>
      <c r="Q793" s="891"/>
      <c r="R793" s="891"/>
      <c r="S793" s="891"/>
      <c r="T793" s="891"/>
      <c r="U793" s="891"/>
      <c r="V793" s="891"/>
      <c r="W793" s="891"/>
      <c r="X793" s="892"/>
      <c r="Y793" s="893" t="s">
        <v>243</v>
      </c>
      <c r="Z793" s="894"/>
      <c r="AA793" s="894"/>
      <c r="AB793" s="894"/>
      <c r="AC793" s="894"/>
      <c r="AD793" s="894"/>
      <c r="AE793" s="894"/>
      <c r="AF793" s="894"/>
      <c r="AG793" s="894"/>
      <c r="AH793" s="894"/>
      <c r="AI793" s="894"/>
      <c r="AJ793" s="894"/>
      <c r="AK793" s="894"/>
      <c r="AL793" s="894"/>
      <c r="AM793" s="895"/>
    </row>
    <row r="794" spans="1:40" ht="65.25" customHeight="1">
      <c r="B794" s="887"/>
      <c r="C794" s="889"/>
      <c r="D794" s="285">
        <v>2019</v>
      </c>
      <c r="E794" s="285">
        <v>2020</v>
      </c>
      <c r="F794" s="285">
        <v>2021</v>
      </c>
      <c r="G794" s="285">
        <v>2022</v>
      </c>
      <c r="H794" s="285">
        <v>2023</v>
      </c>
      <c r="I794" s="285">
        <v>2024</v>
      </c>
      <c r="J794" s="285">
        <v>2025</v>
      </c>
      <c r="K794" s="285">
        <v>2026</v>
      </c>
      <c r="L794" s="285">
        <v>2027</v>
      </c>
      <c r="M794" s="285">
        <v>2028</v>
      </c>
      <c r="N794" s="897"/>
      <c r="O794" s="285">
        <v>2019</v>
      </c>
      <c r="P794" s="285">
        <v>2020</v>
      </c>
      <c r="Q794" s="285">
        <v>2021</v>
      </c>
      <c r="R794" s="285">
        <v>2022</v>
      </c>
      <c r="S794" s="285">
        <v>2023</v>
      </c>
      <c r="T794" s="285">
        <v>2024</v>
      </c>
      <c r="U794" s="285">
        <v>2025</v>
      </c>
      <c r="V794" s="285">
        <v>2026</v>
      </c>
      <c r="W794" s="285">
        <v>2027</v>
      </c>
      <c r="X794" s="285">
        <v>2028</v>
      </c>
      <c r="Y794" s="285" t="str">
        <f>'1.  LRAMVA Summary'!D52</f>
        <v>Residential</v>
      </c>
      <c r="Z794" s="285" t="str">
        <f>'1.  LRAMVA Summary'!E52</f>
        <v>GS &lt;50 kW</v>
      </c>
      <c r="AA794" s="285" t="str">
        <f>'1.  LRAMVA Summary'!F52</f>
        <v>GS &gt;50 kW</v>
      </c>
      <c r="AB794" s="285" t="str">
        <f>'1.  LRAMVA Summary'!G52</f>
        <v>Large User</v>
      </c>
      <c r="AC794" s="285" t="str">
        <f>'1.  LRAMVA Summary'!H52</f>
        <v>Street Lighting</v>
      </c>
      <c r="AD794" s="285" t="str">
        <f>'1.  LRAMVA Summary'!I52</f>
        <v/>
      </c>
      <c r="AE794" s="285" t="str">
        <f>'1.  LRAMVA Summary'!J52</f>
        <v/>
      </c>
      <c r="AF794" s="285" t="str">
        <f>'1.  LRAMVA Summary'!K52</f>
        <v/>
      </c>
      <c r="AG794" s="285" t="str">
        <f>'1.  LRAMVA Summary'!L52</f>
        <v/>
      </c>
      <c r="AH794" s="285" t="str">
        <f>'1.  LRAMVA Summary'!M52</f>
        <v/>
      </c>
      <c r="AI794" s="285" t="str">
        <f>'1.  LRAMVA Summary'!N52</f>
        <v/>
      </c>
      <c r="AJ794" s="285" t="str">
        <f>'1.  LRAMVA Summary'!O52</f>
        <v/>
      </c>
      <c r="AK794" s="285" t="str">
        <f>'1.  LRAMVA Summary'!P52</f>
        <v/>
      </c>
      <c r="AL794" s="285" t="str">
        <f>'1.  LRAMVA Summary'!Q52</f>
        <v/>
      </c>
      <c r="AM794" s="287" t="str">
        <f>'1.  LRAMVA Summary'!R52</f>
        <v>Total</v>
      </c>
    </row>
    <row r="795" spans="1:40" ht="15.75" customHeight="1">
      <c r="A795" s="528"/>
      <c r="B795" s="514" t="s">
        <v>503</v>
      </c>
      <c r="C795" s="289"/>
      <c r="D795" s="289"/>
      <c r="E795" s="289"/>
      <c r="F795" s="289"/>
      <c r="G795" s="289"/>
      <c r="H795" s="289"/>
      <c r="I795" s="289"/>
      <c r="J795" s="289"/>
      <c r="K795" s="289"/>
      <c r="L795" s="289"/>
      <c r="M795" s="289"/>
      <c r="N795" s="290"/>
      <c r="O795" s="289"/>
      <c r="P795" s="289"/>
      <c r="Q795" s="289"/>
      <c r="R795" s="289"/>
      <c r="S795" s="289"/>
      <c r="T795" s="289"/>
      <c r="U795" s="289"/>
      <c r="V795" s="289"/>
      <c r="W795" s="289"/>
      <c r="X795" s="289"/>
      <c r="Y795" s="291" t="str">
        <f>'1.  LRAMVA Summary'!D53</f>
        <v>kWh</v>
      </c>
      <c r="Z795" s="291" t="str">
        <f>'1.  LRAMVA Summary'!E53</f>
        <v>kWh</v>
      </c>
      <c r="AA795" s="291" t="str">
        <f>'1.  LRAMVA Summary'!F53</f>
        <v>kW</v>
      </c>
      <c r="AB795" s="291" t="str">
        <f>'1.  LRAMVA Summary'!G53</f>
        <v>kW</v>
      </c>
      <c r="AC795" s="291" t="str">
        <f>'1.  LRAMVA Summary'!H53</f>
        <v>kW</v>
      </c>
      <c r="AD795" s="291">
        <f>'1.  LRAMVA Summary'!I53</f>
        <v>0</v>
      </c>
      <c r="AE795" s="291">
        <f>'1.  LRAMVA Summary'!J53</f>
        <v>0</v>
      </c>
      <c r="AF795" s="291">
        <f>'1.  LRAMVA Summary'!K53</f>
        <v>0</v>
      </c>
      <c r="AG795" s="291">
        <f>'1.  LRAMVA Summary'!L53</f>
        <v>0</v>
      </c>
      <c r="AH795" s="291">
        <f>'1.  LRAMVA Summary'!M53</f>
        <v>0</v>
      </c>
      <c r="AI795" s="291">
        <f>'1.  LRAMVA Summary'!N53</f>
        <v>0</v>
      </c>
      <c r="AJ795" s="291">
        <f>'1.  LRAMVA Summary'!O53</f>
        <v>0</v>
      </c>
      <c r="AK795" s="291">
        <f>'1.  LRAMVA Summary'!P53</f>
        <v>0</v>
      </c>
      <c r="AL795" s="291">
        <f>'1.  LRAMVA Summary'!Q53</f>
        <v>0</v>
      </c>
      <c r="AM795" s="292"/>
    </row>
    <row r="796" spans="1:40" ht="15.75" hidden="1" outlineLevel="1">
      <c r="A796" s="528"/>
      <c r="B796" s="500" t="s">
        <v>496</v>
      </c>
      <c r="C796" s="289"/>
      <c r="D796" s="289"/>
      <c r="E796" s="289"/>
      <c r="F796" s="289"/>
      <c r="G796" s="289"/>
      <c r="H796" s="289"/>
      <c r="I796" s="289"/>
      <c r="J796" s="289"/>
      <c r="K796" s="289"/>
      <c r="L796" s="289"/>
      <c r="M796" s="289"/>
      <c r="N796" s="290"/>
      <c r="O796" s="289"/>
      <c r="P796" s="289"/>
      <c r="Q796" s="289"/>
      <c r="R796" s="289"/>
      <c r="S796" s="289"/>
      <c r="T796" s="289"/>
      <c r="U796" s="289"/>
      <c r="V796" s="289"/>
      <c r="W796" s="289"/>
      <c r="X796" s="289"/>
      <c r="Y796" s="291"/>
      <c r="Z796" s="291"/>
      <c r="AA796" s="291"/>
      <c r="AB796" s="291"/>
      <c r="AC796" s="291"/>
      <c r="AD796" s="291"/>
      <c r="AE796" s="291"/>
      <c r="AF796" s="291"/>
      <c r="AG796" s="291"/>
      <c r="AH796" s="291"/>
      <c r="AI796" s="291"/>
      <c r="AJ796" s="291"/>
      <c r="AK796" s="291"/>
      <c r="AL796" s="291"/>
      <c r="AM796" s="292"/>
    </row>
    <row r="797" spans="1:40" hidden="1" outlineLevel="1">
      <c r="A797" s="528">
        <v>1</v>
      </c>
      <c r="B797" s="428" t="s">
        <v>95</v>
      </c>
      <c r="C797" s="291" t="s">
        <v>25</v>
      </c>
      <c r="D797" s="295"/>
      <c r="E797" s="295"/>
      <c r="F797" s="295"/>
      <c r="G797" s="295"/>
      <c r="H797" s="295"/>
      <c r="I797" s="295"/>
      <c r="J797" s="295"/>
      <c r="K797" s="295"/>
      <c r="L797" s="295"/>
      <c r="M797" s="295"/>
      <c r="N797" s="291"/>
      <c r="O797" s="295"/>
      <c r="P797" s="295"/>
      <c r="Q797" s="295"/>
      <c r="R797" s="295"/>
      <c r="S797" s="295"/>
      <c r="T797" s="295"/>
      <c r="U797" s="295"/>
      <c r="V797" s="295"/>
      <c r="W797" s="295"/>
      <c r="X797" s="295"/>
      <c r="Y797" s="410"/>
      <c r="Z797" s="410"/>
      <c r="AA797" s="410"/>
      <c r="AB797" s="410"/>
      <c r="AC797" s="410"/>
      <c r="AD797" s="410"/>
      <c r="AE797" s="410"/>
      <c r="AF797" s="410"/>
      <c r="AG797" s="410"/>
      <c r="AH797" s="410"/>
      <c r="AI797" s="410"/>
      <c r="AJ797" s="410"/>
      <c r="AK797" s="410"/>
      <c r="AL797" s="410"/>
      <c r="AM797" s="296">
        <f>SUM(Y797:AL797)</f>
        <v>0</v>
      </c>
    </row>
    <row r="798" spans="1:40" hidden="1" outlineLevel="1">
      <c r="A798" s="528"/>
      <c r="B798" s="294" t="s">
        <v>342</v>
      </c>
      <c r="C798" s="291" t="s">
        <v>163</v>
      </c>
      <c r="D798" s="295"/>
      <c r="E798" s="295"/>
      <c r="F798" s="295"/>
      <c r="G798" s="295"/>
      <c r="H798" s="295"/>
      <c r="I798" s="295"/>
      <c r="J798" s="295"/>
      <c r="K798" s="295"/>
      <c r="L798" s="295"/>
      <c r="M798" s="295"/>
      <c r="N798" s="467"/>
      <c r="O798" s="295"/>
      <c r="P798" s="295"/>
      <c r="Q798" s="295"/>
      <c r="R798" s="295"/>
      <c r="S798" s="295"/>
      <c r="T798" s="295"/>
      <c r="U798" s="295"/>
      <c r="V798" s="295"/>
      <c r="W798" s="295"/>
      <c r="X798" s="295"/>
      <c r="Y798" s="411">
        <f>Y797</f>
        <v>0</v>
      </c>
      <c r="Z798" s="411">
        <f t="shared" ref="Z798" si="1685">Z797</f>
        <v>0</v>
      </c>
      <c r="AA798" s="411">
        <f t="shared" ref="AA798" si="1686">AA797</f>
        <v>0</v>
      </c>
      <c r="AB798" s="411">
        <f t="shared" ref="AB798" si="1687">AB797</f>
        <v>0</v>
      </c>
      <c r="AC798" s="411">
        <f t="shared" ref="AC798" si="1688">AC797</f>
        <v>0</v>
      </c>
      <c r="AD798" s="411">
        <f t="shared" ref="AD798" si="1689">AD797</f>
        <v>0</v>
      </c>
      <c r="AE798" s="411">
        <f t="shared" ref="AE798" si="1690">AE797</f>
        <v>0</v>
      </c>
      <c r="AF798" s="411">
        <f t="shared" ref="AF798" si="1691">AF797</f>
        <v>0</v>
      </c>
      <c r="AG798" s="411">
        <f t="shared" ref="AG798" si="1692">AG797</f>
        <v>0</v>
      </c>
      <c r="AH798" s="411">
        <f t="shared" ref="AH798" si="1693">AH797</f>
        <v>0</v>
      </c>
      <c r="AI798" s="411">
        <f t="shared" ref="AI798" si="1694">AI797</f>
        <v>0</v>
      </c>
      <c r="AJ798" s="411">
        <f t="shared" ref="AJ798" si="1695">AJ797</f>
        <v>0</v>
      </c>
      <c r="AK798" s="411">
        <f t="shared" ref="AK798" si="1696">AK797</f>
        <v>0</v>
      </c>
      <c r="AL798" s="411">
        <f t="shared" ref="AL798" si="1697">AL797</f>
        <v>0</v>
      </c>
      <c r="AM798" s="297"/>
    </row>
    <row r="799" spans="1:40" ht="15.75" hidden="1" outlineLevel="1">
      <c r="A799" s="528"/>
      <c r="B799" s="298"/>
      <c r="C799" s="299"/>
      <c r="D799" s="299"/>
      <c r="E799" s="299"/>
      <c r="F799" s="299"/>
      <c r="G799" s="299"/>
      <c r="H799" s="299"/>
      <c r="I799" s="299"/>
      <c r="J799" s="299"/>
      <c r="K799" s="299"/>
      <c r="L799" s="299"/>
      <c r="M799" s="299"/>
      <c r="N799" s="300"/>
      <c r="O799" s="299"/>
      <c r="P799" s="299"/>
      <c r="Q799" s="299"/>
      <c r="R799" s="299"/>
      <c r="S799" s="299"/>
      <c r="T799" s="299"/>
      <c r="U799" s="299"/>
      <c r="V799" s="299"/>
      <c r="W799" s="299"/>
      <c r="X799" s="299"/>
      <c r="Y799" s="412"/>
      <c r="Z799" s="413"/>
      <c r="AA799" s="413"/>
      <c r="AB799" s="413"/>
      <c r="AC799" s="413"/>
      <c r="AD799" s="413"/>
      <c r="AE799" s="413"/>
      <c r="AF799" s="413"/>
      <c r="AG799" s="413"/>
      <c r="AH799" s="413"/>
      <c r="AI799" s="413"/>
      <c r="AJ799" s="413"/>
      <c r="AK799" s="413"/>
      <c r="AL799" s="413"/>
      <c r="AM799" s="302"/>
    </row>
    <row r="800" spans="1:40" hidden="1" outlineLevel="1">
      <c r="A800" s="528">
        <v>2</v>
      </c>
      <c r="B800" s="428" t="s">
        <v>96</v>
      </c>
      <c r="C800" s="291" t="s">
        <v>25</v>
      </c>
      <c r="D800" s="295"/>
      <c r="E800" s="295"/>
      <c r="F800" s="295"/>
      <c r="G800" s="295"/>
      <c r="H800" s="295"/>
      <c r="I800" s="295"/>
      <c r="J800" s="295"/>
      <c r="K800" s="295"/>
      <c r="L800" s="295"/>
      <c r="M800" s="295"/>
      <c r="N800" s="291"/>
      <c r="O800" s="295"/>
      <c r="P800" s="295"/>
      <c r="Q800" s="295"/>
      <c r="R800" s="295"/>
      <c r="S800" s="295"/>
      <c r="T800" s="295"/>
      <c r="U800" s="295"/>
      <c r="V800" s="295"/>
      <c r="W800" s="295"/>
      <c r="X800" s="295"/>
      <c r="Y800" s="410"/>
      <c r="Z800" s="410"/>
      <c r="AA800" s="410"/>
      <c r="AB800" s="410"/>
      <c r="AC800" s="410"/>
      <c r="AD800" s="410"/>
      <c r="AE800" s="410"/>
      <c r="AF800" s="410"/>
      <c r="AG800" s="410"/>
      <c r="AH800" s="410"/>
      <c r="AI800" s="410"/>
      <c r="AJ800" s="410"/>
      <c r="AK800" s="410"/>
      <c r="AL800" s="410"/>
      <c r="AM800" s="296">
        <f>SUM(Y800:AL800)</f>
        <v>0</v>
      </c>
    </row>
    <row r="801" spans="1:39" hidden="1" outlineLevel="1">
      <c r="A801" s="528"/>
      <c r="B801" s="294" t="s">
        <v>342</v>
      </c>
      <c r="C801" s="291" t="s">
        <v>163</v>
      </c>
      <c r="D801" s="295"/>
      <c r="E801" s="295"/>
      <c r="F801" s="295"/>
      <c r="G801" s="295"/>
      <c r="H801" s="295"/>
      <c r="I801" s="295"/>
      <c r="J801" s="295"/>
      <c r="K801" s="295"/>
      <c r="L801" s="295"/>
      <c r="M801" s="295"/>
      <c r="N801" s="467"/>
      <c r="O801" s="295"/>
      <c r="P801" s="295"/>
      <c r="Q801" s="295"/>
      <c r="R801" s="295"/>
      <c r="S801" s="295"/>
      <c r="T801" s="295"/>
      <c r="U801" s="295"/>
      <c r="V801" s="295"/>
      <c r="W801" s="295"/>
      <c r="X801" s="295"/>
      <c r="Y801" s="411">
        <f>Y800</f>
        <v>0</v>
      </c>
      <c r="Z801" s="411">
        <f t="shared" ref="Z801" si="1698">Z800</f>
        <v>0</v>
      </c>
      <c r="AA801" s="411">
        <f t="shared" ref="AA801" si="1699">AA800</f>
        <v>0</v>
      </c>
      <c r="AB801" s="411">
        <f t="shared" ref="AB801" si="1700">AB800</f>
        <v>0</v>
      </c>
      <c r="AC801" s="411">
        <f t="shared" ref="AC801" si="1701">AC800</f>
        <v>0</v>
      </c>
      <c r="AD801" s="411">
        <f t="shared" ref="AD801" si="1702">AD800</f>
        <v>0</v>
      </c>
      <c r="AE801" s="411">
        <f t="shared" ref="AE801" si="1703">AE800</f>
        <v>0</v>
      </c>
      <c r="AF801" s="411">
        <f t="shared" ref="AF801" si="1704">AF800</f>
        <v>0</v>
      </c>
      <c r="AG801" s="411">
        <f t="shared" ref="AG801" si="1705">AG800</f>
        <v>0</v>
      </c>
      <c r="AH801" s="411">
        <f t="shared" ref="AH801" si="1706">AH800</f>
        <v>0</v>
      </c>
      <c r="AI801" s="411">
        <f t="shared" ref="AI801" si="1707">AI800</f>
        <v>0</v>
      </c>
      <c r="AJ801" s="411">
        <f t="shared" ref="AJ801" si="1708">AJ800</f>
        <v>0</v>
      </c>
      <c r="AK801" s="411">
        <f t="shared" ref="AK801" si="1709">AK800</f>
        <v>0</v>
      </c>
      <c r="AL801" s="411">
        <f t="shared" ref="AL801" si="1710">AL800</f>
        <v>0</v>
      </c>
      <c r="AM801" s="297"/>
    </row>
    <row r="802" spans="1:39" ht="15.75" hidden="1" outlineLevel="1">
      <c r="A802" s="528"/>
      <c r="B802" s="298"/>
      <c r="C802" s="299"/>
      <c r="D802" s="304"/>
      <c r="E802" s="304"/>
      <c r="F802" s="304"/>
      <c r="G802" s="304"/>
      <c r="H802" s="304"/>
      <c r="I802" s="304"/>
      <c r="J802" s="304"/>
      <c r="K802" s="304"/>
      <c r="L802" s="304"/>
      <c r="M802" s="304"/>
      <c r="N802" s="300"/>
      <c r="O802" s="304"/>
      <c r="P802" s="304"/>
      <c r="Q802" s="304"/>
      <c r="R802" s="304"/>
      <c r="S802" s="304"/>
      <c r="T802" s="304"/>
      <c r="U802" s="304"/>
      <c r="V802" s="304"/>
      <c r="W802" s="304"/>
      <c r="X802" s="304"/>
      <c r="Y802" s="412"/>
      <c r="Z802" s="413"/>
      <c r="AA802" s="413"/>
      <c r="AB802" s="413"/>
      <c r="AC802" s="413"/>
      <c r="AD802" s="413"/>
      <c r="AE802" s="413"/>
      <c r="AF802" s="413"/>
      <c r="AG802" s="413"/>
      <c r="AH802" s="413"/>
      <c r="AI802" s="413"/>
      <c r="AJ802" s="413"/>
      <c r="AK802" s="413"/>
      <c r="AL802" s="413"/>
      <c r="AM802" s="302"/>
    </row>
    <row r="803" spans="1:39" hidden="1" outlineLevel="1">
      <c r="A803" s="528">
        <v>3</v>
      </c>
      <c r="B803" s="428" t="s">
        <v>97</v>
      </c>
      <c r="C803" s="291" t="s">
        <v>25</v>
      </c>
      <c r="D803" s="295"/>
      <c r="E803" s="295"/>
      <c r="F803" s="295"/>
      <c r="G803" s="295"/>
      <c r="H803" s="295"/>
      <c r="I803" s="295"/>
      <c r="J803" s="295"/>
      <c r="K803" s="295"/>
      <c r="L803" s="295"/>
      <c r="M803" s="295"/>
      <c r="N803" s="291"/>
      <c r="O803" s="295"/>
      <c r="P803" s="295"/>
      <c r="Q803" s="295"/>
      <c r="R803" s="295"/>
      <c r="S803" s="295"/>
      <c r="T803" s="295"/>
      <c r="U803" s="295"/>
      <c r="V803" s="295"/>
      <c r="W803" s="295"/>
      <c r="X803" s="295"/>
      <c r="Y803" s="410"/>
      <c r="Z803" s="410"/>
      <c r="AA803" s="410"/>
      <c r="AB803" s="410"/>
      <c r="AC803" s="410"/>
      <c r="AD803" s="410"/>
      <c r="AE803" s="410"/>
      <c r="AF803" s="410"/>
      <c r="AG803" s="410"/>
      <c r="AH803" s="410"/>
      <c r="AI803" s="410"/>
      <c r="AJ803" s="410"/>
      <c r="AK803" s="410"/>
      <c r="AL803" s="410"/>
      <c r="AM803" s="296">
        <f>SUM(Y803:AL803)</f>
        <v>0</v>
      </c>
    </row>
    <row r="804" spans="1:39" hidden="1" outlineLevel="1">
      <c r="A804" s="528"/>
      <c r="B804" s="294" t="s">
        <v>342</v>
      </c>
      <c r="C804" s="291" t="s">
        <v>163</v>
      </c>
      <c r="D804" s="295"/>
      <c r="E804" s="295"/>
      <c r="F804" s="295"/>
      <c r="G804" s="295"/>
      <c r="H804" s="295"/>
      <c r="I804" s="295"/>
      <c r="J804" s="295"/>
      <c r="K804" s="295"/>
      <c r="L804" s="295"/>
      <c r="M804" s="295"/>
      <c r="N804" s="467"/>
      <c r="O804" s="295"/>
      <c r="P804" s="295"/>
      <c r="Q804" s="295"/>
      <c r="R804" s="295"/>
      <c r="S804" s="295"/>
      <c r="T804" s="295"/>
      <c r="U804" s="295"/>
      <c r="V804" s="295"/>
      <c r="W804" s="295"/>
      <c r="X804" s="295"/>
      <c r="Y804" s="411">
        <f>Y803</f>
        <v>0</v>
      </c>
      <c r="Z804" s="411">
        <f t="shared" ref="Z804" si="1711">Z803</f>
        <v>0</v>
      </c>
      <c r="AA804" s="411">
        <f t="shared" ref="AA804" si="1712">AA803</f>
        <v>0</v>
      </c>
      <c r="AB804" s="411">
        <f t="shared" ref="AB804" si="1713">AB803</f>
        <v>0</v>
      </c>
      <c r="AC804" s="411">
        <f t="shared" ref="AC804" si="1714">AC803</f>
        <v>0</v>
      </c>
      <c r="AD804" s="411">
        <f t="shared" ref="AD804" si="1715">AD803</f>
        <v>0</v>
      </c>
      <c r="AE804" s="411">
        <f t="shared" ref="AE804" si="1716">AE803</f>
        <v>0</v>
      </c>
      <c r="AF804" s="411">
        <f t="shared" ref="AF804" si="1717">AF803</f>
        <v>0</v>
      </c>
      <c r="AG804" s="411">
        <f t="shared" ref="AG804" si="1718">AG803</f>
        <v>0</v>
      </c>
      <c r="AH804" s="411">
        <f t="shared" ref="AH804" si="1719">AH803</f>
        <v>0</v>
      </c>
      <c r="AI804" s="411">
        <f t="shared" ref="AI804" si="1720">AI803</f>
        <v>0</v>
      </c>
      <c r="AJ804" s="411">
        <f t="shared" ref="AJ804" si="1721">AJ803</f>
        <v>0</v>
      </c>
      <c r="AK804" s="411">
        <f t="shared" ref="AK804" si="1722">AK803</f>
        <v>0</v>
      </c>
      <c r="AL804" s="411">
        <f t="shared" ref="AL804" si="1723">AL803</f>
        <v>0</v>
      </c>
      <c r="AM804" s="297"/>
    </row>
    <row r="805" spans="1:39" hidden="1" outlineLevel="1">
      <c r="A805" s="528"/>
      <c r="B805" s="294"/>
      <c r="C805" s="305"/>
      <c r="D805" s="291"/>
      <c r="E805" s="291"/>
      <c r="F805" s="291"/>
      <c r="G805" s="291"/>
      <c r="H805" s="291"/>
      <c r="I805" s="291"/>
      <c r="J805" s="291"/>
      <c r="K805" s="291"/>
      <c r="L805" s="291"/>
      <c r="M805" s="291"/>
      <c r="N805" s="291"/>
      <c r="O805" s="291"/>
      <c r="P805" s="291"/>
      <c r="Q805" s="291"/>
      <c r="R805" s="291"/>
      <c r="S805" s="291"/>
      <c r="T805" s="291"/>
      <c r="U805" s="291"/>
      <c r="V805" s="291"/>
      <c r="W805" s="291"/>
      <c r="X805" s="291"/>
      <c r="Y805" s="412"/>
      <c r="Z805" s="412"/>
      <c r="AA805" s="412"/>
      <c r="AB805" s="412"/>
      <c r="AC805" s="412"/>
      <c r="AD805" s="412"/>
      <c r="AE805" s="412"/>
      <c r="AF805" s="412"/>
      <c r="AG805" s="412"/>
      <c r="AH805" s="412"/>
      <c r="AI805" s="412"/>
      <c r="AJ805" s="412"/>
      <c r="AK805" s="412"/>
      <c r="AL805" s="412"/>
      <c r="AM805" s="306"/>
    </row>
    <row r="806" spans="1:39" hidden="1" outlineLevel="1">
      <c r="A806" s="528">
        <v>4</v>
      </c>
      <c r="B806" s="516" t="s">
        <v>679</v>
      </c>
      <c r="C806" s="291" t="s">
        <v>25</v>
      </c>
      <c r="D806" s="295"/>
      <c r="E806" s="295"/>
      <c r="F806" s="295"/>
      <c r="G806" s="295"/>
      <c r="H806" s="295"/>
      <c r="I806" s="295"/>
      <c r="J806" s="295"/>
      <c r="K806" s="295"/>
      <c r="L806" s="295"/>
      <c r="M806" s="295"/>
      <c r="N806" s="291"/>
      <c r="O806" s="295"/>
      <c r="P806" s="295"/>
      <c r="Q806" s="295"/>
      <c r="R806" s="295"/>
      <c r="S806" s="295"/>
      <c r="T806" s="295"/>
      <c r="U806" s="295"/>
      <c r="V806" s="295"/>
      <c r="W806" s="295"/>
      <c r="X806" s="295"/>
      <c r="Y806" s="415"/>
      <c r="Z806" s="415"/>
      <c r="AA806" s="415"/>
      <c r="AB806" s="415"/>
      <c r="AC806" s="415"/>
      <c r="AD806" s="415"/>
      <c r="AE806" s="415"/>
      <c r="AF806" s="410"/>
      <c r="AG806" s="410"/>
      <c r="AH806" s="410"/>
      <c r="AI806" s="410"/>
      <c r="AJ806" s="410"/>
      <c r="AK806" s="410"/>
      <c r="AL806" s="410"/>
      <c r="AM806" s="296">
        <f>SUM(Y806:AL806)</f>
        <v>0</v>
      </c>
    </row>
    <row r="807" spans="1:39" hidden="1" outlineLevel="1">
      <c r="A807" s="528"/>
      <c r="B807" s="294" t="s">
        <v>342</v>
      </c>
      <c r="C807" s="291" t="s">
        <v>163</v>
      </c>
      <c r="D807" s="295"/>
      <c r="E807" s="295"/>
      <c r="F807" s="295"/>
      <c r="G807" s="295"/>
      <c r="H807" s="295"/>
      <c r="I807" s="295"/>
      <c r="J807" s="295"/>
      <c r="K807" s="295"/>
      <c r="L807" s="295"/>
      <c r="M807" s="295"/>
      <c r="N807" s="467"/>
      <c r="O807" s="295"/>
      <c r="P807" s="295"/>
      <c r="Q807" s="295"/>
      <c r="R807" s="295"/>
      <c r="S807" s="295"/>
      <c r="T807" s="295"/>
      <c r="U807" s="295"/>
      <c r="V807" s="295"/>
      <c r="W807" s="295"/>
      <c r="X807" s="295"/>
      <c r="Y807" s="411">
        <f>Y806</f>
        <v>0</v>
      </c>
      <c r="Z807" s="411">
        <f t="shared" ref="Z807" si="1724">Z806</f>
        <v>0</v>
      </c>
      <c r="AA807" s="411">
        <f t="shared" ref="AA807" si="1725">AA806</f>
        <v>0</v>
      </c>
      <c r="AB807" s="411">
        <f t="shared" ref="AB807" si="1726">AB806</f>
        <v>0</v>
      </c>
      <c r="AC807" s="411">
        <f t="shared" ref="AC807" si="1727">AC806</f>
        <v>0</v>
      </c>
      <c r="AD807" s="411">
        <f t="shared" ref="AD807" si="1728">AD806</f>
        <v>0</v>
      </c>
      <c r="AE807" s="411">
        <f t="shared" ref="AE807" si="1729">AE806</f>
        <v>0</v>
      </c>
      <c r="AF807" s="411">
        <f t="shared" ref="AF807" si="1730">AF806</f>
        <v>0</v>
      </c>
      <c r="AG807" s="411">
        <f t="shared" ref="AG807" si="1731">AG806</f>
        <v>0</v>
      </c>
      <c r="AH807" s="411">
        <f t="shared" ref="AH807" si="1732">AH806</f>
        <v>0</v>
      </c>
      <c r="AI807" s="411">
        <f t="shared" ref="AI807" si="1733">AI806</f>
        <v>0</v>
      </c>
      <c r="AJ807" s="411">
        <f t="shared" ref="AJ807" si="1734">AJ806</f>
        <v>0</v>
      </c>
      <c r="AK807" s="411">
        <f t="shared" ref="AK807" si="1735">AK806</f>
        <v>0</v>
      </c>
      <c r="AL807" s="411">
        <f t="shared" ref="AL807" si="1736">AL806</f>
        <v>0</v>
      </c>
      <c r="AM807" s="297"/>
    </row>
    <row r="808" spans="1:39" hidden="1" outlineLevel="1">
      <c r="A808" s="528"/>
      <c r="B808" s="294"/>
      <c r="C808" s="305"/>
      <c r="D808" s="304"/>
      <c r="E808" s="304"/>
      <c r="F808" s="304"/>
      <c r="G808" s="304"/>
      <c r="H808" s="304"/>
      <c r="I808" s="304"/>
      <c r="J808" s="304"/>
      <c r="K808" s="304"/>
      <c r="L808" s="304"/>
      <c r="M808" s="304"/>
      <c r="N808" s="291"/>
      <c r="O808" s="304"/>
      <c r="P808" s="304"/>
      <c r="Q808" s="304"/>
      <c r="R808" s="304"/>
      <c r="S808" s="304"/>
      <c r="T808" s="304"/>
      <c r="U808" s="304"/>
      <c r="V808" s="304"/>
      <c r="W808" s="304"/>
      <c r="X808" s="304"/>
      <c r="Y808" s="412"/>
      <c r="Z808" s="412"/>
      <c r="AA808" s="412"/>
      <c r="AB808" s="412"/>
      <c r="AC808" s="412"/>
      <c r="AD808" s="412"/>
      <c r="AE808" s="412"/>
      <c r="AF808" s="412"/>
      <c r="AG808" s="412"/>
      <c r="AH808" s="412"/>
      <c r="AI808" s="412"/>
      <c r="AJ808" s="412"/>
      <c r="AK808" s="412"/>
      <c r="AL808" s="412"/>
      <c r="AM808" s="306"/>
    </row>
    <row r="809" spans="1:39" ht="15.75" hidden="1" customHeight="1" outlineLevel="1">
      <c r="A809" s="528">
        <v>5</v>
      </c>
      <c r="B809" s="428" t="s">
        <v>98</v>
      </c>
      <c r="C809" s="291" t="s">
        <v>25</v>
      </c>
      <c r="D809" s="295"/>
      <c r="E809" s="295"/>
      <c r="F809" s="295"/>
      <c r="G809" s="295"/>
      <c r="H809" s="295"/>
      <c r="I809" s="295"/>
      <c r="J809" s="295"/>
      <c r="K809" s="295"/>
      <c r="L809" s="295"/>
      <c r="M809" s="295"/>
      <c r="N809" s="291"/>
      <c r="O809" s="295"/>
      <c r="P809" s="295"/>
      <c r="Q809" s="295"/>
      <c r="R809" s="295"/>
      <c r="S809" s="295"/>
      <c r="T809" s="295"/>
      <c r="U809" s="295"/>
      <c r="V809" s="295"/>
      <c r="W809" s="295"/>
      <c r="X809" s="295"/>
      <c r="Y809" s="415"/>
      <c r="Z809" s="415"/>
      <c r="AA809" s="415"/>
      <c r="AB809" s="415"/>
      <c r="AC809" s="415"/>
      <c r="AD809" s="415"/>
      <c r="AE809" s="415"/>
      <c r="AF809" s="410"/>
      <c r="AG809" s="410"/>
      <c r="AH809" s="410"/>
      <c r="AI809" s="410"/>
      <c r="AJ809" s="410"/>
      <c r="AK809" s="410"/>
      <c r="AL809" s="410"/>
      <c r="AM809" s="296">
        <f>SUM(Y809:AL809)</f>
        <v>0</v>
      </c>
    </row>
    <row r="810" spans="1:39" ht="20.25" hidden="1" customHeight="1" outlineLevel="1">
      <c r="A810" s="528"/>
      <c r="B810" s="294" t="s">
        <v>342</v>
      </c>
      <c r="C810" s="291" t="s">
        <v>163</v>
      </c>
      <c r="D810" s="295"/>
      <c r="E810" s="295"/>
      <c r="F810" s="295"/>
      <c r="G810" s="295"/>
      <c r="H810" s="295"/>
      <c r="I810" s="295"/>
      <c r="J810" s="295"/>
      <c r="K810" s="295"/>
      <c r="L810" s="295"/>
      <c r="M810" s="295"/>
      <c r="N810" s="467"/>
      <c r="O810" s="295"/>
      <c r="P810" s="295"/>
      <c r="Q810" s="295"/>
      <c r="R810" s="295"/>
      <c r="S810" s="295"/>
      <c r="T810" s="295"/>
      <c r="U810" s="295"/>
      <c r="V810" s="295"/>
      <c r="W810" s="295"/>
      <c r="X810" s="295"/>
      <c r="Y810" s="411">
        <f>Y809</f>
        <v>0</v>
      </c>
      <c r="Z810" s="411">
        <f t="shared" ref="Z810" si="1737">Z809</f>
        <v>0</v>
      </c>
      <c r="AA810" s="411">
        <f t="shared" ref="AA810" si="1738">AA809</f>
        <v>0</v>
      </c>
      <c r="AB810" s="411">
        <f t="shared" ref="AB810" si="1739">AB809</f>
        <v>0</v>
      </c>
      <c r="AC810" s="411">
        <f t="shared" ref="AC810" si="1740">AC809</f>
        <v>0</v>
      </c>
      <c r="AD810" s="411">
        <f t="shared" ref="AD810" si="1741">AD809</f>
        <v>0</v>
      </c>
      <c r="AE810" s="411">
        <f t="shared" ref="AE810" si="1742">AE809</f>
        <v>0</v>
      </c>
      <c r="AF810" s="411">
        <f t="shared" ref="AF810" si="1743">AF809</f>
        <v>0</v>
      </c>
      <c r="AG810" s="411">
        <f t="shared" ref="AG810" si="1744">AG809</f>
        <v>0</v>
      </c>
      <c r="AH810" s="411">
        <f t="shared" ref="AH810" si="1745">AH809</f>
        <v>0</v>
      </c>
      <c r="AI810" s="411">
        <f t="shared" ref="AI810" si="1746">AI809</f>
        <v>0</v>
      </c>
      <c r="AJ810" s="411">
        <f t="shared" ref="AJ810" si="1747">AJ809</f>
        <v>0</v>
      </c>
      <c r="AK810" s="411">
        <f t="shared" ref="AK810" si="1748">AK809</f>
        <v>0</v>
      </c>
      <c r="AL810" s="411">
        <f t="shared" ref="AL810" si="1749">AL809</f>
        <v>0</v>
      </c>
      <c r="AM810" s="297"/>
    </row>
    <row r="811" spans="1:39" hidden="1" outlineLevel="1">
      <c r="A811" s="528"/>
      <c r="B811" s="294"/>
      <c r="C811" s="291"/>
      <c r="D811" s="291"/>
      <c r="E811" s="291"/>
      <c r="F811" s="291"/>
      <c r="G811" s="291"/>
      <c r="H811" s="291"/>
      <c r="I811" s="291"/>
      <c r="J811" s="291"/>
      <c r="K811" s="291"/>
      <c r="L811" s="291"/>
      <c r="M811" s="291"/>
      <c r="N811" s="291"/>
      <c r="O811" s="291"/>
      <c r="P811" s="291"/>
      <c r="Q811" s="291"/>
      <c r="R811" s="291"/>
      <c r="S811" s="291"/>
      <c r="T811" s="291"/>
      <c r="U811" s="291"/>
      <c r="V811" s="291"/>
      <c r="W811" s="291"/>
      <c r="X811" s="291"/>
      <c r="Y811" s="422"/>
      <c r="Z811" s="423"/>
      <c r="AA811" s="423"/>
      <c r="AB811" s="423"/>
      <c r="AC811" s="423"/>
      <c r="AD811" s="423"/>
      <c r="AE811" s="423"/>
      <c r="AF811" s="423"/>
      <c r="AG811" s="423"/>
      <c r="AH811" s="423"/>
      <c r="AI811" s="423"/>
      <c r="AJ811" s="423"/>
      <c r="AK811" s="423"/>
      <c r="AL811" s="423"/>
      <c r="AM811" s="297"/>
    </row>
    <row r="812" spans="1:39" ht="15.75" hidden="1" outlineLevel="1">
      <c r="A812" s="528"/>
      <c r="B812" s="319" t="s">
        <v>497</v>
      </c>
      <c r="C812" s="289"/>
      <c r="D812" s="289"/>
      <c r="E812" s="289"/>
      <c r="F812" s="289"/>
      <c r="G812" s="289"/>
      <c r="H812" s="289"/>
      <c r="I812" s="289"/>
      <c r="J812" s="289"/>
      <c r="K812" s="289"/>
      <c r="L812" s="289"/>
      <c r="M812" s="289"/>
      <c r="N812" s="290"/>
      <c r="O812" s="289"/>
      <c r="P812" s="289"/>
      <c r="Q812" s="289"/>
      <c r="R812" s="289"/>
      <c r="S812" s="289"/>
      <c r="T812" s="289"/>
      <c r="U812" s="289"/>
      <c r="V812" s="289"/>
      <c r="W812" s="289"/>
      <c r="X812" s="289"/>
      <c r="Y812" s="414"/>
      <c r="Z812" s="414"/>
      <c r="AA812" s="414"/>
      <c r="AB812" s="414"/>
      <c r="AC812" s="414"/>
      <c r="AD812" s="414"/>
      <c r="AE812" s="414"/>
      <c r="AF812" s="414"/>
      <c r="AG812" s="414"/>
      <c r="AH812" s="414"/>
      <c r="AI812" s="414"/>
      <c r="AJ812" s="414"/>
      <c r="AK812" s="414"/>
      <c r="AL812" s="414"/>
      <c r="AM812" s="292"/>
    </row>
    <row r="813" spans="1:39" hidden="1" outlineLevel="1">
      <c r="A813" s="528">
        <v>6</v>
      </c>
      <c r="B813" s="428" t="s">
        <v>99</v>
      </c>
      <c r="C813" s="291" t="s">
        <v>25</v>
      </c>
      <c r="D813" s="295"/>
      <c r="E813" s="295"/>
      <c r="F813" s="295"/>
      <c r="G813" s="295"/>
      <c r="H813" s="295"/>
      <c r="I813" s="295"/>
      <c r="J813" s="295"/>
      <c r="K813" s="295"/>
      <c r="L813" s="295"/>
      <c r="M813" s="295"/>
      <c r="N813" s="295">
        <v>12</v>
      </c>
      <c r="O813" s="295"/>
      <c r="P813" s="295"/>
      <c r="Q813" s="295"/>
      <c r="R813" s="295"/>
      <c r="S813" s="295"/>
      <c r="T813" s="295"/>
      <c r="U813" s="295"/>
      <c r="V813" s="295"/>
      <c r="W813" s="295"/>
      <c r="X813" s="295"/>
      <c r="Y813" s="415"/>
      <c r="Z813" s="415"/>
      <c r="AA813" s="415"/>
      <c r="AB813" s="415"/>
      <c r="AC813" s="415"/>
      <c r="AD813" s="415"/>
      <c r="AE813" s="415"/>
      <c r="AF813" s="415"/>
      <c r="AG813" s="415"/>
      <c r="AH813" s="415"/>
      <c r="AI813" s="415"/>
      <c r="AJ813" s="415"/>
      <c r="AK813" s="415"/>
      <c r="AL813" s="415"/>
      <c r="AM813" s="296">
        <f>SUM(Y813:AL813)</f>
        <v>0</v>
      </c>
    </row>
    <row r="814" spans="1:39" hidden="1" outlineLevel="1">
      <c r="A814" s="528"/>
      <c r="B814" s="294" t="s">
        <v>342</v>
      </c>
      <c r="C814" s="291" t="s">
        <v>163</v>
      </c>
      <c r="D814" s="295"/>
      <c r="E814" s="295"/>
      <c r="F814" s="295"/>
      <c r="G814" s="295"/>
      <c r="H814" s="295"/>
      <c r="I814" s="295"/>
      <c r="J814" s="295"/>
      <c r="K814" s="295"/>
      <c r="L814" s="295"/>
      <c r="M814" s="295"/>
      <c r="N814" s="295">
        <f>N813</f>
        <v>12</v>
      </c>
      <c r="O814" s="295"/>
      <c r="P814" s="295"/>
      <c r="Q814" s="295"/>
      <c r="R814" s="295"/>
      <c r="S814" s="295"/>
      <c r="T814" s="295"/>
      <c r="U814" s="295"/>
      <c r="V814" s="295"/>
      <c r="W814" s="295"/>
      <c r="X814" s="295"/>
      <c r="Y814" s="411">
        <f>Y813</f>
        <v>0</v>
      </c>
      <c r="Z814" s="411">
        <f t="shared" ref="Z814" si="1750">Z813</f>
        <v>0</v>
      </c>
      <c r="AA814" s="411">
        <f t="shared" ref="AA814" si="1751">AA813</f>
        <v>0</v>
      </c>
      <c r="AB814" s="411">
        <f t="shared" ref="AB814" si="1752">AB813</f>
        <v>0</v>
      </c>
      <c r="AC814" s="411">
        <f t="shared" ref="AC814" si="1753">AC813</f>
        <v>0</v>
      </c>
      <c r="AD814" s="411">
        <f t="shared" ref="AD814" si="1754">AD813</f>
        <v>0</v>
      </c>
      <c r="AE814" s="411">
        <f t="shared" ref="AE814" si="1755">AE813</f>
        <v>0</v>
      </c>
      <c r="AF814" s="411">
        <f t="shared" ref="AF814" si="1756">AF813</f>
        <v>0</v>
      </c>
      <c r="AG814" s="411">
        <f t="shared" ref="AG814" si="1757">AG813</f>
        <v>0</v>
      </c>
      <c r="AH814" s="411">
        <f t="shared" ref="AH814" si="1758">AH813</f>
        <v>0</v>
      </c>
      <c r="AI814" s="411">
        <f t="shared" ref="AI814" si="1759">AI813</f>
        <v>0</v>
      </c>
      <c r="AJ814" s="411">
        <f t="shared" ref="AJ814" si="1760">AJ813</f>
        <v>0</v>
      </c>
      <c r="AK814" s="411">
        <f t="shared" ref="AK814" si="1761">AK813</f>
        <v>0</v>
      </c>
      <c r="AL814" s="411">
        <f t="shared" ref="AL814" si="1762">AL813</f>
        <v>0</v>
      </c>
      <c r="AM814" s="311"/>
    </row>
    <row r="815" spans="1:39" hidden="1" outlineLevel="1">
      <c r="A815" s="528"/>
      <c r="B815" s="310"/>
      <c r="C815" s="312"/>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6"/>
      <c r="Z815" s="416"/>
      <c r="AA815" s="416"/>
      <c r="AB815" s="416"/>
      <c r="AC815" s="416"/>
      <c r="AD815" s="416"/>
      <c r="AE815" s="416"/>
      <c r="AF815" s="416"/>
      <c r="AG815" s="416"/>
      <c r="AH815" s="416"/>
      <c r="AI815" s="416"/>
      <c r="AJ815" s="416"/>
      <c r="AK815" s="416"/>
      <c r="AL815" s="416"/>
      <c r="AM815" s="313"/>
    </row>
    <row r="816" spans="1:39" ht="30" hidden="1" outlineLevel="1">
      <c r="A816" s="528">
        <v>7</v>
      </c>
      <c r="B816" s="428" t="s">
        <v>100</v>
      </c>
      <c r="C816" s="291" t="s">
        <v>25</v>
      </c>
      <c r="D816" s="295"/>
      <c r="E816" s="295"/>
      <c r="F816" s="295"/>
      <c r="G816" s="295"/>
      <c r="H816" s="295"/>
      <c r="I816" s="295"/>
      <c r="J816" s="295"/>
      <c r="K816" s="295"/>
      <c r="L816" s="295"/>
      <c r="M816" s="295"/>
      <c r="N816" s="295">
        <v>12</v>
      </c>
      <c r="O816" s="295"/>
      <c r="P816" s="295"/>
      <c r="Q816" s="295"/>
      <c r="R816" s="295"/>
      <c r="S816" s="295"/>
      <c r="T816" s="295"/>
      <c r="U816" s="295"/>
      <c r="V816" s="295"/>
      <c r="W816" s="295"/>
      <c r="X816" s="295"/>
      <c r="Y816" s="415"/>
      <c r="Z816" s="415"/>
      <c r="AA816" s="415"/>
      <c r="AB816" s="415"/>
      <c r="AC816" s="415"/>
      <c r="AD816" s="415"/>
      <c r="AE816" s="415"/>
      <c r="AF816" s="415"/>
      <c r="AG816" s="415"/>
      <c r="AH816" s="415"/>
      <c r="AI816" s="415"/>
      <c r="AJ816" s="415"/>
      <c r="AK816" s="415"/>
      <c r="AL816" s="415"/>
      <c r="AM816" s="296">
        <f>SUM(Y816:AL816)</f>
        <v>0</v>
      </c>
    </row>
    <row r="817" spans="1:39" hidden="1" outlineLevel="1">
      <c r="A817" s="528"/>
      <c r="B817" s="294" t="s">
        <v>342</v>
      </c>
      <c r="C817" s="291" t="s">
        <v>163</v>
      </c>
      <c r="D817" s="295"/>
      <c r="E817" s="295"/>
      <c r="F817" s="295"/>
      <c r="G817" s="295"/>
      <c r="H817" s="295"/>
      <c r="I817" s="295"/>
      <c r="J817" s="295"/>
      <c r="K817" s="295"/>
      <c r="L817" s="295"/>
      <c r="M817" s="295"/>
      <c r="N817" s="295">
        <f>N816</f>
        <v>12</v>
      </c>
      <c r="O817" s="295"/>
      <c r="P817" s="295"/>
      <c r="Q817" s="295"/>
      <c r="R817" s="295"/>
      <c r="S817" s="295"/>
      <c r="T817" s="295"/>
      <c r="U817" s="295"/>
      <c r="V817" s="295"/>
      <c r="W817" s="295"/>
      <c r="X817" s="295"/>
      <c r="Y817" s="411">
        <f>Y816</f>
        <v>0</v>
      </c>
      <c r="Z817" s="411">
        <f t="shared" ref="Z817" si="1763">Z816</f>
        <v>0</v>
      </c>
      <c r="AA817" s="411">
        <f t="shared" ref="AA817" si="1764">AA816</f>
        <v>0</v>
      </c>
      <c r="AB817" s="411">
        <f t="shared" ref="AB817" si="1765">AB816</f>
        <v>0</v>
      </c>
      <c r="AC817" s="411">
        <f t="shared" ref="AC817" si="1766">AC816</f>
        <v>0</v>
      </c>
      <c r="AD817" s="411">
        <f t="shared" ref="AD817" si="1767">AD816</f>
        <v>0</v>
      </c>
      <c r="AE817" s="411">
        <f t="shared" ref="AE817" si="1768">AE816</f>
        <v>0</v>
      </c>
      <c r="AF817" s="411">
        <f t="shared" ref="AF817" si="1769">AF816</f>
        <v>0</v>
      </c>
      <c r="AG817" s="411">
        <f t="shared" ref="AG817" si="1770">AG816</f>
        <v>0</v>
      </c>
      <c r="AH817" s="411">
        <f t="shared" ref="AH817" si="1771">AH816</f>
        <v>0</v>
      </c>
      <c r="AI817" s="411">
        <f t="shared" ref="AI817" si="1772">AI816</f>
        <v>0</v>
      </c>
      <c r="AJ817" s="411">
        <f t="shared" ref="AJ817" si="1773">AJ816</f>
        <v>0</v>
      </c>
      <c r="AK817" s="411">
        <f t="shared" ref="AK817" si="1774">AK816</f>
        <v>0</v>
      </c>
      <c r="AL817" s="411">
        <f t="shared" ref="AL817" si="1775">AL816</f>
        <v>0</v>
      </c>
      <c r="AM817" s="311"/>
    </row>
    <row r="818" spans="1:39" hidden="1" outlineLevel="1">
      <c r="A818" s="528"/>
      <c r="B818" s="314"/>
      <c r="C818" s="312"/>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6"/>
      <c r="Z818" s="417"/>
      <c r="AA818" s="416"/>
      <c r="AB818" s="416"/>
      <c r="AC818" s="416"/>
      <c r="AD818" s="416"/>
      <c r="AE818" s="416"/>
      <c r="AF818" s="416"/>
      <c r="AG818" s="416"/>
      <c r="AH818" s="416"/>
      <c r="AI818" s="416"/>
      <c r="AJ818" s="416"/>
      <c r="AK818" s="416"/>
      <c r="AL818" s="416"/>
      <c r="AM818" s="313"/>
    </row>
    <row r="819" spans="1:39" ht="30" hidden="1" outlineLevel="1">
      <c r="A819" s="528">
        <v>8</v>
      </c>
      <c r="B819" s="428" t="s">
        <v>101</v>
      </c>
      <c r="C819" s="291" t="s">
        <v>25</v>
      </c>
      <c r="D819" s="295"/>
      <c r="E819" s="295"/>
      <c r="F819" s="295"/>
      <c r="G819" s="295"/>
      <c r="H819" s="295"/>
      <c r="I819" s="295"/>
      <c r="J819" s="295"/>
      <c r="K819" s="295"/>
      <c r="L819" s="295"/>
      <c r="M819" s="295"/>
      <c r="N819" s="295">
        <v>12</v>
      </c>
      <c r="O819" s="295"/>
      <c r="P819" s="295"/>
      <c r="Q819" s="295"/>
      <c r="R819" s="295"/>
      <c r="S819" s="295"/>
      <c r="T819" s="295"/>
      <c r="U819" s="295"/>
      <c r="V819" s="295"/>
      <c r="W819" s="295"/>
      <c r="X819" s="295"/>
      <c r="Y819" s="415"/>
      <c r="Z819" s="415"/>
      <c r="AA819" s="415"/>
      <c r="AB819" s="415"/>
      <c r="AC819" s="415"/>
      <c r="AD819" s="415"/>
      <c r="AE819" s="415"/>
      <c r="AF819" s="415"/>
      <c r="AG819" s="415"/>
      <c r="AH819" s="415"/>
      <c r="AI819" s="415"/>
      <c r="AJ819" s="415"/>
      <c r="AK819" s="415"/>
      <c r="AL819" s="415"/>
      <c r="AM819" s="296">
        <f>SUM(Y819:AL819)</f>
        <v>0</v>
      </c>
    </row>
    <row r="820" spans="1:39" hidden="1" outlineLevel="1">
      <c r="A820" s="528"/>
      <c r="B820" s="294" t="s">
        <v>342</v>
      </c>
      <c r="C820" s="291" t="s">
        <v>163</v>
      </c>
      <c r="D820" s="295"/>
      <c r="E820" s="295"/>
      <c r="F820" s="295"/>
      <c r="G820" s="295"/>
      <c r="H820" s="295"/>
      <c r="I820" s="295"/>
      <c r="J820" s="295"/>
      <c r="K820" s="295"/>
      <c r="L820" s="295"/>
      <c r="M820" s="295"/>
      <c r="N820" s="295">
        <f>N819</f>
        <v>12</v>
      </c>
      <c r="O820" s="295"/>
      <c r="P820" s="295"/>
      <c r="Q820" s="295"/>
      <c r="R820" s="295"/>
      <c r="S820" s="295"/>
      <c r="T820" s="295"/>
      <c r="U820" s="295"/>
      <c r="V820" s="295"/>
      <c r="W820" s="295"/>
      <c r="X820" s="295"/>
      <c r="Y820" s="411">
        <f>Y819</f>
        <v>0</v>
      </c>
      <c r="Z820" s="411">
        <f t="shared" ref="Z820" si="1776">Z819</f>
        <v>0</v>
      </c>
      <c r="AA820" s="411">
        <f t="shared" ref="AA820" si="1777">AA819</f>
        <v>0</v>
      </c>
      <c r="AB820" s="411">
        <f t="shared" ref="AB820" si="1778">AB819</f>
        <v>0</v>
      </c>
      <c r="AC820" s="411">
        <f t="shared" ref="AC820" si="1779">AC819</f>
        <v>0</v>
      </c>
      <c r="AD820" s="411">
        <f t="shared" ref="AD820" si="1780">AD819</f>
        <v>0</v>
      </c>
      <c r="AE820" s="411">
        <f t="shared" ref="AE820" si="1781">AE819</f>
        <v>0</v>
      </c>
      <c r="AF820" s="411">
        <f t="shared" ref="AF820" si="1782">AF819</f>
        <v>0</v>
      </c>
      <c r="AG820" s="411">
        <f t="shared" ref="AG820" si="1783">AG819</f>
        <v>0</v>
      </c>
      <c r="AH820" s="411">
        <f t="shared" ref="AH820" si="1784">AH819</f>
        <v>0</v>
      </c>
      <c r="AI820" s="411">
        <f t="shared" ref="AI820" si="1785">AI819</f>
        <v>0</v>
      </c>
      <c r="AJ820" s="411">
        <f t="shared" ref="AJ820" si="1786">AJ819</f>
        <v>0</v>
      </c>
      <c r="AK820" s="411">
        <f t="shared" ref="AK820" si="1787">AK819</f>
        <v>0</v>
      </c>
      <c r="AL820" s="411">
        <f t="shared" ref="AL820" si="1788">AL819</f>
        <v>0</v>
      </c>
      <c r="AM820" s="311"/>
    </row>
    <row r="821" spans="1:39" hidden="1" outlineLevel="1">
      <c r="A821" s="528"/>
      <c r="B821" s="314"/>
      <c r="C821" s="312"/>
      <c r="D821" s="316"/>
      <c r="E821" s="316"/>
      <c r="F821" s="316"/>
      <c r="G821" s="316"/>
      <c r="H821" s="316"/>
      <c r="I821" s="316"/>
      <c r="J821" s="316"/>
      <c r="K821" s="316"/>
      <c r="L821" s="316"/>
      <c r="M821" s="316"/>
      <c r="N821" s="291"/>
      <c r="O821" s="316"/>
      <c r="P821" s="316"/>
      <c r="Q821" s="316"/>
      <c r="R821" s="316"/>
      <c r="S821" s="316"/>
      <c r="T821" s="316"/>
      <c r="U821" s="316"/>
      <c r="V821" s="316"/>
      <c r="W821" s="316"/>
      <c r="X821" s="316"/>
      <c r="Y821" s="416"/>
      <c r="Z821" s="417"/>
      <c r="AA821" s="416"/>
      <c r="AB821" s="416"/>
      <c r="AC821" s="416"/>
      <c r="AD821" s="416"/>
      <c r="AE821" s="416"/>
      <c r="AF821" s="416"/>
      <c r="AG821" s="416"/>
      <c r="AH821" s="416"/>
      <c r="AI821" s="416"/>
      <c r="AJ821" s="416"/>
      <c r="AK821" s="416"/>
      <c r="AL821" s="416"/>
      <c r="AM821" s="313"/>
    </row>
    <row r="822" spans="1:39" ht="30" hidden="1" outlineLevel="1">
      <c r="A822" s="528">
        <v>9</v>
      </c>
      <c r="B822" s="428" t="s">
        <v>102</v>
      </c>
      <c r="C822" s="291" t="s">
        <v>25</v>
      </c>
      <c r="D822" s="295"/>
      <c r="E822" s="295"/>
      <c r="F822" s="295"/>
      <c r="G822" s="295"/>
      <c r="H822" s="295"/>
      <c r="I822" s="295"/>
      <c r="J822" s="295"/>
      <c r="K822" s="295"/>
      <c r="L822" s="295"/>
      <c r="M822" s="295"/>
      <c r="N822" s="295">
        <v>12</v>
      </c>
      <c r="O822" s="295"/>
      <c r="P822" s="295"/>
      <c r="Q822" s="295"/>
      <c r="R822" s="295"/>
      <c r="S822" s="295"/>
      <c r="T822" s="295"/>
      <c r="U822" s="295"/>
      <c r="V822" s="295"/>
      <c r="W822" s="295"/>
      <c r="X822" s="295"/>
      <c r="Y822" s="415"/>
      <c r="Z822" s="415"/>
      <c r="AA822" s="415"/>
      <c r="AB822" s="415"/>
      <c r="AC822" s="415"/>
      <c r="AD822" s="415"/>
      <c r="AE822" s="415"/>
      <c r="AF822" s="415"/>
      <c r="AG822" s="415"/>
      <c r="AH822" s="415"/>
      <c r="AI822" s="415"/>
      <c r="AJ822" s="415"/>
      <c r="AK822" s="415"/>
      <c r="AL822" s="415"/>
      <c r="AM822" s="296">
        <f>SUM(Y822:AL822)</f>
        <v>0</v>
      </c>
    </row>
    <row r="823" spans="1:39" hidden="1" outlineLevel="1">
      <c r="A823" s="528"/>
      <c r="B823" s="294" t="s">
        <v>342</v>
      </c>
      <c r="C823" s="291" t="s">
        <v>163</v>
      </c>
      <c r="D823" s="295"/>
      <c r="E823" s="295"/>
      <c r="F823" s="295"/>
      <c r="G823" s="295"/>
      <c r="H823" s="295"/>
      <c r="I823" s="295"/>
      <c r="J823" s="295"/>
      <c r="K823" s="295"/>
      <c r="L823" s="295"/>
      <c r="M823" s="295"/>
      <c r="N823" s="295">
        <f>N822</f>
        <v>12</v>
      </c>
      <c r="O823" s="295"/>
      <c r="P823" s="295"/>
      <c r="Q823" s="295"/>
      <c r="R823" s="295"/>
      <c r="S823" s="295"/>
      <c r="T823" s="295"/>
      <c r="U823" s="295"/>
      <c r="V823" s="295"/>
      <c r="W823" s="295"/>
      <c r="X823" s="295"/>
      <c r="Y823" s="411">
        <f>Y822</f>
        <v>0</v>
      </c>
      <c r="Z823" s="411">
        <f t="shared" ref="Z823" si="1789">Z822</f>
        <v>0</v>
      </c>
      <c r="AA823" s="411">
        <f t="shared" ref="AA823" si="1790">AA822</f>
        <v>0</v>
      </c>
      <c r="AB823" s="411">
        <f t="shared" ref="AB823" si="1791">AB822</f>
        <v>0</v>
      </c>
      <c r="AC823" s="411">
        <f t="shared" ref="AC823" si="1792">AC822</f>
        <v>0</v>
      </c>
      <c r="AD823" s="411">
        <f t="shared" ref="AD823" si="1793">AD822</f>
        <v>0</v>
      </c>
      <c r="AE823" s="411">
        <f t="shared" ref="AE823" si="1794">AE822</f>
        <v>0</v>
      </c>
      <c r="AF823" s="411">
        <f t="shared" ref="AF823" si="1795">AF822</f>
        <v>0</v>
      </c>
      <c r="AG823" s="411">
        <f t="shared" ref="AG823" si="1796">AG822</f>
        <v>0</v>
      </c>
      <c r="AH823" s="411">
        <f t="shared" ref="AH823" si="1797">AH822</f>
        <v>0</v>
      </c>
      <c r="AI823" s="411">
        <f t="shared" ref="AI823" si="1798">AI822</f>
        <v>0</v>
      </c>
      <c r="AJ823" s="411">
        <f t="shared" ref="AJ823" si="1799">AJ822</f>
        <v>0</v>
      </c>
      <c r="AK823" s="411">
        <f t="shared" ref="AK823" si="1800">AK822</f>
        <v>0</v>
      </c>
      <c r="AL823" s="411">
        <f t="shared" ref="AL823" si="1801">AL822</f>
        <v>0</v>
      </c>
      <c r="AM823" s="311"/>
    </row>
    <row r="824" spans="1:39" hidden="1" outlineLevel="1">
      <c r="A824" s="528"/>
      <c r="B824" s="314"/>
      <c r="C824" s="312"/>
      <c r="D824" s="316"/>
      <c r="E824" s="316"/>
      <c r="F824" s="316"/>
      <c r="G824" s="316"/>
      <c r="H824" s="316"/>
      <c r="I824" s="316"/>
      <c r="J824" s="316"/>
      <c r="K824" s="316"/>
      <c r="L824" s="316"/>
      <c r="M824" s="316"/>
      <c r="N824" s="291"/>
      <c r="O824" s="316"/>
      <c r="P824" s="316"/>
      <c r="Q824" s="316"/>
      <c r="R824" s="316"/>
      <c r="S824" s="316"/>
      <c r="T824" s="316"/>
      <c r="U824" s="316"/>
      <c r="V824" s="316"/>
      <c r="W824" s="316"/>
      <c r="X824" s="316"/>
      <c r="Y824" s="416"/>
      <c r="Z824" s="416"/>
      <c r="AA824" s="416"/>
      <c r="AB824" s="416"/>
      <c r="AC824" s="416"/>
      <c r="AD824" s="416"/>
      <c r="AE824" s="416"/>
      <c r="AF824" s="416"/>
      <c r="AG824" s="416"/>
      <c r="AH824" s="416"/>
      <c r="AI824" s="416"/>
      <c r="AJ824" s="416"/>
      <c r="AK824" s="416"/>
      <c r="AL824" s="416"/>
      <c r="AM824" s="313"/>
    </row>
    <row r="825" spans="1:39" ht="30" hidden="1" outlineLevel="1">
      <c r="A825" s="528">
        <v>10</v>
      </c>
      <c r="B825" s="428" t="s">
        <v>103</v>
      </c>
      <c r="C825" s="291" t="s">
        <v>25</v>
      </c>
      <c r="D825" s="295"/>
      <c r="E825" s="295"/>
      <c r="F825" s="295"/>
      <c r="G825" s="295"/>
      <c r="H825" s="295"/>
      <c r="I825" s="295"/>
      <c r="J825" s="295"/>
      <c r="K825" s="295"/>
      <c r="L825" s="295"/>
      <c r="M825" s="295"/>
      <c r="N825" s="295">
        <v>3</v>
      </c>
      <c r="O825" s="295"/>
      <c r="P825" s="295"/>
      <c r="Q825" s="295"/>
      <c r="R825" s="295"/>
      <c r="S825" s="295"/>
      <c r="T825" s="295"/>
      <c r="U825" s="295"/>
      <c r="V825" s="295"/>
      <c r="W825" s="295"/>
      <c r="X825" s="295"/>
      <c r="Y825" s="415"/>
      <c r="Z825" s="415"/>
      <c r="AA825" s="415"/>
      <c r="AB825" s="415"/>
      <c r="AC825" s="415"/>
      <c r="AD825" s="415"/>
      <c r="AE825" s="415"/>
      <c r="AF825" s="415"/>
      <c r="AG825" s="415"/>
      <c r="AH825" s="415"/>
      <c r="AI825" s="415"/>
      <c r="AJ825" s="415"/>
      <c r="AK825" s="415"/>
      <c r="AL825" s="415"/>
      <c r="AM825" s="296">
        <f>SUM(Y825:AL825)</f>
        <v>0</v>
      </c>
    </row>
    <row r="826" spans="1:39" hidden="1" outlineLevel="1">
      <c r="A826" s="528"/>
      <c r="B826" s="294" t="s">
        <v>342</v>
      </c>
      <c r="C826" s="291" t="s">
        <v>163</v>
      </c>
      <c r="D826" s="295"/>
      <c r="E826" s="295"/>
      <c r="F826" s="295"/>
      <c r="G826" s="295"/>
      <c r="H826" s="295"/>
      <c r="I826" s="295"/>
      <c r="J826" s="295"/>
      <c r="K826" s="295"/>
      <c r="L826" s="295"/>
      <c r="M826" s="295"/>
      <c r="N826" s="295">
        <f>N825</f>
        <v>3</v>
      </c>
      <c r="O826" s="295"/>
      <c r="P826" s="295"/>
      <c r="Q826" s="295"/>
      <c r="R826" s="295"/>
      <c r="S826" s="295"/>
      <c r="T826" s="295"/>
      <c r="U826" s="295"/>
      <c r="V826" s="295"/>
      <c r="W826" s="295"/>
      <c r="X826" s="295"/>
      <c r="Y826" s="411">
        <f>Y825</f>
        <v>0</v>
      </c>
      <c r="Z826" s="411">
        <f t="shared" ref="Z826" si="1802">Z825</f>
        <v>0</v>
      </c>
      <c r="AA826" s="411">
        <f t="shared" ref="AA826" si="1803">AA825</f>
        <v>0</v>
      </c>
      <c r="AB826" s="411">
        <f t="shared" ref="AB826" si="1804">AB825</f>
        <v>0</v>
      </c>
      <c r="AC826" s="411">
        <f t="shared" ref="AC826" si="1805">AC825</f>
        <v>0</v>
      </c>
      <c r="AD826" s="411">
        <f t="shared" ref="AD826" si="1806">AD825</f>
        <v>0</v>
      </c>
      <c r="AE826" s="411">
        <f t="shared" ref="AE826" si="1807">AE825</f>
        <v>0</v>
      </c>
      <c r="AF826" s="411">
        <f t="shared" ref="AF826" si="1808">AF825</f>
        <v>0</v>
      </c>
      <c r="AG826" s="411">
        <f t="shared" ref="AG826" si="1809">AG825</f>
        <v>0</v>
      </c>
      <c r="AH826" s="411">
        <f t="shared" ref="AH826" si="1810">AH825</f>
        <v>0</v>
      </c>
      <c r="AI826" s="411">
        <f t="shared" ref="AI826" si="1811">AI825</f>
        <v>0</v>
      </c>
      <c r="AJ826" s="411">
        <f t="shared" ref="AJ826" si="1812">AJ825</f>
        <v>0</v>
      </c>
      <c r="AK826" s="411">
        <f t="shared" ref="AK826" si="1813">AK825</f>
        <v>0</v>
      </c>
      <c r="AL826" s="411">
        <f t="shared" ref="AL826" si="1814">AL825</f>
        <v>0</v>
      </c>
      <c r="AM826" s="311"/>
    </row>
    <row r="827" spans="1:39" hidden="1" outlineLevel="1">
      <c r="A827" s="528"/>
      <c r="B827" s="314"/>
      <c r="C827" s="312"/>
      <c r="D827" s="316"/>
      <c r="E827" s="316"/>
      <c r="F827" s="316"/>
      <c r="G827" s="316"/>
      <c r="H827" s="316"/>
      <c r="I827" s="316"/>
      <c r="J827" s="316"/>
      <c r="K827" s="316"/>
      <c r="L827" s="316"/>
      <c r="M827" s="316"/>
      <c r="N827" s="291"/>
      <c r="O827" s="316"/>
      <c r="P827" s="316"/>
      <c r="Q827" s="316"/>
      <c r="R827" s="316"/>
      <c r="S827" s="316"/>
      <c r="T827" s="316"/>
      <c r="U827" s="316"/>
      <c r="V827" s="316"/>
      <c r="W827" s="316"/>
      <c r="X827" s="316"/>
      <c r="Y827" s="416"/>
      <c r="Z827" s="417"/>
      <c r="AA827" s="416"/>
      <c r="AB827" s="416"/>
      <c r="AC827" s="416"/>
      <c r="AD827" s="416"/>
      <c r="AE827" s="416"/>
      <c r="AF827" s="416"/>
      <c r="AG827" s="416"/>
      <c r="AH827" s="416"/>
      <c r="AI827" s="416"/>
      <c r="AJ827" s="416"/>
      <c r="AK827" s="416"/>
      <c r="AL827" s="416"/>
      <c r="AM827" s="313"/>
    </row>
    <row r="828" spans="1:39" ht="15.75" hidden="1" outlineLevel="1">
      <c r="A828" s="528"/>
      <c r="B828" s="288" t="s">
        <v>10</v>
      </c>
      <c r="C828" s="289"/>
      <c r="D828" s="289"/>
      <c r="E828" s="289"/>
      <c r="F828" s="289"/>
      <c r="G828" s="289"/>
      <c r="H828" s="289"/>
      <c r="I828" s="289"/>
      <c r="J828" s="289"/>
      <c r="K828" s="289"/>
      <c r="L828" s="289"/>
      <c r="M828" s="289"/>
      <c r="N828" s="290"/>
      <c r="O828" s="289"/>
      <c r="P828" s="289"/>
      <c r="Q828" s="289"/>
      <c r="R828" s="289"/>
      <c r="S828" s="289"/>
      <c r="T828" s="289"/>
      <c r="U828" s="289"/>
      <c r="V828" s="289"/>
      <c r="W828" s="289"/>
      <c r="X828" s="289"/>
      <c r="Y828" s="414"/>
      <c r="Z828" s="414"/>
      <c r="AA828" s="414"/>
      <c r="AB828" s="414"/>
      <c r="AC828" s="414"/>
      <c r="AD828" s="414"/>
      <c r="AE828" s="414"/>
      <c r="AF828" s="414"/>
      <c r="AG828" s="414"/>
      <c r="AH828" s="414"/>
      <c r="AI828" s="414"/>
      <c r="AJ828" s="414"/>
      <c r="AK828" s="414"/>
      <c r="AL828" s="414"/>
      <c r="AM828" s="292"/>
    </row>
    <row r="829" spans="1:39" ht="30" hidden="1" outlineLevel="1">
      <c r="A829" s="528">
        <v>11</v>
      </c>
      <c r="B829" s="428" t="s">
        <v>104</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5"/>
      <c r="AA829" s="415"/>
      <c r="AB829" s="415"/>
      <c r="AC829" s="415"/>
      <c r="AD829" s="415"/>
      <c r="AE829" s="415"/>
      <c r="AF829" s="415"/>
      <c r="AG829" s="415"/>
      <c r="AH829" s="415"/>
      <c r="AI829" s="415"/>
      <c r="AJ829" s="415"/>
      <c r="AK829" s="415"/>
      <c r="AL829" s="415"/>
      <c r="AM829" s="296">
        <f>SUM(Y829:AL829)</f>
        <v>0</v>
      </c>
    </row>
    <row r="830" spans="1:39" hidden="1" outlineLevel="1">
      <c r="A830" s="528"/>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 si="1815">Z829</f>
        <v>0</v>
      </c>
      <c r="AA830" s="411">
        <f t="shared" ref="AA830" si="1816">AA829</f>
        <v>0</v>
      </c>
      <c r="AB830" s="411">
        <f t="shared" ref="AB830" si="1817">AB829</f>
        <v>0</v>
      </c>
      <c r="AC830" s="411">
        <f t="shared" ref="AC830" si="1818">AC829</f>
        <v>0</v>
      </c>
      <c r="AD830" s="411">
        <f t="shared" ref="AD830" si="1819">AD829</f>
        <v>0</v>
      </c>
      <c r="AE830" s="411">
        <f t="shared" ref="AE830" si="1820">AE829</f>
        <v>0</v>
      </c>
      <c r="AF830" s="411">
        <f t="shared" ref="AF830" si="1821">AF829</f>
        <v>0</v>
      </c>
      <c r="AG830" s="411">
        <f t="shared" ref="AG830" si="1822">AG829</f>
        <v>0</v>
      </c>
      <c r="AH830" s="411">
        <f t="shared" ref="AH830" si="1823">AH829</f>
        <v>0</v>
      </c>
      <c r="AI830" s="411">
        <f t="shared" ref="AI830" si="1824">AI829</f>
        <v>0</v>
      </c>
      <c r="AJ830" s="411">
        <f t="shared" ref="AJ830" si="1825">AJ829</f>
        <v>0</v>
      </c>
      <c r="AK830" s="411">
        <f t="shared" ref="AK830" si="1826">AK829</f>
        <v>0</v>
      </c>
      <c r="AL830" s="411">
        <f t="shared" ref="AL830" si="1827">AL829</f>
        <v>0</v>
      </c>
      <c r="AM830" s="297"/>
    </row>
    <row r="831" spans="1:39" hidden="1" outlineLevel="1">
      <c r="A831" s="528"/>
      <c r="B831" s="315"/>
      <c r="C831" s="305"/>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21"/>
      <c r="AA831" s="421"/>
      <c r="AB831" s="421"/>
      <c r="AC831" s="421"/>
      <c r="AD831" s="421"/>
      <c r="AE831" s="421"/>
      <c r="AF831" s="421"/>
      <c r="AG831" s="421"/>
      <c r="AH831" s="421"/>
      <c r="AI831" s="421"/>
      <c r="AJ831" s="421"/>
      <c r="AK831" s="421"/>
      <c r="AL831" s="421"/>
      <c r="AM831" s="306"/>
    </row>
    <row r="832" spans="1:39" ht="45" hidden="1" outlineLevel="1">
      <c r="A832" s="528">
        <v>12</v>
      </c>
      <c r="B832" s="428" t="s">
        <v>105</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10"/>
      <c r="Z832" s="415"/>
      <c r="AA832" s="415"/>
      <c r="AB832" s="415"/>
      <c r="AC832" s="415"/>
      <c r="AD832" s="415"/>
      <c r="AE832" s="415"/>
      <c r="AF832" s="415"/>
      <c r="AG832" s="415"/>
      <c r="AH832" s="415"/>
      <c r="AI832" s="415"/>
      <c r="AJ832" s="415"/>
      <c r="AK832" s="415"/>
      <c r="AL832" s="415"/>
      <c r="AM832" s="296">
        <f>SUM(Y832:AL832)</f>
        <v>0</v>
      </c>
    </row>
    <row r="833" spans="1:39" hidden="1" outlineLevel="1">
      <c r="A833" s="528"/>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 si="1828">Z832</f>
        <v>0</v>
      </c>
      <c r="AA833" s="411">
        <f t="shared" ref="AA833" si="1829">AA832</f>
        <v>0</v>
      </c>
      <c r="AB833" s="411">
        <f t="shared" ref="AB833" si="1830">AB832</f>
        <v>0</v>
      </c>
      <c r="AC833" s="411">
        <f t="shared" ref="AC833" si="1831">AC832</f>
        <v>0</v>
      </c>
      <c r="AD833" s="411">
        <f t="shared" ref="AD833" si="1832">AD832</f>
        <v>0</v>
      </c>
      <c r="AE833" s="411">
        <f t="shared" ref="AE833" si="1833">AE832</f>
        <v>0</v>
      </c>
      <c r="AF833" s="411">
        <f t="shared" ref="AF833" si="1834">AF832</f>
        <v>0</v>
      </c>
      <c r="AG833" s="411">
        <f t="shared" ref="AG833" si="1835">AG832</f>
        <v>0</v>
      </c>
      <c r="AH833" s="411">
        <f t="shared" ref="AH833" si="1836">AH832</f>
        <v>0</v>
      </c>
      <c r="AI833" s="411">
        <f t="shared" ref="AI833" si="1837">AI832</f>
        <v>0</v>
      </c>
      <c r="AJ833" s="411">
        <f t="shared" ref="AJ833" si="1838">AJ832</f>
        <v>0</v>
      </c>
      <c r="AK833" s="411">
        <f t="shared" ref="AK833" si="1839">AK832</f>
        <v>0</v>
      </c>
      <c r="AL833" s="411">
        <f t="shared" ref="AL833" si="1840">AL832</f>
        <v>0</v>
      </c>
      <c r="AM833" s="297"/>
    </row>
    <row r="834" spans="1:39" hidden="1" outlineLevel="1">
      <c r="A834" s="528"/>
      <c r="B834" s="315"/>
      <c r="C834" s="305"/>
      <c r="D834" s="291"/>
      <c r="E834" s="291"/>
      <c r="F834" s="291"/>
      <c r="G834" s="291"/>
      <c r="H834" s="291"/>
      <c r="I834" s="291"/>
      <c r="J834" s="291"/>
      <c r="K834" s="291"/>
      <c r="L834" s="291"/>
      <c r="M834" s="291"/>
      <c r="N834" s="291"/>
      <c r="O834" s="291"/>
      <c r="P834" s="291"/>
      <c r="Q834" s="291"/>
      <c r="R834" s="291"/>
      <c r="S834" s="291"/>
      <c r="T834" s="291"/>
      <c r="U834" s="291"/>
      <c r="V834" s="291"/>
      <c r="W834" s="291"/>
      <c r="X834" s="291"/>
      <c r="Y834" s="422"/>
      <c r="Z834" s="422"/>
      <c r="AA834" s="412"/>
      <c r="AB834" s="412"/>
      <c r="AC834" s="412"/>
      <c r="AD834" s="412"/>
      <c r="AE834" s="412"/>
      <c r="AF834" s="412"/>
      <c r="AG834" s="412"/>
      <c r="AH834" s="412"/>
      <c r="AI834" s="412"/>
      <c r="AJ834" s="412"/>
      <c r="AK834" s="412"/>
      <c r="AL834" s="412"/>
      <c r="AM834" s="306"/>
    </row>
    <row r="835" spans="1:39" ht="30" hidden="1" outlineLevel="1">
      <c r="A835" s="528">
        <v>13</v>
      </c>
      <c r="B835" s="428" t="s">
        <v>106</v>
      </c>
      <c r="C835" s="291" t="s">
        <v>25</v>
      </c>
      <c r="D835" s="295"/>
      <c r="E835" s="295"/>
      <c r="F835" s="295"/>
      <c r="G835" s="295"/>
      <c r="H835" s="295"/>
      <c r="I835" s="295"/>
      <c r="J835" s="295"/>
      <c r="K835" s="295"/>
      <c r="L835" s="295"/>
      <c r="M835" s="295"/>
      <c r="N835" s="295">
        <v>12</v>
      </c>
      <c r="O835" s="295"/>
      <c r="P835" s="295"/>
      <c r="Q835" s="295"/>
      <c r="R835" s="295"/>
      <c r="S835" s="295"/>
      <c r="T835" s="295"/>
      <c r="U835" s="295"/>
      <c r="V835" s="295"/>
      <c r="W835" s="295"/>
      <c r="X835" s="295"/>
      <c r="Y835" s="410"/>
      <c r="Z835" s="415"/>
      <c r="AA835" s="415"/>
      <c r="AB835" s="415"/>
      <c r="AC835" s="415"/>
      <c r="AD835" s="415"/>
      <c r="AE835" s="415"/>
      <c r="AF835" s="415"/>
      <c r="AG835" s="415"/>
      <c r="AH835" s="415"/>
      <c r="AI835" s="415"/>
      <c r="AJ835" s="415"/>
      <c r="AK835" s="415"/>
      <c r="AL835" s="415"/>
      <c r="AM835" s="296">
        <f>SUM(Y835:AL835)</f>
        <v>0</v>
      </c>
    </row>
    <row r="836" spans="1:39" hidden="1" outlineLevel="1">
      <c r="A836" s="528"/>
      <c r="B836" s="294" t="s">
        <v>342</v>
      </c>
      <c r="C836" s="291" t="s">
        <v>163</v>
      </c>
      <c r="D836" s="295"/>
      <c r="E836" s="295"/>
      <c r="F836" s="295"/>
      <c r="G836" s="295"/>
      <c r="H836" s="295"/>
      <c r="I836" s="295"/>
      <c r="J836" s="295"/>
      <c r="K836" s="295"/>
      <c r="L836" s="295"/>
      <c r="M836" s="295"/>
      <c r="N836" s="295">
        <f>N835</f>
        <v>12</v>
      </c>
      <c r="O836" s="295"/>
      <c r="P836" s="295"/>
      <c r="Q836" s="295"/>
      <c r="R836" s="295"/>
      <c r="S836" s="295"/>
      <c r="T836" s="295"/>
      <c r="U836" s="295"/>
      <c r="V836" s="295"/>
      <c r="W836" s="295"/>
      <c r="X836" s="295"/>
      <c r="Y836" s="411">
        <f>Y835</f>
        <v>0</v>
      </c>
      <c r="Z836" s="411">
        <f t="shared" ref="Z836" si="1841">Z835</f>
        <v>0</v>
      </c>
      <c r="AA836" s="411">
        <f t="shared" ref="AA836" si="1842">AA835</f>
        <v>0</v>
      </c>
      <c r="AB836" s="411">
        <f t="shared" ref="AB836" si="1843">AB835</f>
        <v>0</v>
      </c>
      <c r="AC836" s="411">
        <f t="shared" ref="AC836" si="1844">AC835</f>
        <v>0</v>
      </c>
      <c r="AD836" s="411">
        <f t="shared" ref="AD836" si="1845">AD835</f>
        <v>0</v>
      </c>
      <c r="AE836" s="411">
        <f t="shared" ref="AE836" si="1846">AE835</f>
        <v>0</v>
      </c>
      <c r="AF836" s="411">
        <f t="shared" ref="AF836" si="1847">AF835</f>
        <v>0</v>
      </c>
      <c r="AG836" s="411">
        <f t="shared" ref="AG836" si="1848">AG835</f>
        <v>0</v>
      </c>
      <c r="AH836" s="411">
        <f t="shared" ref="AH836" si="1849">AH835</f>
        <v>0</v>
      </c>
      <c r="AI836" s="411">
        <f t="shared" ref="AI836" si="1850">AI835</f>
        <v>0</v>
      </c>
      <c r="AJ836" s="411">
        <f t="shared" ref="AJ836" si="1851">AJ835</f>
        <v>0</v>
      </c>
      <c r="AK836" s="411">
        <f t="shared" ref="AK836" si="1852">AK835</f>
        <v>0</v>
      </c>
      <c r="AL836" s="411">
        <f t="shared" ref="AL836" si="1853">AL835</f>
        <v>0</v>
      </c>
      <c r="AM836" s="306"/>
    </row>
    <row r="837" spans="1:39" hidden="1" outlineLevel="1">
      <c r="A837" s="528"/>
      <c r="B837" s="315"/>
      <c r="C837" s="305"/>
      <c r="D837" s="291"/>
      <c r="E837" s="291"/>
      <c r="F837" s="291"/>
      <c r="G837" s="291"/>
      <c r="H837" s="291"/>
      <c r="I837" s="291"/>
      <c r="J837" s="291"/>
      <c r="K837" s="291"/>
      <c r="L837" s="291"/>
      <c r="M837" s="291"/>
      <c r="N837" s="291"/>
      <c r="O837" s="291"/>
      <c r="P837" s="291"/>
      <c r="Q837" s="291"/>
      <c r="R837" s="291"/>
      <c r="S837" s="291"/>
      <c r="T837" s="291"/>
      <c r="U837" s="291"/>
      <c r="V837" s="291"/>
      <c r="W837" s="291"/>
      <c r="X837" s="291"/>
      <c r="Y837" s="412"/>
      <c r="Z837" s="412"/>
      <c r="AA837" s="412"/>
      <c r="AB837" s="412"/>
      <c r="AC837" s="412"/>
      <c r="AD837" s="412"/>
      <c r="AE837" s="412"/>
      <c r="AF837" s="412"/>
      <c r="AG837" s="412"/>
      <c r="AH837" s="412"/>
      <c r="AI837" s="412"/>
      <c r="AJ837" s="412"/>
      <c r="AK837" s="412"/>
      <c r="AL837" s="412"/>
      <c r="AM837" s="306"/>
    </row>
    <row r="838" spans="1:39" ht="15.75" hidden="1" outlineLevel="1">
      <c r="A838" s="528"/>
      <c r="B838" s="288" t="s">
        <v>107</v>
      </c>
      <c r="C838" s="289"/>
      <c r="D838" s="290"/>
      <c r="E838" s="290"/>
      <c r="F838" s="290"/>
      <c r="G838" s="290"/>
      <c r="H838" s="290"/>
      <c r="I838" s="290"/>
      <c r="J838" s="290"/>
      <c r="K838" s="290"/>
      <c r="L838" s="290"/>
      <c r="M838" s="290"/>
      <c r="N838" s="290"/>
      <c r="O838" s="290"/>
      <c r="P838" s="289"/>
      <c r="Q838" s="289"/>
      <c r="R838" s="289"/>
      <c r="S838" s="289"/>
      <c r="T838" s="289"/>
      <c r="U838" s="289"/>
      <c r="V838" s="289"/>
      <c r="W838" s="289"/>
      <c r="X838" s="289"/>
      <c r="Y838" s="414"/>
      <c r="Z838" s="414"/>
      <c r="AA838" s="414"/>
      <c r="AB838" s="414"/>
      <c r="AC838" s="414"/>
      <c r="AD838" s="414"/>
      <c r="AE838" s="414"/>
      <c r="AF838" s="414"/>
      <c r="AG838" s="414"/>
      <c r="AH838" s="414"/>
      <c r="AI838" s="414"/>
      <c r="AJ838" s="414"/>
      <c r="AK838" s="414"/>
      <c r="AL838" s="414"/>
      <c r="AM838" s="292"/>
    </row>
    <row r="839" spans="1:39" hidden="1" outlineLevel="1">
      <c r="A839" s="528">
        <v>14</v>
      </c>
      <c r="B839" s="315" t="s">
        <v>108</v>
      </c>
      <c r="C839" s="291" t="s">
        <v>25</v>
      </c>
      <c r="D839" s="295"/>
      <c r="E839" s="295"/>
      <c r="F839" s="295"/>
      <c r="G839" s="295"/>
      <c r="H839" s="295"/>
      <c r="I839" s="295"/>
      <c r="J839" s="295"/>
      <c r="K839" s="295"/>
      <c r="L839" s="295"/>
      <c r="M839" s="295"/>
      <c r="N839" s="295">
        <v>12</v>
      </c>
      <c r="O839" s="295"/>
      <c r="P839" s="295"/>
      <c r="Q839" s="295"/>
      <c r="R839" s="295"/>
      <c r="S839" s="295"/>
      <c r="T839" s="295"/>
      <c r="U839" s="295"/>
      <c r="V839" s="295"/>
      <c r="W839" s="295"/>
      <c r="X839" s="295"/>
      <c r="Y839" s="415"/>
      <c r="Z839" s="415"/>
      <c r="AA839" s="415"/>
      <c r="AB839" s="415"/>
      <c r="AC839" s="415"/>
      <c r="AD839" s="415"/>
      <c r="AE839" s="415"/>
      <c r="AF839" s="410"/>
      <c r="AG839" s="410"/>
      <c r="AH839" s="410"/>
      <c r="AI839" s="410"/>
      <c r="AJ839" s="410"/>
      <c r="AK839" s="410"/>
      <c r="AL839" s="410"/>
      <c r="AM839" s="296">
        <f>SUM(Y839:AL839)</f>
        <v>0</v>
      </c>
    </row>
    <row r="840" spans="1:39" hidden="1" outlineLevel="1">
      <c r="A840" s="528"/>
      <c r="B840" s="294" t="s">
        <v>342</v>
      </c>
      <c r="C840" s="291" t="s">
        <v>163</v>
      </c>
      <c r="D840" s="295"/>
      <c r="E840" s="295"/>
      <c r="F840" s="295"/>
      <c r="G840" s="295"/>
      <c r="H840" s="295"/>
      <c r="I840" s="295"/>
      <c r="J840" s="295"/>
      <c r="K840" s="295"/>
      <c r="L840" s="295"/>
      <c r="M840" s="295"/>
      <c r="N840" s="295">
        <f>N839</f>
        <v>12</v>
      </c>
      <c r="O840" s="295"/>
      <c r="P840" s="295"/>
      <c r="Q840" s="295"/>
      <c r="R840" s="295"/>
      <c r="S840" s="295"/>
      <c r="T840" s="295"/>
      <c r="U840" s="295"/>
      <c r="V840" s="295"/>
      <c r="W840" s="295"/>
      <c r="X840" s="295"/>
      <c r="Y840" s="411">
        <f>Y839</f>
        <v>0</v>
      </c>
      <c r="Z840" s="411">
        <f t="shared" ref="Z840" si="1854">Z839</f>
        <v>0</v>
      </c>
      <c r="AA840" s="411">
        <f t="shared" ref="AA840" si="1855">AA839</f>
        <v>0</v>
      </c>
      <c r="AB840" s="411">
        <f t="shared" ref="AB840" si="1856">AB839</f>
        <v>0</v>
      </c>
      <c r="AC840" s="411">
        <f t="shared" ref="AC840" si="1857">AC839</f>
        <v>0</v>
      </c>
      <c r="AD840" s="411">
        <f t="shared" ref="AD840" si="1858">AD839</f>
        <v>0</v>
      </c>
      <c r="AE840" s="411">
        <f t="shared" ref="AE840" si="1859">AE839</f>
        <v>0</v>
      </c>
      <c r="AF840" s="411">
        <f t="shared" ref="AF840" si="1860">AF839</f>
        <v>0</v>
      </c>
      <c r="AG840" s="411">
        <f t="shared" ref="AG840" si="1861">AG839</f>
        <v>0</v>
      </c>
      <c r="AH840" s="411">
        <f t="shared" ref="AH840" si="1862">AH839</f>
        <v>0</v>
      </c>
      <c r="AI840" s="411">
        <f t="shared" ref="AI840" si="1863">AI839</f>
        <v>0</v>
      </c>
      <c r="AJ840" s="411">
        <f t="shared" ref="AJ840" si="1864">AJ839</f>
        <v>0</v>
      </c>
      <c r="AK840" s="411">
        <f t="shared" ref="AK840" si="1865">AK839</f>
        <v>0</v>
      </c>
      <c r="AL840" s="411">
        <f t="shared" ref="AL840" si="1866">AL839</f>
        <v>0</v>
      </c>
      <c r="AM840" s="297"/>
    </row>
    <row r="841" spans="1:39" hidden="1" outlineLevel="1">
      <c r="A841" s="528"/>
      <c r="B841" s="315"/>
      <c r="C841" s="305"/>
      <c r="D841" s="291"/>
      <c r="E841" s="291"/>
      <c r="F841" s="291"/>
      <c r="G841" s="291"/>
      <c r="H841" s="291"/>
      <c r="I841" s="291"/>
      <c r="J841" s="291"/>
      <c r="K841" s="291"/>
      <c r="L841" s="291"/>
      <c r="M841" s="291"/>
      <c r="N841" s="467"/>
      <c r="O841" s="291"/>
      <c r="P841" s="291"/>
      <c r="Q841" s="291"/>
      <c r="R841" s="291"/>
      <c r="S841" s="291"/>
      <c r="T841" s="291"/>
      <c r="U841" s="291"/>
      <c r="V841" s="291"/>
      <c r="W841" s="291"/>
      <c r="X841" s="291"/>
      <c r="Y841" s="412"/>
      <c r="Z841" s="412"/>
      <c r="AA841" s="412"/>
      <c r="AB841" s="412"/>
      <c r="AC841" s="412"/>
      <c r="AD841" s="412"/>
      <c r="AE841" s="412"/>
      <c r="AF841" s="412"/>
      <c r="AG841" s="412"/>
      <c r="AH841" s="412"/>
      <c r="AI841" s="412"/>
      <c r="AJ841" s="412"/>
      <c r="AK841" s="412"/>
      <c r="AL841" s="412"/>
      <c r="AM841" s="306"/>
    </row>
    <row r="842" spans="1:39" s="309" customFormat="1" ht="15.75" hidden="1" outlineLevel="1">
      <c r="A842" s="528"/>
      <c r="B842" s="288" t="s">
        <v>489</v>
      </c>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12"/>
      <c r="Z842" s="412"/>
      <c r="AA842" s="412"/>
      <c r="AB842" s="412"/>
      <c r="AC842" s="412"/>
      <c r="AD842" s="412"/>
      <c r="AE842" s="416"/>
      <c r="AF842" s="416"/>
      <c r="AG842" s="416"/>
      <c r="AH842" s="416"/>
      <c r="AI842" s="416"/>
      <c r="AJ842" s="416"/>
      <c r="AK842" s="416"/>
      <c r="AL842" s="416"/>
      <c r="AM842" s="513"/>
    </row>
    <row r="843" spans="1:39" hidden="1" outlineLevel="1">
      <c r="A843" s="528">
        <v>15</v>
      </c>
      <c r="B843" s="294" t="s">
        <v>494</v>
      </c>
      <c r="C843" s="291" t="s">
        <v>25</v>
      </c>
      <c r="D843" s="295"/>
      <c r="E843" s="295"/>
      <c r="F843" s="295"/>
      <c r="G843" s="295"/>
      <c r="H843" s="295"/>
      <c r="I843" s="295"/>
      <c r="J843" s="295"/>
      <c r="K843" s="295"/>
      <c r="L843" s="295"/>
      <c r="M843" s="295"/>
      <c r="N843" s="295">
        <v>0</v>
      </c>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28"/>
      <c r="B844" s="294" t="s">
        <v>342</v>
      </c>
      <c r="C844" s="291" t="s">
        <v>163</v>
      </c>
      <c r="D844" s="295"/>
      <c r="E844" s="295"/>
      <c r="F844" s="295"/>
      <c r="G844" s="295"/>
      <c r="H844" s="295"/>
      <c r="I844" s="295"/>
      <c r="J844" s="295"/>
      <c r="K844" s="295"/>
      <c r="L844" s="295"/>
      <c r="M844" s="295"/>
      <c r="N844" s="295">
        <f>N843</f>
        <v>0</v>
      </c>
      <c r="O844" s="295"/>
      <c r="P844" s="295"/>
      <c r="Q844" s="295"/>
      <c r="R844" s="295"/>
      <c r="S844" s="295"/>
      <c r="T844" s="295"/>
      <c r="U844" s="295"/>
      <c r="V844" s="295"/>
      <c r="W844" s="295"/>
      <c r="X844" s="295"/>
      <c r="Y844" s="411">
        <f>Y843</f>
        <v>0</v>
      </c>
      <c r="Z844" s="411">
        <f t="shared" ref="Z844:AL844" si="1867">Z843</f>
        <v>0</v>
      </c>
      <c r="AA844" s="411">
        <f t="shared" si="1867"/>
        <v>0</v>
      </c>
      <c r="AB844" s="411">
        <f t="shared" si="1867"/>
        <v>0</v>
      </c>
      <c r="AC844" s="411">
        <f t="shared" si="1867"/>
        <v>0</v>
      </c>
      <c r="AD844" s="411">
        <f t="shared" si="1867"/>
        <v>0</v>
      </c>
      <c r="AE844" s="411">
        <f t="shared" si="1867"/>
        <v>0</v>
      </c>
      <c r="AF844" s="411">
        <f t="shared" si="1867"/>
        <v>0</v>
      </c>
      <c r="AG844" s="411">
        <f t="shared" si="1867"/>
        <v>0</v>
      </c>
      <c r="AH844" s="411">
        <f t="shared" si="1867"/>
        <v>0</v>
      </c>
      <c r="AI844" s="411">
        <f t="shared" si="1867"/>
        <v>0</v>
      </c>
      <c r="AJ844" s="411">
        <f t="shared" si="1867"/>
        <v>0</v>
      </c>
      <c r="AK844" s="411">
        <f t="shared" si="1867"/>
        <v>0</v>
      </c>
      <c r="AL844" s="411">
        <f t="shared" si="1867"/>
        <v>0</v>
      </c>
      <c r="AM844" s="297"/>
    </row>
    <row r="845" spans="1:39" hidden="1" outlineLevel="1">
      <c r="A845" s="528"/>
      <c r="B845" s="315"/>
      <c r="C845" s="305"/>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12"/>
      <c r="Z845" s="412"/>
      <c r="AA845" s="412"/>
      <c r="AB845" s="412"/>
      <c r="AC845" s="412"/>
      <c r="AD845" s="412"/>
      <c r="AE845" s="412"/>
      <c r="AF845" s="412"/>
      <c r="AG845" s="412"/>
      <c r="AH845" s="412"/>
      <c r="AI845" s="412"/>
      <c r="AJ845" s="412"/>
      <c r="AK845" s="412"/>
      <c r="AL845" s="412"/>
      <c r="AM845" s="306"/>
    </row>
    <row r="846" spans="1:39" s="283" customFormat="1" hidden="1" outlineLevel="1">
      <c r="A846" s="528">
        <v>16</v>
      </c>
      <c r="B846" s="324" t="s">
        <v>490</v>
      </c>
      <c r="C846" s="291" t="s">
        <v>25</v>
      </c>
      <c r="D846" s="295"/>
      <c r="E846" s="295"/>
      <c r="F846" s="295"/>
      <c r="G846" s="295"/>
      <c r="H846" s="295"/>
      <c r="I846" s="295"/>
      <c r="J846" s="295"/>
      <c r="K846" s="295"/>
      <c r="L846" s="295"/>
      <c r="M846" s="295"/>
      <c r="N846" s="295">
        <v>0</v>
      </c>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s="283" customFormat="1" hidden="1" outlineLevel="1">
      <c r="A847" s="528"/>
      <c r="B847" s="294" t="s">
        <v>342</v>
      </c>
      <c r="C847" s="291" t="s">
        <v>163</v>
      </c>
      <c r="D847" s="295"/>
      <c r="E847" s="295"/>
      <c r="F847" s="295"/>
      <c r="G847" s="295"/>
      <c r="H847" s="295"/>
      <c r="I847" s="295"/>
      <c r="J847" s="295"/>
      <c r="K847" s="295"/>
      <c r="L847" s="295"/>
      <c r="M847" s="295"/>
      <c r="N847" s="295">
        <f>N846</f>
        <v>0</v>
      </c>
      <c r="O847" s="295"/>
      <c r="P847" s="295"/>
      <c r="Q847" s="295"/>
      <c r="R847" s="295"/>
      <c r="S847" s="295"/>
      <c r="T847" s="295"/>
      <c r="U847" s="295"/>
      <c r="V847" s="295"/>
      <c r="W847" s="295"/>
      <c r="X847" s="295"/>
      <c r="Y847" s="411">
        <f>Y846</f>
        <v>0</v>
      </c>
      <c r="Z847" s="411">
        <f t="shared" ref="Z847:AL847" si="1868">Z846</f>
        <v>0</v>
      </c>
      <c r="AA847" s="411">
        <f t="shared" si="1868"/>
        <v>0</v>
      </c>
      <c r="AB847" s="411">
        <f t="shared" si="1868"/>
        <v>0</v>
      </c>
      <c r="AC847" s="411">
        <f t="shared" si="1868"/>
        <v>0</v>
      </c>
      <c r="AD847" s="411">
        <f t="shared" si="1868"/>
        <v>0</v>
      </c>
      <c r="AE847" s="411">
        <f t="shared" si="1868"/>
        <v>0</v>
      </c>
      <c r="AF847" s="411">
        <f t="shared" si="1868"/>
        <v>0</v>
      </c>
      <c r="AG847" s="411">
        <f t="shared" si="1868"/>
        <v>0</v>
      </c>
      <c r="AH847" s="411">
        <f t="shared" si="1868"/>
        <v>0</v>
      </c>
      <c r="AI847" s="411">
        <f t="shared" si="1868"/>
        <v>0</v>
      </c>
      <c r="AJ847" s="411">
        <f t="shared" si="1868"/>
        <v>0</v>
      </c>
      <c r="AK847" s="411">
        <f t="shared" si="1868"/>
        <v>0</v>
      </c>
      <c r="AL847" s="411">
        <f t="shared" si="1868"/>
        <v>0</v>
      </c>
      <c r="AM847" s="297"/>
    </row>
    <row r="848" spans="1:39" s="283" customFormat="1" hidden="1" outlineLevel="1">
      <c r="A848" s="528"/>
      <c r="B848" s="32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12"/>
      <c r="AA848" s="412"/>
      <c r="AB848" s="412"/>
      <c r="AC848" s="412"/>
      <c r="AD848" s="412"/>
      <c r="AE848" s="416"/>
      <c r="AF848" s="416"/>
      <c r="AG848" s="416"/>
      <c r="AH848" s="416"/>
      <c r="AI848" s="416"/>
      <c r="AJ848" s="416"/>
      <c r="AK848" s="416"/>
      <c r="AL848" s="416"/>
      <c r="AM848" s="313"/>
    </row>
    <row r="849" spans="1:39" ht="15.75" hidden="1" outlineLevel="1">
      <c r="A849" s="528"/>
      <c r="B849" s="515" t="s">
        <v>495</v>
      </c>
      <c r="C849" s="320"/>
      <c r="D849" s="290"/>
      <c r="E849" s="289"/>
      <c r="F849" s="289"/>
      <c r="G849" s="289"/>
      <c r="H849" s="289"/>
      <c r="I849" s="289"/>
      <c r="J849" s="289"/>
      <c r="K849" s="289"/>
      <c r="L849" s="289"/>
      <c r="M849" s="289"/>
      <c r="N849" s="290"/>
      <c r="O849" s="289"/>
      <c r="P849" s="289"/>
      <c r="Q849" s="289"/>
      <c r="R849" s="289"/>
      <c r="S849" s="289"/>
      <c r="T849" s="289"/>
      <c r="U849" s="289"/>
      <c r="V849" s="289"/>
      <c r="W849" s="289"/>
      <c r="X849" s="289"/>
      <c r="Y849" s="414"/>
      <c r="Z849" s="414"/>
      <c r="AA849" s="414"/>
      <c r="AB849" s="414"/>
      <c r="AC849" s="414"/>
      <c r="AD849" s="414"/>
      <c r="AE849" s="414"/>
      <c r="AF849" s="414"/>
      <c r="AG849" s="414"/>
      <c r="AH849" s="414"/>
      <c r="AI849" s="414"/>
      <c r="AJ849" s="414"/>
      <c r="AK849" s="414"/>
      <c r="AL849" s="414"/>
      <c r="AM849" s="292"/>
    </row>
    <row r="850" spans="1:39" hidden="1" outlineLevel="1">
      <c r="A850" s="528">
        <v>17</v>
      </c>
      <c r="B850" s="428" t="s">
        <v>112</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0"/>
      <c r="AA850" s="410"/>
      <c r="AB850" s="410"/>
      <c r="AC850" s="410"/>
      <c r="AD850" s="410"/>
      <c r="AE850" s="410"/>
      <c r="AF850" s="415"/>
      <c r="AG850" s="415"/>
      <c r="AH850" s="415"/>
      <c r="AI850" s="415"/>
      <c r="AJ850" s="415"/>
      <c r="AK850" s="415"/>
      <c r="AL850" s="415"/>
      <c r="AM850" s="296">
        <f>SUM(Y850:AL850)</f>
        <v>0</v>
      </c>
    </row>
    <row r="851" spans="1:39" hidden="1" outlineLevel="1">
      <c r="A851" s="528"/>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AL851" si="1869">Z850</f>
        <v>0</v>
      </c>
      <c r="AA851" s="411">
        <f t="shared" si="1869"/>
        <v>0</v>
      </c>
      <c r="AB851" s="411">
        <f t="shared" si="1869"/>
        <v>0</v>
      </c>
      <c r="AC851" s="411">
        <f t="shared" si="1869"/>
        <v>0</v>
      </c>
      <c r="AD851" s="411">
        <f t="shared" si="1869"/>
        <v>0</v>
      </c>
      <c r="AE851" s="411">
        <f t="shared" si="1869"/>
        <v>0</v>
      </c>
      <c r="AF851" s="411">
        <f t="shared" si="1869"/>
        <v>0</v>
      </c>
      <c r="AG851" s="411">
        <f t="shared" si="1869"/>
        <v>0</v>
      </c>
      <c r="AH851" s="411">
        <f t="shared" si="1869"/>
        <v>0</v>
      </c>
      <c r="AI851" s="411">
        <f t="shared" si="1869"/>
        <v>0</v>
      </c>
      <c r="AJ851" s="411">
        <f t="shared" si="1869"/>
        <v>0</v>
      </c>
      <c r="AK851" s="411">
        <f t="shared" si="1869"/>
        <v>0</v>
      </c>
      <c r="AL851" s="411">
        <f t="shared" si="1869"/>
        <v>0</v>
      </c>
      <c r="AM851" s="306"/>
    </row>
    <row r="852" spans="1:39" hidden="1" outlineLevel="1">
      <c r="A852" s="528"/>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22"/>
      <c r="Z852" s="425"/>
      <c r="AA852" s="425"/>
      <c r="AB852" s="425"/>
      <c r="AC852" s="425"/>
      <c r="AD852" s="425"/>
      <c r="AE852" s="425"/>
      <c r="AF852" s="425"/>
      <c r="AG852" s="425"/>
      <c r="AH852" s="425"/>
      <c r="AI852" s="425"/>
      <c r="AJ852" s="425"/>
      <c r="AK852" s="425"/>
      <c r="AL852" s="425"/>
      <c r="AM852" s="306"/>
    </row>
    <row r="853" spans="1:39" hidden="1" outlineLevel="1">
      <c r="A853" s="528">
        <v>18</v>
      </c>
      <c r="B853" s="428" t="s">
        <v>109</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0"/>
      <c r="AA853" s="410"/>
      <c r="AB853" s="410"/>
      <c r="AC853" s="410"/>
      <c r="AD853" s="410"/>
      <c r="AE853" s="410"/>
      <c r="AF853" s="415"/>
      <c r="AG853" s="415"/>
      <c r="AH853" s="415"/>
      <c r="AI853" s="415"/>
      <c r="AJ853" s="415"/>
      <c r="AK853" s="415"/>
      <c r="AL853" s="415"/>
      <c r="AM853" s="296">
        <f>SUM(Y853:AL853)</f>
        <v>0</v>
      </c>
    </row>
    <row r="854" spans="1:39" hidden="1" outlineLevel="1">
      <c r="A854" s="528"/>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AL854" si="1870">Z853</f>
        <v>0</v>
      </c>
      <c r="AA854" s="411">
        <f t="shared" si="1870"/>
        <v>0</v>
      </c>
      <c r="AB854" s="411">
        <f t="shared" si="1870"/>
        <v>0</v>
      </c>
      <c r="AC854" s="411">
        <f t="shared" si="1870"/>
        <v>0</v>
      </c>
      <c r="AD854" s="411">
        <f t="shared" si="1870"/>
        <v>0</v>
      </c>
      <c r="AE854" s="411">
        <f t="shared" si="1870"/>
        <v>0</v>
      </c>
      <c r="AF854" s="411">
        <f t="shared" si="1870"/>
        <v>0</v>
      </c>
      <c r="AG854" s="411">
        <f t="shared" si="1870"/>
        <v>0</v>
      </c>
      <c r="AH854" s="411">
        <f t="shared" si="1870"/>
        <v>0</v>
      </c>
      <c r="AI854" s="411">
        <f t="shared" si="1870"/>
        <v>0</v>
      </c>
      <c r="AJ854" s="411">
        <f t="shared" si="1870"/>
        <v>0</v>
      </c>
      <c r="AK854" s="411">
        <f t="shared" si="1870"/>
        <v>0</v>
      </c>
      <c r="AL854" s="411">
        <f t="shared" si="1870"/>
        <v>0</v>
      </c>
      <c r="AM854" s="306"/>
    </row>
    <row r="855" spans="1:39" hidden="1" outlineLevel="1">
      <c r="A855" s="528"/>
      <c r="B855" s="322"/>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23"/>
      <c r="Z855" s="424"/>
      <c r="AA855" s="424"/>
      <c r="AB855" s="424"/>
      <c r="AC855" s="424"/>
      <c r="AD855" s="424"/>
      <c r="AE855" s="424"/>
      <c r="AF855" s="424"/>
      <c r="AG855" s="424"/>
      <c r="AH855" s="424"/>
      <c r="AI855" s="424"/>
      <c r="AJ855" s="424"/>
      <c r="AK855" s="424"/>
      <c r="AL855" s="424"/>
      <c r="AM855" s="297"/>
    </row>
    <row r="856" spans="1:39" hidden="1" outlineLevel="1">
      <c r="A856" s="528">
        <v>19</v>
      </c>
      <c r="B856" s="428" t="s">
        <v>111</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0"/>
      <c r="AA856" s="410"/>
      <c r="AB856" s="410"/>
      <c r="AC856" s="410"/>
      <c r="AD856" s="410"/>
      <c r="AE856" s="410"/>
      <c r="AF856" s="415"/>
      <c r="AG856" s="415"/>
      <c r="AH856" s="415"/>
      <c r="AI856" s="415"/>
      <c r="AJ856" s="415"/>
      <c r="AK856" s="415"/>
      <c r="AL856" s="415"/>
      <c r="AM856" s="296">
        <f>SUM(Y856:AL856)</f>
        <v>0</v>
      </c>
    </row>
    <row r="857" spans="1:39" hidden="1" outlineLevel="1">
      <c r="A857" s="528"/>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AL857" si="1871">Z856</f>
        <v>0</v>
      </c>
      <c r="AA857" s="411">
        <f t="shared" si="1871"/>
        <v>0</v>
      </c>
      <c r="AB857" s="411">
        <f t="shared" si="1871"/>
        <v>0</v>
      </c>
      <c r="AC857" s="411">
        <f t="shared" si="1871"/>
        <v>0</v>
      </c>
      <c r="AD857" s="411">
        <f t="shared" si="1871"/>
        <v>0</v>
      </c>
      <c r="AE857" s="411">
        <f t="shared" si="1871"/>
        <v>0</v>
      </c>
      <c r="AF857" s="411">
        <f t="shared" si="1871"/>
        <v>0</v>
      </c>
      <c r="AG857" s="411">
        <f t="shared" si="1871"/>
        <v>0</v>
      </c>
      <c r="AH857" s="411">
        <f t="shared" si="1871"/>
        <v>0</v>
      </c>
      <c r="AI857" s="411">
        <f t="shared" si="1871"/>
        <v>0</v>
      </c>
      <c r="AJ857" s="411">
        <f t="shared" si="1871"/>
        <v>0</v>
      </c>
      <c r="AK857" s="411">
        <f t="shared" si="1871"/>
        <v>0</v>
      </c>
      <c r="AL857" s="411">
        <f t="shared" si="1871"/>
        <v>0</v>
      </c>
      <c r="AM857" s="297"/>
    </row>
    <row r="858" spans="1:39" hidden="1" outlineLevel="1">
      <c r="A858" s="528"/>
      <c r="B858" s="322"/>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12"/>
      <c r="AA858" s="412"/>
      <c r="AB858" s="412"/>
      <c r="AC858" s="412"/>
      <c r="AD858" s="412"/>
      <c r="AE858" s="412"/>
      <c r="AF858" s="412"/>
      <c r="AG858" s="412"/>
      <c r="AH858" s="412"/>
      <c r="AI858" s="412"/>
      <c r="AJ858" s="412"/>
      <c r="AK858" s="412"/>
      <c r="AL858" s="412"/>
      <c r="AM858" s="306"/>
    </row>
    <row r="859" spans="1:39" hidden="1" outlineLevel="1">
      <c r="A859" s="528">
        <v>20</v>
      </c>
      <c r="B859" s="428" t="s">
        <v>110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0"/>
      <c r="AA859" s="410"/>
      <c r="AB859" s="410"/>
      <c r="AC859" s="410"/>
      <c r="AD859" s="410"/>
      <c r="AE859" s="410"/>
      <c r="AF859" s="415"/>
      <c r="AG859" s="415"/>
      <c r="AH859" s="415"/>
      <c r="AI859" s="415"/>
      <c r="AJ859" s="415"/>
      <c r="AK859" s="415"/>
      <c r="AL859" s="415"/>
      <c r="AM859" s="296">
        <f>SUM(Y859:AL859)</f>
        <v>0</v>
      </c>
    </row>
    <row r="860" spans="1:39" hidden="1" outlineLevel="1">
      <c r="A860" s="528"/>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AL860" si="1872">Z859</f>
        <v>0</v>
      </c>
      <c r="AA860" s="411">
        <f t="shared" si="1872"/>
        <v>0</v>
      </c>
      <c r="AB860" s="411">
        <f t="shared" si="1872"/>
        <v>0</v>
      </c>
      <c r="AC860" s="411">
        <f t="shared" si="1872"/>
        <v>0</v>
      </c>
      <c r="AD860" s="411">
        <f t="shared" si="1872"/>
        <v>0</v>
      </c>
      <c r="AE860" s="411">
        <f t="shared" si="1872"/>
        <v>0</v>
      </c>
      <c r="AF860" s="411">
        <f t="shared" si="1872"/>
        <v>0</v>
      </c>
      <c r="AG860" s="411">
        <f t="shared" si="1872"/>
        <v>0</v>
      </c>
      <c r="AH860" s="411">
        <f t="shared" si="1872"/>
        <v>0</v>
      </c>
      <c r="AI860" s="411">
        <f t="shared" si="1872"/>
        <v>0</v>
      </c>
      <c r="AJ860" s="411">
        <f t="shared" si="1872"/>
        <v>0</v>
      </c>
      <c r="AK860" s="411">
        <f t="shared" si="1872"/>
        <v>0</v>
      </c>
      <c r="AL860" s="411">
        <f t="shared" si="1872"/>
        <v>0</v>
      </c>
      <c r="AM860" s="306"/>
    </row>
    <row r="861" spans="1:39" ht="15.75" hidden="1" outlineLevel="1">
      <c r="A861" s="528"/>
      <c r="B861" s="323"/>
      <c r="C861" s="300"/>
      <c r="D861" s="291"/>
      <c r="E861" s="291"/>
      <c r="F861" s="291"/>
      <c r="G861" s="291"/>
      <c r="H861" s="291"/>
      <c r="I861" s="291"/>
      <c r="J861" s="291"/>
      <c r="K861" s="291"/>
      <c r="L861" s="291"/>
      <c r="M861" s="291"/>
      <c r="N861" s="300"/>
      <c r="O861" s="291"/>
      <c r="P861" s="291"/>
      <c r="Q861" s="291"/>
      <c r="R861" s="291"/>
      <c r="S861" s="291"/>
      <c r="T861" s="291"/>
      <c r="U861" s="291"/>
      <c r="V861" s="291"/>
      <c r="W861" s="291"/>
      <c r="X861" s="291"/>
      <c r="Y861" s="412"/>
      <c r="Z861" s="412"/>
      <c r="AA861" s="412"/>
      <c r="AB861" s="412"/>
      <c r="AC861" s="412"/>
      <c r="AD861" s="412"/>
      <c r="AE861" s="412"/>
      <c r="AF861" s="412"/>
      <c r="AG861" s="412"/>
      <c r="AH861" s="412"/>
      <c r="AI861" s="412"/>
      <c r="AJ861" s="412"/>
      <c r="AK861" s="412"/>
      <c r="AL861" s="412"/>
      <c r="AM861" s="306"/>
    </row>
    <row r="862" spans="1:39" ht="15.75" hidden="1" outlineLevel="1">
      <c r="A862" s="528"/>
      <c r="B862" s="514" t="s">
        <v>502</v>
      </c>
      <c r="C862" s="291"/>
      <c r="D862" s="291"/>
      <c r="E862" s="291"/>
      <c r="F862" s="291"/>
      <c r="G862" s="291"/>
      <c r="H862" s="291"/>
      <c r="I862" s="291"/>
      <c r="J862" s="291"/>
      <c r="K862" s="291"/>
      <c r="L862" s="291"/>
      <c r="M862" s="291"/>
      <c r="N862" s="291"/>
      <c r="O862" s="291"/>
      <c r="P862" s="291"/>
      <c r="Q862" s="291"/>
      <c r="R862" s="291"/>
      <c r="S862" s="291"/>
      <c r="T862" s="291"/>
      <c r="U862" s="291"/>
      <c r="V862" s="291"/>
      <c r="W862" s="291"/>
      <c r="X862" s="291"/>
      <c r="Y862" s="422"/>
      <c r="Z862" s="425"/>
      <c r="AA862" s="425"/>
      <c r="AB862" s="425"/>
      <c r="AC862" s="425"/>
      <c r="AD862" s="425"/>
      <c r="AE862" s="425"/>
      <c r="AF862" s="425"/>
      <c r="AG862" s="425"/>
      <c r="AH862" s="425"/>
      <c r="AI862" s="425"/>
      <c r="AJ862" s="425"/>
      <c r="AK862" s="425"/>
      <c r="AL862" s="425"/>
      <c r="AM862" s="306"/>
    </row>
    <row r="863" spans="1:39" ht="15.75" hidden="1" outlineLevel="1">
      <c r="A863" s="528"/>
      <c r="B863" s="500" t="s">
        <v>498</v>
      </c>
      <c r="C863" s="291"/>
      <c r="D863" s="291"/>
      <c r="E863" s="291"/>
      <c r="F863" s="291"/>
      <c r="G863" s="291"/>
      <c r="H863" s="291"/>
      <c r="I863" s="291"/>
      <c r="J863" s="291"/>
      <c r="K863" s="291"/>
      <c r="L863" s="291"/>
      <c r="M863" s="291"/>
      <c r="N863" s="291"/>
      <c r="O863" s="291"/>
      <c r="P863" s="291"/>
      <c r="Q863" s="291"/>
      <c r="R863" s="291"/>
      <c r="S863" s="291"/>
      <c r="T863" s="291"/>
      <c r="U863" s="291"/>
      <c r="V863" s="291"/>
      <c r="W863" s="291"/>
      <c r="X863" s="291"/>
      <c r="Y863" s="422"/>
      <c r="Z863" s="425"/>
      <c r="AA863" s="425"/>
      <c r="AB863" s="425"/>
      <c r="AC863" s="425"/>
      <c r="AD863" s="425"/>
      <c r="AE863" s="425"/>
      <c r="AF863" s="425"/>
      <c r="AG863" s="425"/>
      <c r="AH863" s="425"/>
      <c r="AI863" s="425"/>
      <c r="AJ863" s="425"/>
      <c r="AK863" s="425"/>
      <c r="AL863" s="425"/>
      <c r="AM863" s="306"/>
    </row>
    <row r="864" spans="1:39" hidden="1" outlineLevel="1">
      <c r="A864" s="528">
        <v>21</v>
      </c>
      <c r="B864" s="428" t="s">
        <v>113</v>
      </c>
      <c r="C864" s="291" t="s">
        <v>25</v>
      </c>
      <c r="D864" s="295"/>
      <c r="E864" s="295"/>
      <c r="F864" s="295"/>
      <c r="G864" s="295"/>
      <c r="H864" s="295"/>
      <c r="I864" s="295"/>
      <c r="J864" s="295"/>
      <c r="K864" s="295"/>
      <c r="L864" s="295"/>
      <c r="M864" s="295"/>
      <c r="N864" s="291"/>
      <c r="O864" s="295"/>
      <c r="P864" s="295"/>
      <c r="Q864" s="295"/>
      <c r="R864" s="295"/>
      <c r="S864" s="295"/>
      <c r="T864" s="295"/>
      <c r="U864" s="295"/>
      <c r="V864" s="295"/>
      <c r="W864" s="295"/>
      <c r="X864" s="295"/>
      <c r="Y864" s="415"/>
      <c r="Z864" s="415"/>
      <c r="AA864" s="415"/>
      <c r="AB864" s="415"/>
      <c r="AC864" s="415"/>
      <c r="AD864" s="415"/>
      <c r="AE864" s="415"/>
      <c r="AF864" s="410"/>
      <c r="AG864" s="410"/>
      <c r="AH864" s="410"/>
      <c r="AI864" s="410"/>
      <c r="AJ864" s="410"/>
      <c r="AK864" s="410"/>
      <c r="AL864" s="410"/>
      <c r="AM864" s="296">
        <f>SUM(Y864:AL864)</f>
        <v>0</v>
      </c>
    </row>
    <row r="865" spans="1:39" hidden="1" outlineLevel="1">
      <c r="A865" s="528"/>
      <c r="B865" s="294" t="s">
        <v>342</v>
      </c>
      <c r="C865" s="291" t="s">
        <v>163</v>
      </c>
      <c r="D865" s="295"/>
      <c r="E865" s="295"/>
      <c r="F865" s="295"/>
      <c r="G865" s="295"/>
      <c r="H865" s="295"/>
      <c r="I865" s="295"/>
      <c r="J865" s="295"/>
      <c r="K865" s="295"/>
      <c r="L865" s="295"/>
      <c r="M865" s="295"/>
      <c r="N865" s="291"/>
      <c r="O865" s="295"/>
      <c r="P865" s="295"/>
      <c r="Q865" s="295"/>
      <c r="R865" s="295"/>
      <c r="S865" s="295"/>
      <c r="T865" s="295"/>
      <c r="U865" s="295"/>
      <c r="V865" s="295"/>
      <c r="W865" s="295"/>
      <c r="X865" s="295"/>
      <c r="Y865" s="411">
        <f>Y864</f>
        <v>0</v>
      </c>
      <c r="Z865" s="411">
        <f t="shared" ref="Z865" si="1873">Z864</f>
        <v>0</v>
      </c>
      <c r="AA865" s="411">
        <f t="shared" ref="AA865" si="1874">AA864</f>
        <v>0</v>
      </c>
      <c r="AB865" s="411">
        <f t="shared" ref="AB865" si="1875">AB864</f>
        <v>0</v>
      </c>
      <c r="AC865" s="411">
        <f t="shared" ref="AC865" si="1876">AC864</f>
        <v>0</v>
      </c>
      <c r="AD865" s="411">
        <f t="shared" ref="AD865" si="1877">AD864</f>
        <v>0</v>
      </c>
      <c r="AE865" s="411">
        <f t="shared" ref="AE865" si="1878">AE864</f>
        <v>0</v>
      </c>
      <c r="AF865" s="411">
        <f t="shared" ref="AF865" si="1879">AF864</f>
        <v>0</v>
      </c>
      <c r="AG865" s="411">
        <f t="shared" ref="AG865" si="1880">AG864</f>
        <v>0</v>
      </c>
      <c r="AH865" s="411">
        <f t="shared" ref="AH865" si="1881">AH864</f>
        <v>0</v>
      </c>
      <c r="AI865" s="411">
        <f t="shared" ref="AI865" si="1882">AI864</f>
        <v>0</v>
      </c>
      <c r="AJ865" s="411">
        <f t="shared" ref="AJ865" si="1883">AJ864</f>
        <v>0</v>
      </c>
      <c r="AK865" s="411">
        <f t="shared" ref="AK865" si="1884">AK864</f>
        <v>0</v>
      </c>
      <c r="AL865" s="411">
        <f t="shared" ref="AL865" si="1885">AL864</f>
        <v>0</v>
      </c>
      <c r="AM865" s="306"/>
    </row>
    <row r="866" spans="1:39" hidden="1" outlineLevel="1">
      <c r="A866" s="528"/>
      <c r="B866" s="294"/>
      <c r="C866" s="291"/>
      <c r="D866" s="291"/>
      <c r="E866" s="291"/>
      <c r="F866" s="291"/>
      <c r="G866" s="291"/>
      <c r="H866" s="291"/>
      <c r="I866" s="291"/>
      <c r="J866" s="291"/>
      <c r="K866" s="291"/>
      <c r="L866" s="291"/>
      <c r="M866" s="291"/>
      <c r="N866" s="291"/>
      <c r="O866" s="291"/>
      <c r="P866" s="291"/>
      <c r="Q866" s="291"/>
      <c r="R866" s="291"/>
      <c r="S866" s="291"/>
      <c r="T866" s="291"/>
      <c r="U866" s="291"/>
      <c r="V866" s="291"/>
      <c r="W866" s="291"/>
      <c r="X866" s="291"/>
      <c r="Y866" s="422"/>
      <c r="Z866" s="425"/>
      <c r="AA866" s="425"/>
      <c r="AB866" s="425"/>
      <c r="AC866" s="425"/>
      <c r="AD866" s="425"/>
      <c r="AE866" s="425"/>
      <c r="AF866" s="425"/>
      <c r="AG866" s="425"/>
      <c r="AH866" s="425"/>
      <c r="AI866" s="425"/>
      <c r="AJ866" s="425"/>
      <c r="AK866" s="425"/>
      <c r="AL866" s="425"/>
      <c r="AM866" s="306"/>
    </row>
    <row r="867" spans="1:39" ht="30" hidden="1" outlineLevel="1">
      <c r="A867" s="528">
        <v>22</v>
      </c>
      <c r="B867" s="428" t="s">
        <v>114</v>
      </c>
      <c r="C867" s="291" t="s">
        <v>25</v>
      </c>
      <c r="D867" s="295"/>
      <c r="E867" s="295"/>
      <c r="F867" s="295"/>
      <c r="G867" s="295"/>
      <c r="H867" s="295"/>
      <c r="I867" s="295"/>
      <c r="J867" s="295"/>
      <c r="K867" s="295"/>
      <c r="L867" s="295"/>
      <c r="M867" s="295"/>
      <c r="N867" s="291"/>
      <c r="O867" s="295"/>
      <c r="P867" s="295"/>
      <c r="Q867" s="295"/>
      <c r="R867" s="295"/>
      <c r="S867" s="295"/>
      <c r="T867" s="295"/>
      <c r="U867" s="295"/>
      <c r="V867" s="295"/>
      <c r="W867" s="295"/>
      <c r="X867" s="295"/>
      <c r="Y867" s="415"/>
      <c r="Z867" s="415"/>
      <c r="AA867" s="415"/>
      <c r="AB867" s="415"/>
      <c r="AC867" s="415"/>
      <c r="AD867" s="415"/>
      <c r="AE867" s="415"/>
      <c r="AF867" s="410"/>
      <c r="AG867" s="410"/>
      <c r="AH867" s="410"/>
      <c r="AI867" s="410"/>
      <c r="AJ867" s="410"/>
      <c r="AK867" s="410"/>
      <c r="AL867" s="410"/>
      <c r="AM867" s="296">
        <f>SUM(Y867:AL867)</f>
        <v>0</v>
      </c>
    </row>
    <row r="868" spans="1:39" hidden="1" outlineLevel="1">
      <c r="A868" s="528"/>
      <c r="B868" s="294" t="s">
        <v>342</v>
      </c>
      <c r="C868" s="291" t="s">
        <v>163</v>
      </c>
      <c r="D868" s="295"/>
      <c r="E868" s="295"/>
      <c r="F868" s="295"/>
      <c r="G868" s="295"/>
      <c r="H868" s="295"/>
      <c r="I868" s="295"/>
      <c r="J868" s="295"/>
      <c r="K868" s="295"/>
      <c r="L868" s="295"/>
      <c r="M868" s="295"/>
      <c r="N868" s="291"/>
      <c r="O868" s="295"/>
      <c r="P868" s="295"/>
      <c r="Q868" s="295"/>
      <c r="R868" s="295"/>
      <c r="S868" s="295"/>
      <c r="T868" s="295"/>
      <c r="U868" s="295"/>
      <c r="V868" s="295"/>
      <c r="W868" s="295"/>
      <c r="X868" s="295"/>
      <c r="Y868" s="411">
        <f>Y867</f>
        <v>0</v>
      </c>
      <c r="Z868" s="411">
        <f t="shared" ref="Z868" si="1886">Z867</f>
        <v>0</v>
      </c>
      <c r="AA868" s="411">
        <f t="shared" ref="AA868" si="1887">AA867</f>
        <v>0</v>
      </c>
      <c r="AB868" s="411">
        <f t="shared" ref="AB868" si="1888">AB867</f>
        <v>0</v>
      </c>
      <c r="AC868" s="411">
        <f t="shared" ref="AC868" si="1889">AC867</f>
        <v>0</v>
      </c>
      <c r="AD868" s="411">
        <f t="shared" ref="AD868" si="1890">AD867</f>
        <v>0</v>
      </c>
      <c r="AE868" s="411">
        <f t="shared" ref="AE868" si="1891">AE867</f>
        <v>0</v>
      </c>
      <c r="AF868" s="411">
        <f t="shared" ref="AF868" si="1892">AF867</f>
        <v>0</v>
      </c>
      <c r="AG868" s="411">
        <f t="shared" ref="AG868" si="1893">AG867</f>
        <v>0</v>
      </c>
      <c r="AH868" s="411">
        <f t="shared" ref="AH868" si="1894">AH867</f>
        <v>0</v>
      </c>
      <c r="AI868" s="411">
        <f t="shared" ref="AI868" si="1895">AI867</f>
        <v>0</v>
      </c>
      <c r="AJ868" s="411">
        <f t="shared" ref="AJ868" si="1896">AJ867</f>
        <v>0</v>
      </c>
      <c r="AK868" s="411">
        <f t="shared" ref="AK868" si="1897">AK867</f>
        <v>0</v>
      </c>
      <c r="AL868" s="411">
        <f t="shared" ref="AL868" si="1898">AL867</f>
        <v>0</v>
      </c>
      <c r="AM868" s="306"/>
    </row>
    <row r="869" spans="1:39" hidden="1" outlineLevel="1">
      <c r="A869" s="528"/>
      <c r="B869" s="294"/>
      <c r="C869" s="291"/>
      <c r="D869" s="291"/>
      <c r="E869" s="291"/>
      <c r="F869" s="291"/>
      <c r="G869" s="291"/>
      <c r="H869" s="291"/>
      <c r="I869" s="291"/>
      <c r="J869" s="291"/>
      <c r="K869" s="291"/>
      <c r="L869" s="291"/>
      <c r="M869" s="291"/>
      <c r="N869" s="291"/>
      <c r="O869" s="291"/>
      <c r="P869" s="291"/>
      <c r="Q869" s="291"/>
      <c r="R869" s="291"/>
      <c r="S869" s="291"/>
      <c r="T869" s="291"/>
      <c r="U869" s="291"/>
      <c r="V869" s="291"/>
      <c r="W869" s="291"/>
      <c r="X869" s="291"/>
      <c r="Y869" s="422"/>
      <c r="Z869" s="425"/>
      <c r="AA869" s="425"/>
      <c r="AB869" s="425"/>
      <c r="AC869" s="425"/>
      <c r="AD869" s="425"/>
      <c r="AE869" s="425"/>
      <c r="AF869" s="425"/>
      <c r="AG869" s="425"/>
      <c r="AH869" s="425"/>
      <c r="AI869" s="425"/>
      <c r="AJ869" s="425"/>
      <c r="AK869" s="425"/>
      <c r="AL869" s="425"/>
      <c r="AM869" s="306"/>
    </row>
    <row r="870" spans="1:39" ht="30" hidden="1" outlineLevel="1">
      <c r="A870" s="528">
        <v>23</v>
      </c>
      <c r="B870" s="428" t="s">
        <v>115</v>
      </c>
      <c r="C870" s="291" t="s">
        <v>25</v>
      </c>
      <c r="D870" s="295"/>
      <c r="E870" s="295"/>
      <c r="F870" s="295"/>
      <c r="G870" s="295"/>
      <c r="H870" s="295"/>
      <c r="I870" s="295"/>
      <c r="J870" s="295"/>
      <c r="K870" s="295"/>
      <c r="L870" s="295"/>
      <c r="M870" s="295"/>
      <c r="N870" s="291"/>
      <c r="O870" s="295"/>
      <c r="P870" s="295"/>
      <c r="Q870" s="295"/>
      <c r="R870" s="295"/>
      <c r="S870" s="295"/>
      <c r="T870" s="295"/>
      <c r="U870" s="295"/>
      <c r="V870" s="295"/>
      <c r="W870" s="295"/>
      <c r="X870" s="295"/>
      <c r="Y870" s="415"/>
      <c r="Z870" s="415"/>
      <c r="AA870" s="415"/>
      <c r="AB870" s="415"/>
      <c r="AC870" s="415"/>
      <c r="AD870" s="415"/>
      <c r="AE870" s="415"/>
      <c r="AF870" s="410"/>
      <c r="AG870" s="410"/>
      <c r="AH870" s="410"/>
      <c r="AI870" s="410"/>
      <c r="AJ870" s="410"/>
      <c r="AK870" s="410"/>
      <c r="AL870" s="410"/>
      <c r="AM870" s="296">
        <f>SUM(Y870:AL870)</f>
        <v>0</v>
      </c>
    </row>
    <row r="871" spans="1:39" hidden="1" outlineLevel="1">
      <c r="A871" s="528"/>
      <c r="B871" s="294" t="s">
        <v>342</v>
      </c>
      <c r="C871" s="291" t="s">
        <v>163</v>
      </c>
      <c r="D871" s="295"/>
      <c r="E871" s="295"/>
      <c r="F871" s="295"/>
      <c r="G871" s="295"/>
      <c r="H871" s="295"/>
      <c r="I871" s="295"/>
      <c r="J871" s="295"/>
      <c r="K871" s="295"/>
      <c r="L871" s="295"/>
      <c r="M871" s="295"/>
      <c r="N871" s="291"/>
      <c r="O871" s="295"/>
      <c r="P871" s="295"/>
      <c r="Q871" s="295"/>
      <c r="R871" s="295"/>
      <c r="S871" s="295"/>
      <c r="T871" s="295"/>
      <c r="U871" s="295"/>
      <c r="V871" s="295"/>
      <c r="W871" s="295"/>
      <c r="X871" s="295"/>
      <c r="Y871" s="411">
        <f>Y870</f>
        <v>0</v>
      </c>
      <c r="Z871" s="411">
        <f t="shared" ref="Z871" si="1899">Z870</f>
        <v>0</v>
      </c>
      <c r="AA871" s="411">
        <f t="shared" ref="AA871" si="1900">AA870</f>
        <v>0</v>
      </c>
      <c r="AB871" s="411">
        <f t="shared" ref="AB871" si="1901">AB870</f>
        <v>0</v>
      </c>
      <c r="AC871" s="411">
        <f t="shared" ref="AC871" si="1902">AC870</f>
        <v>0</v>
      </c>
      <c r="AD871" s="411">
        <f t="shared" ref="AD871" si="1903">AD870</f>
        <v>0</v>
      </c>
      <c r="AE871" s="411">
        <f t="shared" ref="AE871" si="1904">AE870</f>
        <v>0</v>
      </c>
      <c r="AF871" s="411">
        <f t="shared" ref="AF871" si="1905">AF870</f>
        <v>0</v>
      </c>
      <c r="AG871" s="411">
        <f t="shared" ref="AG871" si="1906">AG870</f>
        <v>0</v>
      </c>
      <c r="AH871" s="411">
        <f t="shared" ref="AH871" si="1907">AH870</f>
        <v>0</v>
      </c>
      <c r="AI871" s="411">
        <f t="shared" ref="AI871" si="1908">AI870</f>
        <v>0</v>
      </c>
      <c r="AJ871" s="411">
        <f t="shared" ref="AJ871" si="1909">AJ870</f>
        <v>0</v>
      </c>
      <c r="AK871" s="411">
        <f t="shared" ref="AK871" si="1910">AK870</f>
        <v>0</v>
      </c>
      <c r="AL871" s="411">
        <f t="shared" ref="AL871" si="1911">AL870</f>
        <v>0</v>
      </c>
      <c r="AM871" s="306"/>
    </row>
    <row r="872" spans="1:39" hidden="1" outlineLevel="1">
      <c r="A872" s="528"/>
      <c r="B872" s="430"/>
      <c r="C872" s="291"/>
      <c r="D872" s="291"/>
      <c r="E872" s="291"/>
      <c r="F872" s="291"/>
      <c r="G872" s="291"/>
      <c r="H872" s="291"/>
      <c r="I872" s="291"/>
      <c r="J872" s="291"/>
      <c r="K872" s="291"/>
      <c r="L872" s="291"/>
      <c r="M872" s="291"/>
      <c r="N872" s="291"/>
      <c r="O872" s="291"/>
      <c r="P872" s="291"/>
      <c r="Q872" s="291"/>
      <c r="R872" s="291"/>
      <c r="S872" s="291"/>
      <c r="T872" s="291"/>
      <c r="U872" s="291"/>
      <c r="V872" s="291"/>
      <c r="W872" s="291"/>
      <c r="X872" s="291"/>
      <c r="Y872" s="422"/>
      <c r="Z872" s="425"/>
      <c r="AA872" s="425"/>
      <c r="AB872" s="425"/>
      <c r="AC872" s="425"/>
      <c r="AD872" s="425"/>
      <c r="AE872" s="425"/>
      <c r="AF872" s="425"/>
      <c r="AG872" s="425"/>
      <c r="AH872" s="425"/>
      <c r="AI872" s="425"/>
      <c r="AJ872" s="425"/>
      <c r="AK872" s="425"/>
      <c r="AL872" s="425"/>
      <c r="AM872" s="306"/>
    </row>
    <row r="873" spans="1:39" ht="30" hidden="1" outlineLevel="1">
      <c r="A873" s="528">
        <v>24</v>
      </c>
      <c r="B873" s="428" t="s">
        <v>116</v>
      </c>
      <c r="C873" s="291" t="s">
        <v>25</v>
      </c>
      <c r="D873" s="295"/>
      <c r="E873" s="295"/>
      <c r="F873" s="295"/>
      <c r="G873" s="295"/>
      <c r="H873" s="295"/>
      <c r="I873" s="295"/>
      <c r="J873" s="295"/>
      <c r="K873" s="295"/>
      <c r="L873" s="295"/>
      <c r="M873" s="295"/>
      <c r="N873" s="291"/>
      <c r="O873" s="295"/>
      <c r="P873" s="295"/>
      <c r="Q873" s="295"/>
      <c r="R873" s="295"/>
      <c r="S873" s="295"/>
      <c r="T873" s="295"/>
      <c r="U873" s="295"/>
      <c r="V873" s="295"/>
      <c r="W873" s="295"/>
      <c r="X873" s="295"/>
      <c r="Y873" s="415"/>
      <c r="Z873" s="415"/>
      <c r="AA873" s="415"/>
      <c r="AB873" s="415"/>
      <c r="AC873" s="415"/>
      <c r="AD873" s="415"/>
      <c r="AE873" s="415"/>
      <c r="AF873" s="410"/>
      <c r="AG873" s="410"/>
      <c r="AH873" s="410"/>
      <c r="AI873" s="410"/>
      <c r="AJ873" s="410"/>
      <c r="AK873" s="410"/>
      <c r="AL873" s="410"/>
      <c r="AM873" s="296">
        <f>SUM(Y873:AL873)</f>
        <v>0</v>
      </c>
    </row>
    <row r="874" spans="1:39" hidden="1" outlineLevel="1">
      <c r="A874" s="528"/>
      <c r="B874" s="294" t="s">
        <v>342</v>
      </c>
      <c r="C874" s="291" t="s">
        <v>163</v>
      </c>
      <c r="D874" s="295"/>
      <c r="E874" s="295"/>
      <c r="F874" s="295"/>
      <c r="G874" s="295"/>
      <c r="H874" s="295"/>
      <c r="I874" s="295"/>
      <c r="J874" s="295"/>
      <c r="K874" s="295"/>
      <c r="L874" s="295"/>
      <c r="M874" s="295"/>
      <c r="N874" s="291"/>
      <c r="O874" s="295"/>
      <c r="P874" s="295"/>
      <c r="Q874" s="295"/>
      <c r="R874" s="295"/>
      <c r="S874" s="295"/>
      <c r="T874" s="295"/>
      <c r="U874" s="295"/>
      <c r="V874" s="295"/>
      <c r="W874" s="295"/>
      <c r="X874" s="295"/>
      <c r="Y874" s="411">
        <f>Y873</f>
        <v>0</v>
      </c>
      <c r="Z874" s="411">
        <f t="shared" ref="Z874" si="1912">Z873</f>
        <v>0</v>
      </c>
      <c r="AA874" s="411">
        <f t="shared" ref="AA874" si="1913">AA873</f>
        <v>0</v>
      </c>
      <c r="AB874" s="411">
        <f t="shared" ref="AB874" si="1914">AB873</f>
        <v>0</v>
      </c>
      <c r="AC874" s="411">
        <f t="shared" ref="AC874" si="1915">AC873</f>
        <v>0</v>
      </c>
      <c r="AD874" s="411">
        <f t="shared" ref="AD874" si="1916">AD873</f>
        <v>0</v>
      </c>
      <c r="AE874" s="411">
        <f t="shared" ref="AE874" si="1917">AE873</f>
        <v>0</v>
      </c>
      <c r="AF874" s="411">
        <f t="shared" ref="AF874" si="1918">AF873</f>
        <v>0</v>
      </c>
      <c r="AG874" s="411">
        <f t="shared" ref="AG874" si="1919">AG873</f>
        <v>0</v>
      </c>
      <c r="AH874" s="411">
        <f t="shared" ref="AH874" si="1920">AH873</f>
        <v>0</v>
      </c>
      <c r="AI874" s="411">
        <f t="shared" ref="AI874" si="1921">AI873</f>
        <v>0</v>
      </c>
      <c r="AJ874" s="411">
        <f t="shared" ref="AJ874" si="1922">AJ873</f>
        <v>0</v>
      </c>
      <c r="AK874" s="411">
        <f t="shared" ref="AK874" si="1923">AK873</f>
        <v>0</v>
      </c>
      <c r="AL874" s="411">
        <f t="shared" ref="AL874" si="1924">AL873</f>
        <v>0</v>
      </c>
      <c r="AM874" s="306"/>
    </row>
    <row r="875" spans="1:39" hidden="1" outlineLevel="1">
      <c r="A875" s="528"/>
      <c r="B875" s="294"/>
      <c r="C875" s="291"/>
      <c r="D875" s="291"/>
      <c r="E875" s="291"/>
      <c r="F875" s="291"/>
      <c r="G875" s="291"/>
      <c r="H875" s="291"/>
      <c r="I875" s="291"/>
      <c r="J875" s="291"/>
      <c r="K875" s="291"/>
      <c r="L875" s="291"/>
      <c r="M875" s="291"/>
      <c r="N875" s="291"/>
      <c r="O875" s="291"/>
      <c r="P875" s="291"/>
      <c r="Q875" s="291"/>
      <c r="R875" s="291"/>
      <c r="S875" s="291"/>
      <c r="T875" s="291"/>
      <c r="U875" s="291"/>
      <c r="V875" s="291"/>
      <c r="W875" s="291"/>
      <c r="X875" s="291"/>
      <c r="Y875" s="412"/>
      <c r="Z875" s="425"/>
      <c r="AA875" s="425"/>
      <c r="AB875" s="425"/>
      <c r="AC875" s="425"/>
      <c r="AD875" s="425"/>
      <c r="AE875" s="425"/>
      <c r="AF875" s="425"/>
      <c r="AG875" s="425"/>
      <c r="AH875" s="425"/>
      <c r="AI875" s="425"/>
      <c r="AJ875" s="425"/>
      <c r="AK875" s="425"/>
      <c r="AL875" s="425"/>
      <c r="AM875" s="306"/>
    </row>
    <row r="876" spans="1:39" ht="15.75" hidden="1" outlineLevel="1">
      <c r="A876" s="528"/>
      <c r="B876" s="288" t="s">
        <v>499</v>
      </c>
      <c r="C876" s="291"/>
      <c r="D876" s="291"/>
      <c r="E876" s="291"/>
      <c r="F876" s="291"/>
      <c r="G876" s="291"/>
      <c r="H876" s="291"/>
      <c r="I876" s="291"/>
      <c r="J876" s="291"/>
      <c r="K876" s="291"/>
      <c r="L876" s="291"/>
      <c r="M876" s="291"/>
      <c r="N876" s="291"/>
      <c r="O876" s="291"/>
      <c r="P876" s="291"/>
      <c r="Q876" s="291"/>
      <c r="R876" s="291"/>
      <c r="S876" s="291"/>
      <c r="T876" s="291"/>
      <c r="U876" s="291"/>
      <c r="V876" s="291"/>
      <c r="W876" s="291"/>
      <c r="X876" s="291"/>
      <c r="Y876" s="412"/>
      <c r="Z876" s="425"/>
      <c r="AA876" s="425"/>
      <c r="AB876" s="425"/>
      <c r="AC876" s="425"/>
      <c r="AD876" s="425"/>
      <c r="AE876" s="425"/>
      <c r="AF876" s="425"/>
      <c r="AG876" s="425"/>
      <c r="AH876" s="425"/>
      <c r="AI876" s="425"/>
      <c r="AJ876" s="425"/>
      <c r="AK876" s="425"/>
      <c r="AL876" s="425"/>
      <c r="AM876" s="306"/>
    </row>
    <row r="877" spans="1:39" hidden="1" outlineLevel="1">
      <c r="A877" s="528">
        <v>25</v>
      </c>
      <c r="B877" s="428" t="s">
        <v>117</v>
      </c>
      <c r="C877" s="291" t="s">
        <v>25</v>
      </c>
      <c r="D877" s="295"/>
      <c r="E877" s="295"/>
      <c r="F877" s="295"/>
      <c r="G877" s="295"/>
      <c r="H877" s="295"/>
      <c r="I877" s="295"/>
      <c r="J877" s="295"/>
      <c r="K877" s="295"/>
      <c r="L877" s="295"/>
      <c r="M877" s="295"/>
      <c r="N877" s="295">
        <v>12</v>
      </c>
      <c r="O877" s="295"/>
      <c r="P877" s="295"/>
      <c r="Q877" s="295"/>
      <c r="R877" s="295"/>
      <c r="S877" s="295"/>
      <c r="T877" s="295"/>
      <c r="U877" s="295"/>
      <c r="V877" s="295"/>
      <c r="W877" s="295"/>
      <c r="X877" s="295"/>
      <c r="Y877" s="426"/>
      <c r="Z877" s="415"/>
      <c r="AA877" s="415"/>
      <c r="AB877" s="415"/>
      <c r="AC877" s="415"/>
      <c r="AD877" s="415"/>
      <c r="AE877" s="415"/>
      <c r="AF877" s="415"/>
      <c r="AG877" s="415"/>
      <c r="AH877" s="415"/>
      <c r="AI877" s="415"/>
      <c r="AJ877" s="415"/>
      <c r="AK877" s="415"/>
      <c r="AL877" s="415"/>
      <c r="AM877" s="296">
        <f>SUM(Y877:AL877)</f>
        <v>0</v>
      </c>
    </row>
    <row r="878" spans="1:39" hidden="1" outlineLevel="1">
      <c r="A878" s="528"/>
      <c r="B878" s="294" t="s">
        <v>342</v>
      </c>
      <c r="C878" s="291" t="s">
        <v>163</v>
      </c>
      <c r="D878" s="295"/>
      <c r="E878" s="295"/>
      <c r="F878" s="295"/>
      <c r="G878" s="295"/>
      <c r="H878" s="295"/>
      <c r="I878" s="295"/>
      <c r="J878" s="295"/>
      <c r="K878" s="295"/>
      <c r="L878" s="295"/>
      <c r="M878" s="295"/>
      <c r="N878" s="295">
        <f>N877</f>
        <v>12</v>
      </c>
      <c r="O878" s="295"/>
      <c r="P878" s="295"/>
      <c r="Q878" s="295"/>
      <c r="R878" s="295"/>
      <c r="S878" s="295"/>
      <c r="T878" s="295"/>
      <c r="U878" s="295"/>
      <c r="V878" s="295"/>
      <c r="W878" s="295"/>
      <c r="X878" s="295"/>
      <c r="Y878" s="411">
        <f>Y877</f>
        <v>0</v>
      </c>
      <c r="Z878" s="411">
        <f t="shared" ref="Z878" si="1925">Z877</f>
        <v>0</v>
      </c>
      <c r="AA878" s="411">
        <f t="shared" ref="AA878" si="1926">AA877</f>
        <v>0</v>
      </c>
      <c r="AB878" s="411">
        <f t="shared" ref="AB878" si="1927">AB877</f>
        <v>0</v>
      </c>
      <c r="AC878" s="411">
        <f t="shared" ref="AC878" si="1928">AC877</f>
        <v>0</v>
      </c>
      <c r="AD878" s="411">
        <f t="shared" ref="AD878" si="1929">AD877</f>
        <v>0</v>
      </c>
      <c r="AE878" s="411">
        <f t="shared" ref="AE878" si="1930">AE877</f>
        <v>0</v>
      </c>
      <c r="AF878" s="411">
        <f t="shared" ref="AF878" si="1931">AF877</f>
        <v>0</v>
      </c>
      <c r="AG878" s="411">
        <f t="shared" ref="AG878" si="1932">AG877</f>
        <v>0</v>
      </c>
      <c r="AH878" s="411">
        <f t="shared" ref="AH878" si="1933">AH877</f>
        <v>0</v>
      </c>
      <c r="AI878" s="411">
        <f t="shared" ref="AI878" si="1934">AI877</f>
        <v>0</v>
      </c>
      <c r="AJ878" s="411">
        <f t="shared" ref="AJ878" si="1935">AJ877</f>
        <v>0</v>
      </c>
      <c r="AK878" s="411">
        <f t="shared" ref="AK878" si="1936">AK877</f>
        <v>0</v>
      </c>
      <c r="AL878" s="411">
        <f t="shared" ref="AL878" si="1937">AL877</f>
        <v>0</v>
      </c>
      <c r="AM878" s="306"/>
    </row>
    <row r="879" spans="1:39" hidden="1" outlineLevel="1">
      <c r="A879" s="528"/>
      <c r="B879" s="294"/>
      <c r="C879" s="291"/>
      <c r="D879" s="291"/>
      <c r="E879" s="291"/>
      <c r="F879" s="291"/>
      <c r="G879" s="291"/>
      <c r="H879" s="291"/>
      <c r="I879" s="291"/>
      <c r="J879" s="291"/>
      <c r="K879" s="291"/>
      <c r="L879" s="291"/>
      <c r="M879" s="291"/>
      <c r="N879" s="291"/>
      <c r="O879" s="291"/>
      <c r="P879" s="291"/>
      <c r="Q879" s="291"/>
      <c r="R879" s="291"/>
      <c r="S879" s="291"/>
      <c r="T879" s="291"/>
      <c r="U879" s="291"/>
      <c r="V879" s="291"/>
      <c r="W879" s="291"/>
      <c r="X879" s="291"/>
      <c r="Y879" s="412"/>
      <c r="Z879" s="425"/>
      <c r="AA879" s="425"/>
      <c r="AB879" s="425"/>
      <c r="AC879" s="425"/>
      <c r="AD879" s="425"/>
      <c r="AE879" s="425"/>
      <c r="AF879" s="425"/>
      <c r="AG879" s="425"/>
      <c r="AH879" s="425"/>
      <c r="AI879" s="425"/>
      <c r="AJ879" s="425"/>
      <c r="AK879" s="425"/>
      <c r="AL879" s="425"/>
      <c r="AM879" s="306"/>
    </row>
    <row r="880" spans="1:39" hidden="1" outlineLevel="1">
      <c r="A880" s="528">
        <v>26</v>
      </c>
      <c r="B880" s="428" t="s">
        <v>118</v>
      </c>
      <c r="C880" s="291" t="s">
        <v>25</v>
      </c>
      <c r="D880" s="295"/>
      <c r="E880" s="295"/>
      <c r="F880" s="295"/>
      <c r="G880" s="295"/>
      <c r="H880" s="295"/>
      <c r="I880" s="295"/>
      <c r="J880" s="295"/>
      <c r="K880" s="295"/>
      <c r="L880" s="295"/>
      <c r="M880" s="295"/>
      <c r="N880" s="295">
        <v>12</v>
      </c>
      <c r="O880" s="295"/>
      <c r="P880" s="295"/>
      <c r="Q880" s="295"/>
      <c r="R880" s="295"/>
      <c r="S880" s="295"/>
      <c r="T880" s="295"/>
      <c r="U880" s="295"/>
      <c r="V880" s="295"/>
      <c r="W880" s="295"/>
      <c r="X880" s="295"/>
      <c r="Y880" s="426"/>
      <c r="Z880" s="415"/>
      <c r="AA880" s="415"/>
      <c r="AB880" s="415"/>
      <c r="AC880" s="415"/>
      <c r="AD880" s="415"/>
      <c r="AE880" s="415"/>
      <c r="AF880" s="415"/>
      <c r="AG880" s="415"/>
      <c r="AH880" s="415"/>
      <c r="AI880" s="415"/>
      <c r="AJ880" s="415"/>
      <c r="AK880" s="415"/>
      <c r="AL880" s="415"/>
      <c r="AM880" s="296">
        <f>SUM(Y880:AL880)</f>
        <v>0</v>
      </c>
    </row>
    <row r="881" spans="1:39" hidden="1" outlineLevel="1">
      <c r="A881" s="528"/>
      <c r="B881" s="294" t="s">
        <v>342</v>
      </c>
      <c r="C881" s="291" t="s">
        <v>163</v>
      </c>
      <c r="D881" s="295"/>
      <c r="E881" s="295"/>
      <c r="F881" s="295"/>
      <c r="G881" s="295"/>
      <c r="H881" s="295"/>
      <c r="I881" s="295"/>
      <c r="J881" s="295"/>
      <c r="K881" s="295"/>
      <c r="L881" s="295"/>
      <c r="M881" s="295"/>
      <c r="N881" s="295">
        <f>N880</f>
        <v>12</v>
      </c>
      <c r="O881" s="295"/>
      <c r="P881" s="295"/>
      <c r="Q881" s="295"/>
      <c r="R881" s="295"/>
      <c r="S881" s="295"/>
      <c r="T881" s="295"/>
      <c r="U881" s="295"/>
      <c r="V881" s="295"/>
      <c r="W881" s="295"/>
      <c r="X881" s="295"/>
      <c r="Y881" s="411">
        <f>Y880</f>
        <v>0</v>
      </c>
      <c r="Z881" s="411">
        <f t="shared" ref="Z881" si="1938">Z880</f>
        <v>0</v>
      </c>
      <c r="AA881" s="411">
        <f t="shared" ref="AA881" si="1939">AA880</f>
        <v>0</v>
      </c>
      <c r="AB881" s="411">
        <f t="shared" ref="AB881" si="1940">AB880</f>
        <v>0</v>
      </c>
      <c r="AC881" s="411">
        <f t="shared" ref="AC881" si="1941">AC880</f>
        <v>0</v>
      </c>
      <c r="AD881" s="411">
        <f t="shared" ref="AD881" si="1942">AD880</f>
        <v>0</v>
      </c>
      <c r="AE881" s="411">
        <f t="shared" ref="AE881" si="1943">AE880</f>
        <v>0</v>
      </c>
      <c r="AF881" s="411">
        <f t="shared" ref="AF881" si="1944">AF880</f>
        <v>0</v>
      </c>
      <c r="AG881" s="411">
        <f t="shared" ref="AG881" si="1945">AG880</f>
        <v>0</v>
      </c>
      <c r="AH881" s="411">
        <f t="shared" ref="AH881" si="1946">AH880</f>
        <v>0</v>
      </c>
      <c r="AI881" s="411">
        <f t="shared" ref="AI881" si="1947">AI880</f>
        <v>0</v>
      </c>
      <c r="AJ881" s="411">
        <f t="shared" ref="AJ881" si="1948">AJ880</f>
        <v>0</v>
      </c>
      <c r="AK881" s="411">
        <f t="shared" ref="AK881" si="1949">AK880</f>
        <v>0</v>
      </c>
      <c r="AL881" s="411">
        <f t="shared" ref="AL881" si="1950">AL880</f>
        <v>0</v>
      </c>
      <c r="AM881" s="306"/>
    </row>
    <row r="882" spans="1:39" hidden="1" outlineLevel="1">
      <c r="A882" s="528"/>
      <c r="B882" s="294"/>
      <c r="C882" s="291"/>
      <c r="D882" s="291"/>
      <c r="E882" s="291"/>
      <c r="F882" s="291"/>
      <c r="G882" s="291"/>
      <c r="H882" s="291"/>
      <c r="I882" s="291"/>
      <c r="J882" s="291"/>
      <c r="K882" s="291"/>
      <c r="L882" s="291"/>
      <c r="M882" s="291"/>
      <c r="N882" s="291"/>
      <c r="O882" s="291"/>
      <c r="P882" s="291"/>
      <c r="Q882" s="291"/>
      <c r="R882" s="291"/>
      <c r="S882" s="291"/>
      <c r="T882" s="291"/>
      <c r="U882" s="291"/>
      <c r="V882" s="291"/>
      <c r="W882" s="291"/>
      <c r="X882" s="291"/>
      <c r="Y882" s="412"/>
      <c r="Z882" s="425"/>
      <c r="AA882" s="425"/>
      <c r="AB882" s="425"/>
      <c r="AC882" s="425"/>
      <c r="AD882" s="425"/>
      <c r="AE882" s="425"/>
      <c r="AF882" s="425"/>
      <c r="AG882" s="425"/>
      <c r="AH882" s="425"/>
      <c r="AI882" s="425"/>
      <c r="AJ882" s="425"/>
      <c r="AK882" s="425"/>
      <c r="AL882" s="425"/>
      <c r="AM882" s="306"/>
    </row>
    <row r="883" spans="1:39" ht="30" hidden="1" outlineLevel="1">
      <c r="A883" s="528">
        <v>27</v>
      </c>
      <c r="B883" s="428" t="s">
        <v>119</v>
      </c>
      <c r="C883" s="291" t="s">
        <v>25</v>
      </c>
      <c r="D883" s="295"/>
      <c r="E883" s="295"/>
      <c r="F883" s="295"/>
      <c r="G883" s="295"/>
      <c r="H883" s="295"/>
      <c r="I883" s="295"/>
      <c r="J883" s="295"/>
      <c r="K883" s="295"/>
      <c r="L883" s="295"/>
      <c r="M883" s="295"/>
      <c r="N883" s="295">
        <v>12</v>
      </c>
      <c r="O883" s="295"/>
      <c r="P883" s="295"/>
      <c r="Q883" s="295"/>
      <c r="R883" s="295"/>
      <c r="S883" s="295"/>
      <c r="T883" s="295"/>
      <c r="U883" s="295"/>
      <c r="V883" s="295"/>
      <c r="W883" s="295"/>
      <c r="X883" s="295"/>
      <c r="Y883" s="426"/>
      <c r="Z883" s="415"/>
      <c r="AA883" s="415"/>
      <c r="AB883" s="415"/>
      <c r="AC883" s="415"/>
      <c r="AD883" s="415"/>
      <c r="AE883" s="415"/>
      <c r="AF883" s="415"/>
      <c r="AG883" s="415"/>
      <c r="AH883" s="415"/>
      <c r="AI883" s="415"/>
      <c r="AJ883" s="415"/>
      <c r="AK883" s="415"/>
      <c r="AL883" s="415"/>
      <c r="AM883" s="296">
        <f>SUM(Y883:AL883)</f>
        <v>0</v>
      </c>
    </row>
    <row r="884" spans="1:39" hidden="1" outlineLevel="1">
      <c r="A884" s="528"/>
      <c r="B884" s="294" t="s">
        <v>342</v>
      </c>
      <c r="C884" s="291" t="s">
        <v>163</v>
      </c>
      <c r="D884" s="295"/>
      <c r="E884" s="295"/>
      <c r="F884" s="295"/>
      <c r="G884" s="295"/>
      <c r="H884" s="295"/>
      <c r="I884" s="295"/>
      <c r="J884" s="295"/>
      <c r="K884" s="295"/>
      <c r="L884" s="295"/>
      <c r="M884" s="295"/>
      <c r="N884" s="295">
        <f>N883</f>
        <v>12</v>
      </c>
      <c r="O884" s="295"/>
      <c r="P884" s="295"/>
      <c r="Q884" s="295"/>
      <c r="R884" s="295"/>
      <c r="S884" s="295"/>
      <c r="T884" s="295"/>
      <c r="U884" s="295"/>
      <c r="V884" s="295"/>
      <c r="W884" s="295"/>
      <c r="X884" s="295"/>
      <c r="Y884" s="411">
        <f>Y883</f>
        <v>0</v>
      </c>
      <c r="Z884" s="411">
        <f t="shared" ref="Z884" si="1951">Z883</f>
        <v>0</v>
      </c>
      <c r="AA884" s="411">
        <f t="shared" ref="AA884" si="1952">AA883</f>
        <v>0</v>
      </c>
      <c r="AB884" s="411">
        <f t="shared" ref="AB884" si="1953">AB883</f>
        <v>0</v>
      </c>
      <c r="AC884" s="411">
        <f t="shared" ref="AC884" si="1954">AC883</f>
        <v>0</v>
      </c>
      <c r="AD884" s="411">
        <f t="shared" ref="AD884" si="1955">AD883</f>
        <v>0</v>
      </c>
      <c r="AE884" s="411">
        <f t="shared" ref="AE884" si="1956">AE883</f>
        <v>0</v>
      </c>
      <c r="AF884" s="411">
        <f t="shared" ref="AF884" si="1957">AF883</f>
        <v>0</v>
      </c>
      <c r="AG884" s="411">
        <f t="shared" ref="AG884" si="1958">AG883</f>
        <v>0</v>
      </c>
      <c r="AH884" s="411">
        <f t="shared" ref="AH884" si="1959">AH883</f>
        <v>0</v>
      </c>
      <c r="AI884" s="411">
        <f t="shared" ref="AI884" si="1960">AI883</f>
        <v>0</v>
      </c>
      <c r="AJ884" s="411">
        <f t="shared" ref="AJ884" si="1961">AJ883</f>
        <v>0</v>
      </c>
      <c r="AK884" s="411">
        <f t="shared" ref="AK884" si="1962">AK883</f>
        <v>0</v>
      </c>
      <c r="AL884" s="411">
        <f t="shared" ref="AL884" si="1963">AL883</f>
        <v>0</v>
      </c>
      <c r="AM884" s="306"/>
    </row>
    <row r="885" spans="1:39" hidden="1" outlineLevel="1">
      <c r="A885" s="528"/>
      <c r="B885" s="294"/>
      <c r="C885" s="291"/>
      <c r="D885" s="291"/>
      <c r="E885" s="291"/>
      <c r="F885" s="291"/>
      <c r="G885" s="291"/>
      <c r="H885" s="291"/>
      <c r="I885" s="291"/>
      <c r="J885" s="291"/>
      <c r="K885" s="291"/>
      <c r="L885" s="291"/>
      <c r="M885" s="291"/>
      <c r="N885" s="291"/>
      <c r="O885" s="291"/>
      <c r="P885" s="291"/>
      <c r="Q885" s="291"/>
      <c r="R885" s="291"/>
      <c r="S885" s="291"/>
      <c r="T885" s="291"/>
      <c r="U885" s="291"/>
      <c r="V885" s="291"/>
      <c r="W885" s="291"/>
      <c r="X885" s="291"/>
      <c r="Y885" s="412"/>
      <c r="Z885" s="425"/>
      <c r="AA885" s="425"/>
      <c r="AB885" s="425"/>
      <c r="AC885" s="425"/>
      <c r="AD885" s="425"/>
      <c r="AE885" s="425"/>
      <c r="AF885" s="425"/>
      <c r="AG885" s="425"/>
      <c r="AH885" s="425"/>
      <c r="AI885" s="425"/>
      <c r="AJ885" s="425"/>
      <c r="AK885" s="425"/>
      <c r="AL885" s="425"/>
      <c r="AM885" s="306"/>
    </row>
    <row r="886" spans="1:39" ht="30" hidden="1" outlineLevel="1">
      <c r="A886" s="528">
        <v>28</v>
      </c>
      <c r="B886" s="428" t="s">
        <v>120</v>
      </c>
      <c r="C886" s="291" t="s">
        <v>25</v>
      </c>
      <c r="D886" s="295"/>
      <c r="E886" s="295"/>
      <c r="F886" s="295"/>
      <c r="G886" s="295"/>
      <c r="H886" s="295"/>
      <c r="I886" s="295"/>
      <c r="J886" s="295"/>
      <c r="K886" s="295"/>
      <c r="L886" s="295"/>
      <c r="M886" s="295"/>
      <c r="N886" s="295">
        <v>12</v>
      </c>
      <c r="O886" s="295"/>
      <c r="P886" s="295"/>
      <c r="Q886" s="295"/>
      <c r="R886" s="295"/>
      <c r="S886" s="295"/>
      <c r="T886" s="295"/>
      <c r="U886" s="295"/>
      <c r="V886" s="295"/>
      <c r="W886" s="295"/>
      <c r="X886" s="295"/>
      <c r="Y886" s="426"/>
      <c r="Z886" s="415"/>
      <c r="AA886" s="415"/>
      <c r="AB886" s="415"/>
      <c r="AC886" s="415"/>
      <c r="AD886" s="415"/>
      <c r="AE886" s="415"/>
      <c r="AF886" s="415"/>
      <c r="AG886" s="415"/>
      <c r="AH886" s="415"/>
      <c r="AI886" s="415"/>
      <c r="AJ886" s="415"/>
      <c r="AK886" s="415"/>
      <c r="AL886" s="415"/>
      <c r="AM886" s="296">
        <f>SUM(Y886:AL886)</f>
        <v>0</v>
      </c>
    </row>
    <row r="887" spans="1:39" hidden="1" outlineLevel="1">
      <c r="A887" s="528"/>
      <c r="B887" s="294" t="s">
        <v>342</v>
      </c>
      <c r="C887" s="291" t="s">
        <v>163</v>
      </c>
      <c r="D887" s="295"/>
      <c r="E887" s="295"/>
      <c r="F887" s="295"/>
      <c r="G887" s="295"/>
      <c r="H887" s="295"/>
      <c r="I887" s="295"/>
      <c r="J887" s="295"/>
      <c r="K887" s="295"/>
      <c r="L887" s="295"/>
      <c r="M887" s="295"/>
      <c r="N887" s="295">
        <f>N886</f>
        <v>12</v>
      </c>
      <c r="O887" s="295"/>
      <c r="P887" s="295"/>
      <c r="Q887" s="295"/>
      <c r="R887" s="295"/>
      <c r="S887" s="295"/>
      <c r="T887" s="295"/>
      <c r="U887" s="295"/>
      <c r="V887" s="295"/>
      <c r="W887" s="295"/>
      <c r="X887" s="295"/>
      <c r="Y887" s="411">
        <f>Y886</f>
        <v>0</v>
      </c>
      <c r="Z887" s="411">
        <f t="shared" ref="Z887" si="1964">Z886</f>
        <v>0</v>
      </c>
      <c r="AA887" s="411">
        <f t="shared" ref="AA887" si="1965">AA886</f>
        <v>0</v>
      </c>
      <c r="AB887" s="411">
        <f t="shared" ref="AB887" si="1966">AB886</f>
        <v>0</v>
      </c>
      <c r="AC887" s="411">
        <f t="shared" ref="AC887" si="1967">AC886</f>
        <v>0</v>
      </c>
      <c r="AD887" s="411">
        <f t="shared" ref="AD887" si="1968">AD886</f>
        <v>0</v>
      </c>
      <c r="AE887" s="411">
        <f t="shared" ref="AE887" si="1969">AE886</f>
        <v>0</v>
      </c>
      <c r="AF887" s="411">
        <f t="shared" ref="AF887" si="1970">AF886</f>
        <v>0</v>
      </c>
      <c r="AG887" s="411">
        <f t="shared" ref="AG887" si="1971">AG886</f>
        <v>0</v>
      </c>
      <c r="AH887" s="411">
        <f t="shared" ref="AH887" si="1972">AH886</f>
        <v>0</v>
      </c>
      <c r="AI887" s="411">
        <f t="shared" ref="AI887" si="1973">AI886</f>
        <v>0</v>
      </c>
      <c r="AJ887" s="411">
        <f t="shared" ref="AJ887" si="1974">AJ886</f>
        <v>0</v>
      </c>
      <c r="AK887" s="411">
        <f t="shared" ref="AK887" si="1975">AK886</f>
        <v>0</v>
      </c>
      <c r="AL887" s="411">
        <f t="shared" ref="AL887" si="1976">AL886</f>
        <v>0</v>
      </c>
      <c r="AM887" s="306"/>
    </row>
    <row r="888" spans="1:39" hidden="1" outlineLevel="1">
      <c r="A888" s="528"/>
      <c r="B888" s="294"/>
      <c r="C888" s="291"/>
      <c r="D888" s="291"/>
      <c r="E888" s="291"/>
      <c r="F888" s="291"/>
      <c r="G888" s="291"/>
      <c r="H888" s="291"/>
      <c r="I888" s="291"/>
      <c r="J888" s="291"/>
      <c r="K888" s="291"/>
      <c r="L888" s="291"/>
      <c r="M888" s="291"/>
      <c r="N888" s="291"/>
      <c r="O888" s="291"/>
      <c r="P888" s="291"/>
      <c r="Q888" s="291"/>
      <c r="R888" s="291"/>
      <c r="S888" s="291"/>
      <c r="T888" s="291"/>
      <c r="U888" s="291"/>
      <c r="V888" s="291"/>
      <c r="W888" s="291"/>
      <c r="X888" s="291"/>
      <c r="Y888" s="412"/>
      <c r="Z888" s="425"/>
      <c r="AA888" s="425"/>
      <c r="AB888" s="425"/>
      <c r="AC888" s="425"/>
      <c r="AD888" s="425"/>
      <c r="AE888" s="425"/>
      <c r="AF888" s="425"/>
      <c r="AG888" s="425"/>
      <c r="AH888" s="425"/>
      <c r="AI888" s="425"/>
      <c r="AJ888" s="425"/>
      <c r="AK888" s="425"/>
      <c r="AL888" s="425"/>
      <c r="AM888" s="306"/>
    </row>
    <row r="889" spans="1:39" ht="30" hidden="1" outlineLevel="1">
      <c r="A889" s="528">
        <v>29</v>
      </c>
      <c r="B889" s="428" t="s">
        <v>121</v>
      </c>
      <c r="C889" s="291" t="s">
        <v>25</v>
      </c>
      <c r="D889" s="295"/>
      <c r="E889" s="295"/>
      <c r="F889" s="295"/>
      <c r="G889" s="295"/>
      <c r="H889" s="295"/>
      <c r="I889" s="295"/>
      <c r="J889" s="295"/>
      <c r="K889" s="295"/>
      <c r="L889" s="295"/>
      <c r="M889" s="295"/>
      <c r="N889" s="295">
        <v>3</v>
      </c>
      <c r="O889" s="295"/>
      <c r="P889" s="295"/>
      <c r="Q889" s="295"/>
      <c r="R889" s="295"/>
      <c r="S889" s="295"/>
      <c r="T889" s="295"/>
      <c r="U889" s="295"/>
      <c r="V889" s="295"/>
      <c r="W889" s="295"/>
      <c r="X889" s="295"/>
      <c r="Y889" s="426"/>
      <c r="Z889" s="415"/>
      <c r="AA889" s="415"/>
      <c r="AB889" s="415"/>
      <c r="AC889" s="415"/>
      <c r="AD889" s="415"/>
      <c r="AE889" s="415"/>
      <c r="AF889" s="415"/>
      <c r="AG889" s="415"/>
      <c r="AH889" s="415"/>
      <c r="AI889" s="415"/>
      <c r="AJ889" s="415"/>
      <c r="AK889" s="415"/>
      <c r="AL889" s="415"/>
      <c r="AM889" s="296">
        <f>SUM(Y889:AL889)</f>
        <v>0</v>
      </c>
    </row>
    <row r="890" spans="1:39" hidden="1" outlineLevel="1">
      <c r="A890" s="528"/>
      <c r="B890" s="294" t="s">
        <v>342</v>
      </c>
      <c r="C890" s="291" t="s">
        <v>163</v>
      </c>
      <c r="D890" s="295"/>
      <c r="E890" s="295"/>
      <c r="F890" s="295"/>
      <c r="G890" s="295"/>
      <c r="H890" s="295"/>
      <c r="I890" s="295"/>
      <c r="J890" s="295"/>
      <c r="K890" s="295"/>
      <c r="L890" s="295"/>
      <c r="M890" s="295"/>
      <c r="N890" s="295">
        <f>N889</f>
        <v>3</v>
      </c>
      <c r="O890" s="295"/>
      <c r="P890" s="295"/>
      <c r="Q890" s="295"/>
      <c r="R890" s="295"/>
      <c r="S890" s="295"/>
      <c r="T890" s="295"/>
      <c r="U890" s="295"/>
      <c r="V890" s="295"/>
      <c r="W890" s="295"/>
      <c r="X890" s="295"/>
      <c r="Y890" s="411">
        <f>Y889</f>
        <v>0</v>
      </c>
      <c r="Z890" s="411">
        <f t="shared" ref="Z890" si="1977">Z889</f>
        <v>0</v>
      </c>
      <c r="AA890" s="411">
        <f t="shared" ref="AA890" si="1978">AA889</f>
        <v>0</v>
      </c>
      <c r="AB890" s="411">
        <f t="shared" ref="AB890" si="1979">AB889</f>
        <v>0</v>
      </c>
      <c r="AC890" s="411">
        <f t="shared" ref="AC890" si="1980">AC889</f>
        <v>0</v>
      </c>
      <c r="AD890" s="411">
        <f t="shared" ref="AD890" si="1981">AD889</f>
        <v>0</v>
      </c>
      <c r="AE890" s="411">
        <f t="shared" ref="AE890" si="1982">AE889</f>
        <v>0</v>
      </c>
      <c r="AF890" s="411">
        <f t="shared" ref="AF890" si="1983">AF889</f>
        <v>0</v>
      </c>
      <c r="AG890" s="411">
        <f t="shared" ref="AG890" si="1984">AG889</f>
        <v>0</v>
      </c>
      <c r="AH890" s="411">
        <f t="shared" ref="AH890" si="1985">AH889</f>
        <v>0</v>
      </c>
      <c r="AI890" s="411">
        <f t="shared" ref="AI890" si="1986">AI889</f>
        <v>0</v>
      </c>
      <c r="AJ890" s="411">
        <f t="shared" ref="AJ890" si="1987">AJ889</f>
        <v>0</v>
      </c>
      <c r="AK890" s="411">
        <f t="shared" ref="AK890" si="1988">AK889</f>
        <v>0</v>
      </c>
      <c r="AL890" s="411">
        <f t="shared" ref="AL890" si="1989">AL889</f>
        <v>0</v>
      </c>
      <c r="AM890" s="306"/>
    </row>
    <row r="891" spans="1:39" hidden="1" outlineLevel="1">
      <c r="A891" s="528"/>
      <c r="B891" s="294"/>
      <c r="C891" s="291"/>
      <c r="D891" s="291"/>
      <c r="E891" s="291"/>
      <c r="F891" s="291"/>
      <c r="G891" s="291"/>
      <c r="H891" s="291"/>
      <c r="I891" s="291"/>
      <c r="J891" s="291"/>
      <c r="K891" s="291"/>
      <c r="L891" s="291"/>
      <c r="M891" s="291"/>
      <c r="N891" s="291"/>
      <c r="O891" s="291"/>
      <c r="P891" s="291"/>
      <c r="Q891" s="291"/>
      <c r="R891" s="291"/>
      <c r="S891" s="291"/>
      <c r="T891" s="291"/>
      <c r="U891" s="291"/>
      <c r="V891" s="291"/>
      <c r="W891" s="291"/>
      <c r="X891" s="291"/>
      <c r="Y891" s="412"/>
      <c r="Z891" s="425"/>
      <c r="AA891" s="425"/>
      <c r="AB891" s="425"/>
      <c r="AC891" s="425"/>
      <c r="AD891" s="425"/>
      <c r="AE891" s="425"/>
      <c r="AF891" s="425"/>
      <c r="AG891" s="425"/>
      <c r="AH891" s="425"/>
      <c r="AI891" s="425"/>
      <c r="AJ891" s="425"/>
      <c r="AK891" s="425"/>
      <c r="AL891" s="425"/>
      <c r="AM891" s="306"/>
    </row>
    <row r="892" spans="1:39" ht="30" hidden="1" outlineLevel="1">
      <c r="A892" s="528">
        <v>30</v>
      </c>
      <c r="B892" s="428" t="s">
        <v>122</v>
      </c>
      <c r="C892" s="291" t="s">
        <v>25</v>
      </c>
      <c r="D892" s="295"/>
      <c r="E892" s="295"/>
      <c r="F892" s="295"/>
      <c r="G892" s="295"/>
      <c r="H892" s="295"/>
      <c r="I892" s="295"/>
      <c r="J892" s="295"/>
      <c r="K892" s="295"/>
      <c r="L892" s="295"/>
      <c r="M892" s="295"/>
      <c r="N892" s="295">
        <v>12</v>
      </c>
      <c r="O892" s="295"/>
      <c r="P892" s="295"/>
      <c r="Q892" s="295"/>
      <c r="R892" s="295"/>
      <c r="S892" s="295"/>
      <c r="T892" s="295"/>
      <c r="U892" s="295"/>
      <c r="V892" s="295"/>
      <c r="W892" s="295"/>
      <c r="X892" s="295"/>
      <c r="Y892" s="426"/>
      <c r="Z892" s="415"/>
      <c r="AA892" s="415"/>
      <c r="AB892" s="415"/>
      <c r="AC892" s="415"/>
      <c r="AD892" s="415"/>
      <c r="AE892" s="415"/>
      <c r="AF892" s="415"/>
      <c r="AG892" s="415"/>
      <c r="AH892" s="415"/>
      <c r="AI892" s="415"/>
      <c r="AJ892" s="415"/>
      <c r="AK892" s="415"/>
      <c r="AL892" s="415"/>
      <c r="AM892" s="296">
        <f>SUM(Y892:AL892)</f>
        <v>0</v>
      </c>
    </row>
    <row r="893" spans="1:39" hidden="1" outlineLevel="1">
      <c r="A893" s="528"/>
      <c r="B893" s="294" t="s">
        <v>342</v>
      </c>
      <c r="C893" s="291" t="s">
        <v>163</v>
      </c>
      <c r="D893" s="295"/>
      <c r="E893" s="295"/>
      <c r="F893" s="295"/>
      <c r="G893" s="295"/>
      <c r="H893" s="295"/>
      <c r="I893" s="295"/>
      <c r="J893" s="295"/>
      <c r="K893" s="295"/>
      <c r="L893" s="295"/>
      <c r="M893" s="295"/>
      <c r="N893" s="295">
        <f>N892</f>
        <v>12</v>
      </c>
      <c r="O893" s="295"/>
      <c r="P893" s="295"/>
      <c r="Q893" s="295"/>
      <c r="R893" s="295"/>
      <c r="S893" s="295"/>
      <c r="T893" s="295"/>
      <c r="U893" s="295"/>
      <c r="V893" s="295"/>
      <c r="W893" s="295"/>
      <c r="X893" s="295"/>
      <c r="Y893" s="411">
        <f>Y892</f>
        <v>0</v>
      </c>
      <c r="Z893" s="411">
        <f t="shared" ref="Z893" si="1990">Z892</f>
        <v>0</v>
      </c>
      <c r="AA893" s="411">
        <f t="shared" ref="AA893" si="1991">AA892</f>
        <v>0</v>
      </c>
      <c r="AB893" s="411">
        <f t="shared" ref="AB893" si="1992">AB892</f>
        <v>0</v>
      </c>
      <c r="AC893" s="411">
        <f t="shared" ref="AC893" si="1993">AC892</f>
        <v>0</v>
      </c>
      <c r="AD893" s="411">
        <f t="shared" ref="AD893" si="1994">AD892</f>
        <v>0</v>
      </c>
      <c r="AE893" s="411">
        <f t="shared" ref="AE893" si="1995">AE892</f>
        <v>0</v>
      </c>
      <c r="AF893" s="411">
        <f t="shared" ref="AF893" si="1996">AF892</f>
        <v>0</v>
      </c>
      <c r="AG893" s="411">
        <f t="shared" ref="AG893" si="1997">AG892</f>
        <v>0</v>
      </c>
      <c r="AH893" s="411">
        <f t="shared" ref="AH893" si="1998">AH892</f>
        <v>0</v>
      </c>
      <c r="AI893" s="411">
        <f t="shared" ref="AI893" si="1999">AI892</f>
        <v>0</v>
      </c>
      <c r="AJ893" s="411">
        <f t="shared" ref="AJ893" si="2000">AJ892</f>
        <v>0</v>
      </c>
      <c r="AK893" s="411">
        <f t="shared" ref="AK893" si="2001">AK892</f>
        <v>0</v>
      </c>
      <c r="AL893" s="411">
        <f t="shared" ref="AL893" si="2002">AL892</f>
        <v>0</v>
      </c>
      <c r="AM893" s="306"/>
    </row>
    <row r="894" spans="1:39" hidden="1" outlineLevel="1">
      <c r="A894" s="528"/>
      <c r="B894" s="294"/>
      <c r="C894" s="291"/>
      <c r="D894" s="291"/>
      <c r="E894" s="291"/>
      <c r="F894" s="291"/>
      <c r="G894" s="291"/>
      <c r="H894" s="291"/>
      <c r="I894" s="291"/>
      <c r="J894" s="291"/>
      <c r="K894" s="291"/>
      <c r="L894" s="291"/>
      <c r="M894" s="291"/>
      <c r="N894" s="291"/>
      <c r="O894" s="291"/>
      <c r="P894" s="291"/>
      <c r="Q894" s="291"/>
      <c r="R894" s="291"/>
      <c r="S894" s="291"/>
      <c r="T894" s="291"/>
      <c r="U894" s="291"/>
      <c r="V894" s="291"/>
      <c r="W894" s="291"/>
      <c r="X894" s="291"/>
      <c r="Y894" s="412"/>
      <c r="Z894" s="425"/>
      <c r="AA894" s="425"/>
      <c r="AB894" s="425"/>
      <c r="AC894" s="425"/>
      <c r="AD894" s="425"/>
      <c r="AE894" s="425"/>
      <c r="AF894" s="425"/>
      <c r="AG894" s="425"/>
      <c r="AH894" s="425"/>
      <c r="AI894" s="425"/>
      <c r="AJ894" s="425"/>
      <c r="AK894" s="425"/>
      <c r="AL894" s="425"/>
      <c r="AM894" s="306"/>
    </row>
    <row r="895" spans="1:39" ht="30" hidden="1" outlineLevel="1">
      <c r="A895" s="528">
        <v>31</v>
      </c>
      <c r="B895" s="428" t="s">
        <v>123</v>
      </c>
      <c r="C895" s="291" t="s">
        <v>25</v>
      </c>
      <c r="D895" s="295"/>
      <c r="E895" s="295"/>
      <c r="F895" s="295"/>
      <c r="G895" s="295"/>
      <c r="H895" s="295"/>
      <c r="I895" s="295"/>
      <c r="J895" s="295"/>
      <c r="K895" s="295"/>
      <c r="L895" s="295"/>
      <c r="M895" s="295"/>
      <c r="N895" s="295">
        <v>12</v>
      </c>
      <c r="O895" s="295"/>
      <c r="P895" s="295"/>
      <c r="Q895" s="295"/>
      <c r="R895" s="295"/>
      <c r="S895" s="295"/>
      <c r="T895" s="295"/>
      <c r="U895" s="295"/>
      <c r="V895" s="295"/>
      <c r="W895" s="295"/>
      <c r="X895" s="295"/>
      <c r="Y895" s="426"/>
      <c r="Z895" s="415"/>
      <c r="AA895" s="415"/>
      <c r="AB895" s="415"/>
      <c r="AC895" s="415"/>
      <c r="AD895" s="415"/>
      <c r="AE895" s="415"/>
      <c r="AF895" s="415"/>
      <c r="AG895" s="415"/>
      <c r="AH895" s="415"/>
      <c r="AI895" s="415"/>
      <c r="AJ895" s="415"/>
      <c r="AK895" s="415"/>
      <c r="AL895" s="415"/>
      <c r="AM895" s="296">
        <f>SUM(Y895:AL895)</f>
        <v>0</v>
      </c>
    </row>
    <row r="896" spans="1:39" hidden="1" outlineLevel="1">
      <c r="A896" s="528"/>
      <c r="B896" s="294" t="s">
        <v>342</v>
      </c>
      <c r="C896" s="291" t="s">
        <v>163</v>
      </c>
      <c r="D896" s="295"/>
      <c r="E896" s="295"/>
      <c r="F896" s="295"/>
      <c r="G896" s="295"/>
      <c r="H896" s="295"/>
      <c r="I896" s="295"/>
      <c r="J896" s="295"/>
      <c r="K896" s="295"/>
      <c r="L896" s="295"/>
      <c r="M896" s="295"/>
      <c r="N896" s="295">
        <f>N895</f>
        <v>12</v>
      </c>
      <c r="O896" s="295"/>
      <c r="P896" s="295"/>
      <c r="Q896" s="295"/>
      <c r="R896" s="295"/>
      <c r="S896" s="295"/>
      <c r="T896" s="295"/>
      <c r="U896" s="295"/>
      <c r="V896" s="295"/>
      <c r="W896" s="295"/>
      <c r="X896" s="295"/>
      <c r="Y896" s="411">
        <f>Y895</f>
        <v>0</v>
      </c>
      <c r="Z896" s="411">
        <f t="shared" ref="Z896" si="2003">Z895</f>
        <v>0</v>
      </c>
      <c r="AA896" s="411">
        <f t="shared" ref="AA896" si="2004">AA895</f>
        <v>0</v>
      </c>
      <c r="AB896" s="411">
        <f t="shared" ref="AB896" si="2005">AB895</f>
        <v>0</v>
      </c>
      <c r="AC896" s="411">
        <f t="shared" ref="AC896" si="2006">AC895</f>
        <v>0</v>
      </c>
      <c r="AD896" s="411">
        <f t="shared" ref="AD896" si="2007">AD895</f>
        <v>0</v>
      </c>
      <c r="AE896" s="411">
        <f t="shared" ref="AE896" si="2008">AE895</f>
        <v>0</v>
      </c>
      <c r="AF896" s="411">
        <f t="shared" ref="AF896" si="2009">AF895</f>
        <v>0</v>
      </c>
      <c r="AG896" s="411">
        <f t="shared" ref="AG896" si="2010">AG895</f>
        <v>0</v>
      </c>
      <c r="AH896" s="411">
        <f t="shared" ref="AH896" si="2011">AH895</f>
        <v>0</v>
      </c>
      <c r="AI896" s="411">
        <f t="shared" ref="AI896" si="2012">AI895</f>
        <v>0</v>
      </c>
      <c r="AJ896" s="411">
        <f t="shared" ref="AJ896" si="2013">AJ895</f>
        <v>0</v>
      </c>
      <c r="AK896" s="411">
        <f t="shared" ref="AK896" si="2014">AK895</f>
        <v>0</v>
      </c>
      <c r="AL896" s="411">
        <f t="shared" ref="AL896" si="2015">AL895</f>
        <v>0</v>
      </c>
      <c r="AM896" s="306"/>
    </row>
    <row r="897" spans="1:39" hidden="1" outlineLevel="1">
      <c r="A897" s="528"/>
      <c r="B897" s="428"/>
      <c r="C897" s="291"/>
      <c r="D897" s="291"/>
      <c r="E897" s="291"/>
      <c r="F897" s="291"/>
      <c r="G897" s="291"/>
      <c r="H897" s="291"/>
      <c r="I897" s="291"/>
      <c r="J897" s="291"/>
      <c r="K897" s="291"/>
      <c r="L897" s="291"/>
      <c r="M897" s="291"/>
      <c r="N897" s="291"/>
      <c r="O897" s="291"/>
      <c r="P897" s="291"/>
      <c r="Q897" s="291"/>
      <c r="R897" s="291"/>
      <c r="S897" s="291"/>
      <c r="T897" s="291"/>
      <c r="U897" s="291"/>
      <c r="V897" s="291"/>
      <c r="W897" s="291"/>
      <c r="X897" s="291"/>
      <c r="Y897" s="412"/>
      <c r="Z897" s="425"/>
      <c r="AA897" s="425"/>
      <c r="AB897" s="425"/>
      <c r="AC897" s="425"/>
      <c r="AD897" s="425"/>
      <c r="AE897" s="425"/>
      <c r="AF897" s="425"/>
      <c r="AG897" s="425"/>
      <c r="AH897" s="425"/>
      <c r="AI897" s="425"/>
      <c r="AJ897" s="425"/>
      <c r="AK897" s="425"/>
      <c r="AL897" s="425"/>
      <c r="AM897" s="306"/>
    </row>
    <row r="898" spans="1:39" ht="30" hidden="1" outlineLevel="1">
      <c r="A898" s="528">
        <v>32</v>
      </c>
      <c r="B898" s="428" t="s">
        <v>124</v>
      </c>
      <c r="C898" s="291" t="s">
        <v>25</v>
      </c>
      <c r="D898" s="295"/>
      <c r="E898" s="295"/>
      <c r="F898" s="295"/>
      <c r="G898" s="295"/>
      <c r="H898" s="295"/>
      <c r="I898" s="295"/>
      <c r="J898" s="295"/>
      <c r="K898" s="295"/>
      <c r="L898" s="295"/>
      <c r="M898" s="295"/>
      <c r="N898" s="295">
        <v>12</v>
      </c>
      <c r="O898" s="295"/>
      <c r="P898" s="295"/>
      <c r="Q898" s="295"/>
      <c r="R898" s="295"/>
      <c r="S898" s="295"/>
      <c r="T898" s="295"/>
      <c r="U898" s="295"/>
      <c r="V898" s="295"/>
      <c r="W898" s="295"/>
      <c r="X898" s="295"/>
      <c r="Y898" s="426"/>
      <c r="Z898" s="415"/>
      <c r="AA898" s="415"/>
      <c r="AB898" s="415"/>
      <c r="AC898" s="415"/>
      <c r="AD898" s="415"/>
      <c r="AE898" s="415"/>
      <c r="AF898" s="415"/>
      <c r="AG898" s="415"/>
      <c r="AH898" s="415"/>
      <c r="AI898" s="415"/>
      <c r="AJ898" s="415"/>
      <c r="AK898" s="415"/>
      <c r="AL898" s="415"/>
      <c r="AM898" s="296">
        <f>SUM(Y898:AL898)</f>
        <v>0</v>
      </c>
    </row>
    <row r="899" spans="1:39" hidden="1" outlineLevel="1">
      <c r="A899" s="528"/>
      <c r="B899" s="294" t="s">
        <v>342</v>
      </c>
      <c r="C899" s="291" t="s">
        <v>163</v>
      </c>
      <c r="D899" s="295"/>
      <c r="E899" s="295"/>
      <c r="F899" s="295"/>
      <c r="G899" s="295"/>
      <c r="H899" s="295"/>
      <c r="I899" s="295"/>
      <c r="J899" s="295"/>
      <c r="K899" s="295"/>
      <c r="L899" s="295"/>
      <c r="M899" s="295"/>
      <c r="N899" s="295">
        <f>N898</f>
        <v>12</v>
      </c>
      <c r="O899" s="295"/>
      <c r="P899" s="295"/>
      <c r="Q899" s="295"/>
      <c r="R899" s="295"/>
      <c r="S899" s="295"/>
      <c r="T899" s="295"/>
      <c r="U899" s="295"/>
      <c r="V899" s="295"/>
      <c r="W899" s="295"/>
      <c r="X899" s="295"/>
      <c r="Y899" s="411">
        <f>Y898</f>
        <v>0</v>
      </c>
      <c r="Z899" s="411">
        <f t="shared" ref="Z899" si="2016">Z898</f>
        <v>0</v>
      </c>
      <c r="AA899" s="411">
        <f t="shared" ref="AA899" si="2017">AA898</f>
        <v>0</v>
      </c>
      <c r="AB899" s="411">
        <f t="shared" ref="AB899" si="2018">AB898</f>
        <v>0</v>
      </c>
      <c r="AC899" s="411">
        <f t="shared" ref="AC899" si="2019">AC898</f>
        <v>0</v>
      </c>
      <c r="AD899" s="411">
        <f t="shared" ref="AD899" si="2020">AD898</f>
        <v>0</v>
      </c>
      <c r="AE899" s="411">
        <f t="shared" ref="AE899" si="2021">AE898</f>
        <v>0</v>
      </c>
      <c r="AF899" s="411">
        <f t="shared" ref="AF899" si="2022">AF898</f>
        <v>0</v>
      </c>
      <c r="AG899" s="411">
        <f t="shared" ref="AG899" si="2023">AG898</f>
        <v>0</v>
      </c>
      <c r="AH899" s="411">
        <f t="shared" ref="AH899" si="2024">AH898</f>
        <v>0</v>
      </c>
      <c r="AI899" s="411">
        <f t="shared" ref="AI899" si="2025">AI898</f>
        <v>0</v>
      </c>
      <c r="AJ899" s="411">
        <f t="shared" ref="AJ899" si="2026">AJ898</f>
        <v>0</v>
      </c>
      <c r="AK899" s="411">
        <f t="shared" ref="AK899" si="2027">AK898</f>
        <v>0</v>
      </c>
      <c r="AL899" s="411">
        <f>AL898</f>
        <v>0</v>
      </c>
      <c r="AM899" s="306"/>
    </row>
    <row r="900" spans="1:39" hidden="1" outlineLevel="1">
      <c r="A900" s="528"/>
      <c r="B900" s="428"/>
      <c r="C900" s="291"/>
      <c r="D900" s="291"/>
      <c r="E900" s="291"/>
      <c r="F900" s="291"/>
      <c r="G900" s="291"/>
      <c r="H900" s="291"/>
      <c r="I900" s="291"/>
      <c r="J900" s="291"/>
      <c r="K900" s="291"/>
      <c r="L900" s="291"/>
      <c r="M900" s="291"/>
      <c r="N900" s="291"/>
      <c r="O900" s="291"/>
      <c r="P900" s="291"/>
      <c r="Q900" s="291"/>
      <c r="R900" s="291"/>
      <c r="S900" s="291"/>
      <c r="T900" s="291"/>
      <c r="U900" s="291"/>
      <c r="V900" s="291"/>
      <c r="W900" s="291"/>
      <c r="X900" s="291"/>
      <c r="Y900" s="412"/>
      <c r="Z900" s="425"/>
      <c r="AA900" s="425"/>
      <c r="AB900" s="425"/>
      <c r="AC900" s="425"/>
      <c r="AD900" s="425"/>
      <c r="AE900" s="425"/>
      <c r="AF900" s="425"/>
      <c r="AG900" s="425"/>
      <c r="AH900" s="425"/>
      <c r="AI900" s="425"/>
      <c r="AJ900" s="425"/>
      <c r="AK900" s="425"/>
      <c r="AL900" s="425"/>
      <c r="AM900" s="306"/>
    </row>
    <row r="901" spans="1:39" ht="15.75" hidden="1" outlineLevel="1">
      <c r="A901" s="528"/>
      <c r="B901" s="288" t="s">
        <v>500</v>
      </c>
      <c r="C901" s="291"/>
      <c r="D901" s="291"/>
      <c r="E901" s="291"/>
      <c r="F901" s="291"/>
      <c r="G901" s="291"/>
      <c r="H901" s="291"/>
      <c r="I901" s="291"/>
      <c r="J901" s="291"/>
      <c r="K901" s="291"/>
      <c r="L901" s="291"/>
      <c r="M901" s="291"/>
      <c r="N901" s="291"/>
      <c r="O901" s="291"/>
      <c r="P901" s="291"/>
      <c r="Q901" s="291"/>
      <c r="R901" s="291"/>
      <c r="S901" s="291"/>
      <c r="T901" s="291"/>
      <c r="U901" s="291"/>
      <c r="V901" s="291"/>
      <c r="W901" s="291"/>
      <c r="X901" s="291"/>
      <c r="Y901" s="412"/>
      <c r="Z901" s="425"/>
      <c r="AA901" s="425"/>
      <c r="AB901" s="425"/>
      <c r="AC901" s="425"/>
      <c r="AD901" s="425"/>
      <c r="AE901" s="425"/>
      <c r="AF901" s="425"/>
      <c r="AG901" s="425"/>
      <c r="AH901" s="425"/>
      <c r="AI901" s="425"/>
      <c r="AJ901" s="425"/>
      <c r="AK901" s="425"/>
      <c r="AL901" s="425"/>
      <c r="AM901" s="306"/>
    </row>
    <row r="902" spans="1:39" hidden="1" outlineLevel="1">
      <c r="A902" s="528">
        <v>33</v>
      </c>
      <c r="B902" s="428" t="s">
        <v>125</v>
      </c>
      <c r="C902" s="291" t="s">
        <v>25</v>
      </c>
      <c r="D902" s="295"/>
      <c r="E902" s="295"/>
      <c r="F902" s="295"/>
      <c r="G902" s="295"/>
      <c r="H902" s="295"/>
      <c r="I902" s="295"/>
      <c r="J902" s="295"/>
      <c r="K902" s="295"/>
      <c r="L902" s="295"/>
      <c r="M902" s="295"/>
      <c r="N902" s="295">
        <v>0</v>
      </c>
      <c r="O902" s="295"/>
      <c r="P902" s="295"/>
      <c r="Q902" s="295"/>
      <c r="R902" s="295"/>
      <c r="S902" s="295"/>
      <c r="T902" s="295"/>
      <c r="U902" s="295"/>
      <c r="V902" s="295"/>
      <c r="W902" s="295"/>
      <c r="X902" s="295"/>
      <c r="Y902" s="426"/>
      <c r="Z902" s="415"/>
      <c r="AA902" s="415"/>
      <c r="AB902" s="415"/>
      <c r="AC902" s="415"/>
      <c r="AD902" s="415"/>
      <c r="AE902" s="415"/>
      <c r="AF902" s="415"/>
      <c r="AG902" s="415"/>
      <c r="AH902" s="415"/>
      <c r="AI902" s="415"/>
      <c r="AJ902" s="415"/>
      <c r="AK902" s="415"/>
      <c r="AL902" s="415"/>
      <c r="AM902" s="296">
        <f>SUM(Y902:AL902)</f>
        <v>0</v>
      </c>
    </row>
    <row r="903" spans="1:39" hidden="1" outlineLevel="1">
      <c r="A903" s="528"/>
      <c r="B903" s="294" t="s">
        <v>342</v>
      </c>
      <c r="C903" s="291" t="s">
        <v>163</v>
      </c>
      <c r="D903" s="295"/>
      <c r="E903" s="295"/>
      <c r="F903" s="295"/>
      <c r="G903" s="295"/>
      <c r="H903" s="295"/>
      <c r="I903" s="295"/>
      <c r="J903" s="295"/>
      <c r="K903" s="295"/>
      <c r="L903" s="295"/>
      <c r="M903" s="295"/>
      <c r="N903" s="295">
        <f>N902</f>
        <v>0</v>
      </c>
      <c r="O903" s="295"/>
      <c r="P903" s="295"/>
      <c r="Q903" s="295"/>
      <c r="R903" s="295"/>
      <c r="S903" s="295"/>
      <c r="T903" s="295"/>
      <c r="U903" s="295"/>
      <c r="V903" s="295"/>
      <c r="W903" s="295"/>
      <c r="X903" s="295"/>
      <c r="Y903" s="411">
        <f>Y902</f>
        <v>0</v>
      </c>
      <c r="Z903" s="411">
        <f t="shared" ref="Z903" si="2028">Z902</f>
        <v>0</v>
      </c>
      <c r="AA903" s="411">
        <f t="shared" ref="AA903" si="2029">AA902</f>
        <v>0</v>
      </c>
      <c r="AB903" s="411">
        <f t="shared" ref="AB903" si="2030">AB902</f>
        <v>0</v>
      </c>
      <c r="AC903" s="411">
        <f t="shared" ref="AC903" si="2031">AC902</f>
        <v>0</v>
      </c>
      <c r="AD903" s="411">
        <f t="shared" ref="AD903" si="2032">AD902</f>
        <v>0</v>
      </c>
      <c r="AE903" s="411">
        <f t="shared" ref="AE903" si="2033">AE902</f>
        <v>0</v>
      </c>
      <c r="AF903" s="411">
        <f t="shared" ref="AF903" si="2034">AF902</f>
        <v>0</v>
      </c>
      <c r="AG903" s="411">
        <f t="shared" ref="AG903" si="2035">AG902</f>
        <v>0</v>
      </c>
      <c r="AH903" s="411">
        <f t="shared" ref="AH903" si="2036">AH902</f>
        <v>0</v>
      </c>
      <c r="AI903" s="411">
        <f t="shared" ref="AI903" si="2037">AI902</f>
        <v>0</v>
      </c>
      <c r="AJ903" s="411">
        <f t="shared" ref="AJ903" si="2038">AJ902</f>
        <v>0</v>
      </c>
      <c r="AK903" s="411">
        <f t="shared" ref="AK903" si="2039">AK902</f>
        <v>0</v>
      </c>
      <c r="AL903" s="411">
        <f t="shared" ref="AL903" si="2040">AL902</f>
        <v>0</v>
      </c>
      <c r="AM903" s="306"/>
    </row>
    <row r="904" spans="1:39" hidden="1" outlineLevel="1">
      <c r="A904" s="528"/>
      <c r="B904" s="428"/>
      <c r="C904" s="291"/>
      <c r="D904" s="291"/>
      <c r="E904" s="291"/>
      <c r="F904" s="291"/>
      <c r="G904" s="291"/>
      <c r="H904" s="291"/>
      <c r="I904" s="291"/>
      <c r="J904" s="291"/>
      <c r="K904" s="291"/>
      <c r="L904" s="291"/>
      <c r="M904" s="291"/>
      <c r="N904" s="291"/>
      <c r="O904" s="291"/>
      <c r="P904" s="291"/>
      <c r="Q904" s="291"/>
      <c r="R904" s="291"/>
      <c r="S904" s="291"/>
      <c r="T904" s="291"/>
      <c r="U904" s="291"/>
      <c r="V904" s="291"/>
      <c r="W904" s="291"/>
      <c r="X904" s="291"/>
      <c r="Y904" s="412"/>
      <c r="Z904" s="425"/>
      <c r="AA904" s="425"/>
      <c r="AB904" s="425"/>
      <c r="AC904" s="425"/>
      <c r="AD904" s="425"/>
      <c r="AE904" s="425"/>
      <c r="AF904" s="425"/>
      <c r="AG904" s="425"/>
      <c r="AH904" s="425"/>
      <c r="AI904" s="425"/>
      <c r="AJ904" s="425"/>
      <c r="AK904" s="425"/>
      <c r="AL904" s="425"/>
      <c r="AM904" s="306"/>
    </row>
    <row r="905" spans="1:39" hidden="1" outlineLevel="1">
      <c r="A905" s="528">
        <v>34</v>
      </c>
      <c r="B905" s="428" t="s">
        <v>126</v>
      </c>
      <c r="C905" s="291" t="s">
        <v>25</v>
      </c>
      <c r="D905" s="295"/>
      <c r="E905" s="295"/>
      <c r="F905" s="295"/>
      <c r="G905" s="295"/>
      <c r="H905" s="295"/>
      <c r="I905" s="295"/>
      <c r="J905" s="295"/>
      <c r="K905" s="295"/>
      <c r="L905" s="295"/>
      <c r="M905" s="295"/>
      <c r="N905" s="295">
        <v>0</v>
      </c>
      <c r="O905" s="295"/>
      <c r="P905" s="295"/>
      <c r="Q905" s="295"/>
      <c r="R905" s="295"/>
      <c r="S905" s="295"/>
      <c r="T905" s="295"/>
      <c r="U905" s="295"/>
      <c r="V905" s="295"/>
      <c r="W905" s="295"/>
      <c r="X905" s="295"/>
      <c r="Y905" s="426"/>
      <c r="Z905" s="415"/>
      <c r="AA905" s="415"/>
      <c r="AB905" s="415"/>
      <c r="AC905" s="415"/>
      <c r="AD905" s="415"/>
      <c r="AE905" s="415"/>
      <c r="AF905" s="415"/>
      <c r="AG905" s="415"/>
      <c r="AH905" s="415"/>
      <c r="AI905" s="415"/>
      <c r="AJ905" s="415"/>
      <c r="AK905" s="415"/>
      <c r="AL905" s="415"/>
      <c r="AM905" s="296">
        <f>SUM(Y905:AL905)</f>
        <v>0</v>
      </c>
    </row>
    <row r="906" spans="1:39" hidden="1" outlineLevel="1">
      <c r="A906" s="528"/>
      <c r="B906" s="294" t="s">
        <v>342</v>
      </c>
      <c r="C906" s="291" t="s">
        <v>163</v>
      </c>
      <c r="D906" s="295"/>
      <c r="E906" s="295"/>
      <c r="F906" s="295"/>
      <c r="G906" s="295"/>
      <c r="H906" s="295"/>
      <c r="I906" s="295"/>
      <c r="J906" s="295"/>
      <c r="K906" s="295"/>
      <c r="L906" s="295"/>
      <c r="M906" s="295"/>
      <c r="N906" s="295">
        <f>N905</f>
        <v>0</v>
      </c>
      <c r="O906" s="295"/>
      <c r="P906" s="295"/>
      <c r="Q906" s="295"/>
      <c r="R906" s="295"/>
      <c r="S906" s="295"/>
      <c r="T906" s="295"/>
      <c r="U906" s="295"/>
      <c r="V906" s="295"/>
      <c r="W906" s="295"/>
      <c r="X906" s="295"/>
      <c r="Y906" s="411">
        <f>Y905</f>
        <v>0</v>
      </c>
      <c r="Z906" s="411">
        <f t="shared" ref="Z906" si="2041">Z905</f>
        <v>0</v>
      </c>
      <c r="AA906" s="411">
        <f t="shared" ref="AA906" si="2042">AA905</f>
        <v>0</v>
      </c>
      <c r="AB906" s="411">
        <f t="shared" ref="AB906" si="2043">AB905</f>
        <v>0</v>
      </c>
      <c r="AC906" s="411">
        <f t="shared" ref="AC906" si="2044">AC905</f>
        <v>0</v>
      </c>
      <c r="AD906" s="411">
        <f t="shared" ref="AD906" si="2045">AD905</f>
        <v>0</v>
      </c>
      <c r="AE906" s="411">
        <f t="shared" ref="AE906" si="2046">AE905</f>
        <v>0</v>
      </c>
      <c r="AF906" s="411">
        <f t="shared" ref="AF906" si="2047">AF905</f>
        <v>0</v>
      </c>
      <c r="AG906" s="411">
        <f t="shared" ref="AG906" si="2048">AG905</f>
        <v>0</v>
      </c>
      <c r="AH906" s="411">
        <f t="shared" ref="AH906" si="2049">AH905</f>
        <v>0</v>
      </c>
      <c r="AI906" s="411">
        <f t="shared" ref="AI906" si="2050">AI905</f>
        <v>0</v>
      </c>
      <c r="AJ906" s="411">
        <f t="shared" ref="AJ906" si="2051">AJ905</f>
        <v>0</v>
      </c>
      <c r="AK906" s="411">
        <f t="shared" ref="AK906" si="2052">AK905</f>
        <v>0</v>
      </c>
      <c r="AL906" s="411">
        <f t="shared" ref="AL906" si="2053">AL905</f>
        <v>0</v>
      </c>
      <c r="AM906" s="306"/>
    </row>
    <row r="907" spans="1:39" hidden="1" outlineLevel="1">
      <c r="A907" s="528"/>
      <c r="B907" s="428"/>
      <c r="C907" s="291"/>
      <c r="D907" s="291"/>
      <c r="E907" s="291"/>
      <c r="F907" s="291"/>
      <c r="G907" s="291"/>
      <c r="H907" s="291"/>
      <c r="I907" s="291"/>
      <c r="J907" s="291"/>
      <c r="K907" s="291"/>
      <c r="L907" s="291"/>
      <c r="M907" s="291"/>
      <c r="N907" s="291"/>
      <c r="O907" s="291"/>
      <c r="P907" s="291"/>
      <c r="Q907" s="291"/>
      <c r="R907" s="291"/>
      <c r="S907" s="291"/>
      <c r="T907" s="291"/>
      <c r="U907" s="291"/>
      <c r="V907" s="291"/>
      <c r="W907" s="291"/>
      <c r="X907" s="291"/>
      <c r="Y907" s="412"/>
      <c r="Z907" s="425"/>
      <c r="AA907" s="425"/>
      <c r="AB907" s="425"/>
      <c r="AC907" s="425"/>
      <c r="AD907" s="425"/>
      <c r="AE907" s="425"/>
      <c r="AF907" s="425"/>
      <c r="AG907" s="425"/>
      <c r="AH907" s="425"/>
      <c r="AI907" s="425"/>
      <c r="AJ907" s="425"/>
      <c r="AK907" s="425"/>
      <c r="AL907" s="425"/>
      <c r="AM907" s="306"/>
    </row>
    <row r="908" spans="1:39" hidden="1" outlineLevel="1">
      <c r="A908" s="528">
        <v>35</v>
      </c>
      <c r="B908" s="428" t="s">
        <v>127</v>
      </c>
      <c r="C908" s="291" t="s">
        <v>25</v>
      </c>
      <c r="D908" s="295"/>
      <c r="E908" s="295"/>
      <c r="F908" s="295"/>
      <c r="G908" s="295"/>
      <c r="H908" s="295"/>
      <c r="I908" s="295"/>
      <c r="J908" s="295"/>
      <c r="K908" s="295"/>
      <c r="L908" s="295"/>
      <c r="M908" s="295"/>
      <c r="N908" s="295">
        <v>0</v>
      </c>
      <c r="O908" s="295"/>
      <c r="P908" s="295"/>
      <c r="Q908" s="295"/>
      <c r="R908" s="295"/>
      <c r="S908" s="295"/>
      <c r="T908" s="295"/>
      <c r="U908" s="295"/>
      <c r="V908" s="295"/>
      <c r="W908" s="295"/>
      <c r="X908" s="295"/>
      <c r="Y908" s="426"/>
      <c r="Z908" s="415"/>
      <c r="AA908" s="415"/>
      <c r="AB908" s="415"/>
      <c r="AC908" s="415"/>
      <c r="AD908" s="415"/>
      <c r="AE908" s="415"/>
      <c r="AF908" s="415"/>
      <c r="AG908" s="415"/>
      <c r="AH908" s="415"/>
      <c r="AI908" s="415"/>
      <c r="AJ908" s="415"/>
      <c r="AK908" s="415"/>
      <c r="AL908" s="415"/>
      <c r="AM908" s="296">
        <f>SUM(Y908:AL908)</f>
        <v>0</v>
      </c>
    </row>
    <row r="909" spans="1:39" hidden="1" outlineLevel="1">
      <c r="A909" s="528"/>
      <c r="B909" s="294" t="s">
        <v>342</v>
      </c>
      <c r="C909" s="291" t="s">
        <v>163</v>
      </c>
      <c r="D909" s="295"/>
      <c r="E909" s="295"/>
      <c r="F909" s="295"/>
      <c r="G909" s="295"/>
      <c r="H909" s="295"/>
      <c r="I909" s="295"/>
      <c r="J909" s="295"/>
      <c r="K909" s="295"/>
      <c r="L909" s="295"/>
      <c r="M909" s="295"/>
      <c r="N909" s="295">
        <f>N908</f>
        <v>0</v>
      </c>
      <c r="O909" s="295"/>
      <c r="P909" s="295"/>
      <c r="Q909" s="295"/>
      <c r="R909" s="295"/>
      <c r="S909" s="295"/>
      <c r="T909" s="295"/>
      <c r="U909" s="295"/>
      <c r="V909" s="295"/>
      <c r="W909" s="295"/>
      <c r="X909" s="295"/>
      <c r="Y909" s="411">
        <f>Y908</f>
        <v>0</v>
      </c>
      <c r="Z909" s="411">
        <f t="shared" ref="Z909" si="2054">Z908</f>
        <v>0</v>
      </c>
      <c r="AA909" s="411">
        <f t="shared" ref="AA909" si="2055">AA908</f>
        <v>0</v>
      </c>
      <c r="AB909" s="411">
        <f t="shared" ref="AB909" si="2056">AB908</f>
        <v>0</v>
      </c>
      <c r="AC909" s="411">
        <f t="shared" ref="AC909" si="2057">AC908</f>
        <v>0</v>
      </c>
      <c r="AD909" s="411">
        <f t="shared" ref="AD909" si="2058">AD908</f>
        <v>0</v>
      </c>
      <c r="AE909" s="411">
        <f t="shared" ref="AE909" si="2059">AE908</f>
        <v>0</v>
      </c>
      <c r="AF909" s="411">
        <f t="shared" ref="AF909" si="2060">AF908</f>
        <v>0</v>
      </c>
      <c r="AG909" s="411">
        <f t="shared" ref="AG909" si="2061">AG908</f>
        <v>0</v>
      </c>
      <c r="AH909" s="411">
        <f t="shared" ref="AH909" si="2062">AH908</f>
        <v>0</v>
      </c>
      <c r="AI909" s="411">
        <f t="shared" ref="AI909" si="2063">AI908</f>
        <v>0</v>
      </c>
      <c r="AJ909" s="411">
        <f t="shared" ref="AJ909" si="2064">AJ908</f>
        <v>0</v>
      </c>
      <c r="AK909" s="411">
        <f t="shared" ref="AK909" si="2065">AK908</f>
        <v>0</v>
      </c>
      <c r="AL909" s="411">
        <f t="shared" ref="AL909" si="2066">AL908</f>
        <v>0</v>
      </c>
      <c r="AM909" s="306"/>
    </row>
    <row r="910" spans="1:39" hidden="1" outlineLevel="1">
      <c r="A910" s="528"/>
      <c r="B910" s="431"/>
      <c r="C910" s="291"/>
      <c r="D910" s="291"/>
      <c r="E910" s="291"/>
      <c r="F910" s="291"/>
      <c r="G910" s="291"/>
      <c r="H910" s="291"/>
      <c r="I910" s="291"/>
      <c r="J910" s="291"/>
      <c r="K910" s="291"/>
      <c r="L910" s="291"/>
      <c r="M910" s="291"/>
      <c r="N910" s="291"/>
      <c r="O910" s="291"/>
      <c r="P910" s="291"/>
      <c r="Q910" s="291"/>
      <c r="R910" s="291"/>
      <c r="S910" s="291"/>
      <c r="T910" s="291"/>
      <c r="U910" s="291"/>
      <c r="V910" s="291"/>
      <c r="W910" s="291"/>
      <c r="X910" s="291"/>
      <c r="Y910" s="412"/>
      <c r="Z910" s="425"/>
      <c r="AA910" s="425"/>
      <c r="AB910" s="425"/>
      <c r="AC910" s="425"/>
      <c r="AD910" s="425"/>
      <c r="AE910" s="425"/>
      <c r="AF910" s="425"/>
      <c r="AG910" s="425"/>
      <c r="AH910" s="425"/>
      <c r="AI910" s="425"/>
      <c r="AJ910" s="425"/>
      <c r="AK910" s="425"/>
      <c r="AL910" s="425"/>
      <c r="AM910" s="306"/>
    </row>
    <row r="911" spans="1:39" ht="15.75" hidden="1" outlineLevel="1">
      <c r="A911" s="528"/>
      <c r="B911" s="288" t="s">
        <v>501</v>
      </c>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45" hidden="1" outlineLevel="1">
      <c r="A912" s="528">
        <v>36</v>
      </c>
      <c r="B912" s="428" t="s">
        <v>128</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28"/>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067">Z912</f>
        <v>0</v>
      </c>
      <c r="AA913" s="411">
        <f t="shared" ref="AA913" si="2068">AA912</f>
        <v>0</v>
      </c>
      <c r="AB913" s="411">
        <f t="shared" ref="AB913" si="2069">AB912</f>
        <v>0</v>
      </c>
      <c r="AC913" s="411">
        <f t="shared" ref="AC913" si="2070">AC912</f>
        <v>0</v>
      </c>
      <c r="AD913" s="411">
        <f t="shared" ref="AD913" si="2071">AD912</f>
        <v>0</v>
      </c>
      <c r="AE913" s="411">
        <f t="shared" ref="AE913" si="2072">AE912</f>
        <v>0</v>
      </c>
      <c r="AF913" s="411">
        <f t="shared" ref="AF913" si="2073">AF912</f>
        <v>0</v>
      </c>
      <c r="AG913" s="411">
        <f t="shared" ref="AG913" si="2074">AG912</f>
        <v>0</v>
      </c>
      <c r="AH913" s="411">
        <f t="shared" ref="AH913" si="2075">AH912</f>
        <v>0</v>
      </c>
      <c r="AI913" s="411">
        <f t="shared" ref="AI913" si="2076">AI912</f>
        <v>0</v>
      </c>
      <c r="AJ913" s="411">
        <f t="shared" ref="AJ913" si="2077">AJ912</f>
        <v>0</v>
      </c>
      <c r="AK913" s="411">
        <f t="shared" ref="AK913" si="2078">AK912</f>
        <v>0</v>
      </c>
      <c r="AL913" s="411">
        <f t="shared" ref="AL913" si="2079">AL912</f>
        <v>0</v>
      </c>
      <c r="AM913" s="306"/>
    </row>
    <row r="914" spans="1:39" hidden="1" outlineLevel="1">
      <c r="A914" s="528"/>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28">
        <v>37</v>
      </c>
      <c r="B915" s="428" t="s">
        <v>129</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28"/>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080">Z915</f>
        <v>0</v>
      </c>
      <c r="AA916" s="411">
        <f t="shared" ref="AA916" si="2081">AA915</f>
        <v>0</v>
      </c>
      <c r="AB916" s="411">
        <f t="shared" ref="AB916" si="2082">AB915</f>
        <v>0</v>
      </c>
      <c r="AC916" s="411">
        <f t="shared" ref="AC916" si="2083">AC915</f>
        <v>0</v>
      </c>
      <c r="AD916" s="411">
        <f t="shared" ref="AD916" si="2084">AD915</f>
        <v>0</v>
      </c>
      <c r="AE916" s="411">
        <f t="shared" ref="AE916" si="2085">AE915</f>
        <v>0</v>
      </c>
      <c r="AF916" s="411">
        <f t="shared" ref="AF916" si="2086">AF915</f>
        <v>0</v>
      </c>
      <c r="AG916" s="411">
        <f t="shared" ref="AG916" si="2087">AG915</f>
        <v>0</v>
      </c>
      <c r="AH916" s="411">
        <f t="shared" ref="AH916" si="2088">AH915</f>
        <v>0</v>
      </c>
      <c r="AI916" s="411">
        <f t="shared" ref="AI916" si="2089">AI915</f>
        <v>0</v>
      </c>
      <c r="AJ916" s="411">
        <f t="shared" ref="AJ916" si="2090">AJ915</f>
        <v>0</v>
      </c>
      <c r="AK916" s="411">
        <f t="shared" ref="AK916" si="2091">AK915</f>
        <v>0</v>
      </c>
      <c r="AL916" s="411">
        <f t="shared" ref="AL916" si="2092">AL915</f>
        <v>0</v>
      </c>
      <c r="AM916" s="306"/>
    </row>
    <row r="917" spans="1:39" hidden="1" outlineLevel="1">
      <c r="A917" s="528"/>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idden="1" outlineLevel="1">
      <c r="A918" s="528">
        <v>38</v>
      </c>
      <c r="B918" s="428" t="s">
        <v>130</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28"/>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093">Z918</f>
        <v>0</v>
      </c>
      <c r="AA919" s="411">
        <f t="shared" ref="AA919" si="2094">AA918</f>
        <v>0</v>
      </c>
      <c r="AB919" s="411">
        <f t="shared" ref="AB919" si="2095">AB918</f>
        <v>0</v>
      </c>
      <c r="AC919" s="411">
        <f t="shared" ref="AC919" si="2096">AC918</f>
        <v>0</v>
      </c>
      <c r="AD919" s="411">
        <f t="shared" ref="AD919" si="2097">AD918</f>
        <v>0</v>
      </c>
      <c r="AE919" s="411">
        <f t="shared" ref="AE919" si="2098">AE918</f>
        <v>0</v>
      </c>
      <c r="AF919" s="411">
        <f t="shared" ref="AF919" si="2099">AF918</f>
        <v>0</v>
      </c>
      <c r="AG919" s="411">
        <f t="shared" ref="AG919" si="2100">AG918</f>
        <v>0</v>
      </c>
      <c r="AH919" s="411">
        <f t="shared" ref="AH919" si="2101">AH918</f>
        <v>0</v>
      </c>
      <c r="AI919" s="411">
        <f t="shared" ref="AI919" si="2102">AI918</f>
        <v>0</v>
      </c>
      <c r="AJ919" s="411">
        <f t="shared" ref="AJ919" si="2103">AJ918</f>
        <v>0</v>
      </c>
      <c r="AK919" s="411">
        <f t="shared" ref="AK919" si="2104">AK918</f>
        <v>0</v>
      </c>
      <c r="AL919" s="411">
        <f t="shared" ref="AL919" si="2105">AL918</f>
        <v>0</v>
      </c>
      <c r="AM919" s="306"/>
    </row>
    <row r="920" spans="1:39" hidden="1" outlineLevel="1">
      <c r="A920" s="528"/>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0" hidden="1" outlineLevel="1">
      <c r="A921" s="528">
        <v>39</v>
      </c>
      <c r="B921" s="428" t="s">
        <v>131</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28"/>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106">Z921</f>
        <v>0</v>
      </c>
      <c r="AA922" s="411">
        <f t="shared" ref="AA922" si="2107">AA921</f>
        <v>0</v>
      </c>
      <c r="AB922" s="411">
        <f t="shared" ref="AB922" si="2108">AB921</f>
        <v>0</v>
      </c>
      <c r="AC922" s="411">
        <f t="shared" ref="AC922" si="2109">AC921</f>
        <v>0</v>
      </c>
      <c r="AD922" s="411">
        <f t="shared" ref="AD922" si="2110">AD921</f>
        <v>0</v>
      </c>
      <c r="AE922" s="411">
        <f t="shared" ref="AE922" si="2111">AE921</f>
        <v>0</v>
      </c>
      <c r="AF922" s="411">
        <f t="shared" ref="AF922" si="2112">AF921</f>
        <v>0</v>
      </c>
      <c r="AG922" s="411">
        <f t="shared" ref="AG922" si="2113">AG921</f>
        <v>0</v>
      </c>
      <c r="AH922" s="411">
        <f t="shared" ref="AH922" si="2114">AH921</f>
        <v>0</v>
      </c>
      <c r="AI922" s="411">
        <f t="shared" ref="AI922" si="2115">AI921</f>
        <v>0</v>
      </c>
      <c r="AJ922" s="411">
        <f t="shared" ref="AJ922" si="2116">AJ921</f>
        <v>0</v>
      </c>
      <c r="AK922" s="411">
        <f t="shared" ref="AK922" si="2117">AK921</f>
        <v>0</v>
      </c>
      <c r="AL922" s="411">
        <f t="shared" ref="AL922" si="2118">AL921</f>
        <v>0</v>
      </c>
      <c r="AM922" s="306"/>
    </row>
    <row r="923" spans="1:39" hidden="1" outlineLevel="1">
      <c r="A923" s="528"/>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28">
        <v>40</v>
      </c>
      <c r="B924" s="428" t="s">
        <v>132</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28"/>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119">Z924</f>
        <v>0</v>
      </c>
      <c r="AA925" s="411">
        <f t="shared" ref="AA925" si="2120">AA924</f>
        <v>0</v>
      </c>
      <c r="AB925" s="411">
        <f t="shared" ref="AB925" si="2121">AB924</f>
        <v>0</v>
      </c>
      <c r="AC925" s="411">
        <f t="shared" ref="AC925" si="2122">AC924</f>
        <v>0</v>
      </c>
      <c r="AD925" s="411">
        <f t="shared" ref="AD925" si="2123">AD924</f>
        <v>0</v>
      </c>
      <c r="AE925" s="411">
        <f t="shared" ref="AE925" si="2124">AE924</f>
        <v>0</v>
      </c>
      <c r="AF925" s="411">
        <f t="shared" ref="AF925" si="2125">AF924</f>
        <v>0</v>
      </c>
      <c r="AG925" s="411">
        <f t="shared" ref="AG925" si="2126">AG924</f>
        <v>0</v>
      </c>
      <c r="AH925" s="411">
        <f t="shared" ref="AH925" si="2127">AH924</f>
        <v>0</v>
      </c>
      <c r="AI925" s="411">
        <f t="shared" ref="AI925" si="2128">AI924</f>
        <v>0</v>
      </c>
      <c r="AJ925" s="411">
        <f t="shared" ref="AJ925" si="2129">AJ924</f>
        <v>0</v>
      </c>
      <c r="AK925" s="411">
        <f t="shared" ref="AK925" si="2130">AK924</f>
        <v>0</v>
      </c>
      <c r="AL925" s="411">
        <f t="shared" ref="AL925" si="2131">AL924</f>
        <v>0</v>
      </c>
      <c r="AM925" s="306"/>
    </row>
    <row r="926" spans="1:39" hidden="1" outlineLevel="1">
      <c r="A926" s="528"/>
      <c r="B926" s="428"/>
      <c r="C926" s="291"/>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412"/>
      <c r="Z926" s="425"/>
      <c r="AA926" s="425"/>
      <c r="AB926" s="425"/>
      <c r="AC926" s="425"/>
      <c r="AD926" s="425"/>
      <c r="AE926" s="425"/>
      <c r="AF926" s="425"/>
      <c r="AG926" s="425"/>
      <c r="AH926" s="425"/>
      <c r="AI926" s="425"/>
      <c r="AJ926" s="425"/>
      <c r="AK926" s="425"/>
      <c r="AL926" s="425"/>
      <c r="AM926" s="306"/>
    </row>
    <row r="927" spans="1:39" ht="45" hidden="1" outlineLevel="1">
      <c r="A927" s="528">
        <v>41</v>
      </c>
      <c r="B927" s="428" t="s">
        <v>133</v>
      </c>
      <c r="C927" s="291" t="s">
        <v>25</v>
      </c>
      <c r="D927" s="295"/>
      <c r="E927" s="295"/>
      <c r="F927" s="295"/>
      <c r="G927" s="295"/>
      <c r="H927" s="295"/>
      <c r="I927" s="295"/>
      <c r="J927" s="295"/>
      <c r="K927" s="295"/>
      <c r="L927" s="295"/>
      <c r="M927" s="295"/>
      <c r="N927" s="295">
        <v>12</v>
      </c>
      <c r="O927" s="295"/>
      <c r="P927" s="295"/>
      <c r="Q927" s="295"/>
      <c r="R927" s="295"/>
      <c r="S927" s="295"/>
      <c r="T927" s="295"/>
      <c r="U927" s="295"/>
      <c r="V927" s="295"/>
      <c r="W927" s="295"/>
      <c r="X927" s="295"/>
      <c r="Y927" s="426"/>
      <c r="Z927" s="415"/>
      <c r="AA927" s="415"/>
      <c r="AB927" s="415"/>
      <c r="AC927" s="415"/>
      <c r="AD927" s="415"/>
      <c r="AE927" s="415"/>
      <c r="AF927" s="415"/>
      <c r="AG927" s="415"/>
      <c r="AH927" s="415"/>
      <c r="AI927" s="415"/>
      <c r="AJ927" s="415"/>
      <c r="AK927" s="415"/>
      <c r="AL927" s="415"/>
      <c r="AM927" s="296">
        <f>SUM(Y927:AL927)</f>
        <v>0</v>
      </c>
    </row>
    <row r="928" spans="1:39" hidden="1" outlineLevel="1">
      <c r="A928" s="528"/>
      <c r="B928" s="294" t="s">
        <v>342</v>
      </c>
      <c r="C928" s="291" t="s">
        <v>163</v>
      </c>
      <c r="D928" s="295"/>
      <c r="E928" s="295"/>
      <c r="F928" s="295"/>
      <c r="G928" s="295"/>
      <c r="H928" s="295"/>
      <c r="I928" s="295"/>
      <c r="J928" s="295"/>
      <c r="K928" s="295"/>
      <c r="L928" s="295"/>
      <c r="M928" s="295"/>
      <c r="N928" s="295">
        <f>N927</f>
        <v>12</v>
      </c>
      <c r="O928" s="295"/>
      <c r="P928" s="295"/>
      <c r="Q928" s="295"/>
      <c r="R928" s="295"/>
      <c r="S928" s="295"/>
      <c r="T928" s="295"/>
      <c r="U928" s="295"/>
      <c r="V928" s="295"/>
      <c r="W928" s="295"/>
      <c r="X928" s="295"/>
      <c r="Y928" s="411">
        <f>Y927</f>
        <v>0</v>
      </c>
      <c r="Z928" s="411">
        <f t="shared" ref="Z928" si="2132">Z927</f>
        <v>0</v>
      </c>
      <c r="AA928" s="411">
        <f t="shared" ref="AA928" si="2133">AA927</f>
        <v>0</v>
      </c>
      <c r="AB928" s="411">
        <f t="shared" ref="AB928" si="2134">AB927</f>
        <v>0</v>
      </c>
      <c r="AC928" s="411">
        <f t="shared" ref="AC928" si="2135">AC927</f>
        <v>0</v>
      </c>
      <c r="AD928" s="411">
        <f t="shared" ref="AD928" si="2136">AD927</f>
        <v>0</v>
      </c>
      <c r="AE928" s="411">
        <f t="shared" ref="AE928" si="2137">AE927</f>
        <v>0</v>
      </c>
      <c r="AF928" s="411">
        <f t="shared" ref="AF928" si="2138">AF927</f>
        <v>0</v>
      </c>
      <c r="AG928" s="411">
        <f t="shared" ref="AG928" si="2139">AG927</f>
        <v>0</v>
      </c>
      <c r="AH928" s="411">
        <f t="shared" ref="AH928" si="2140">AH927</f>
        <v>0</v>
      </c>
      <c r="AI928" s="411">
        <f t="shared" ref="AI928" si="2141">AI927</f>
        <v>0</v>
      </c>
      <c r="AJ928" s="411">
        <f t="shared" ref="AJ928" si="2142">AJ927</f>
        <v>0</v>
      </c>
      <c r="AK928" s="411">
        <f t="shared" ref="AK928" si="2143">AK927</f>
        <v>0</v>
      </c>
      <c r="AL928" s="411">
        <f t="shared" ref="AL928" si="2144">AL927</f>
        <v>0</v>
      </c>
      <c r="AM928" s="306"/>
    </row>
    <row r="929" spans="1:39" hidden="1" outlineLevel="1">
      <c r="A929" s="528"/>
      <c r="B929" s="428"/>
      <c r="C929" s="291"/>
      <c r="D929" s="291"/>
      <c r="E929" s="291"/>
      <c r="F929" s="291"/>
      <c r="G929" s="291"/>
      <c r="H929" s="291"/>
      <c r="I929" s="291"/>
      <c r="J929" s="291"/>
      <c r="K929" s="291"/>
      <c r="L929" s="291"/>
      <c r="M929" s="291"/>
      <c r="N929" s="291"/>
      <c r="O929" s="291"/>
      <c r="P929" s="291"/>
      <c r="Q929" s="291"/>
      <c r="R929" s="291"/>
      <c r="S929" s="291"/>
      <c r="T929" s="291"/>
      <c r="U929" s="291"/>
      <c r="V929" s="291"/>
      <c r="W929" s="291"/>
      <c r="X929" s="291"/>
      <c r="Y929" s="412"/>
      <c r="Z929" s="425"/>
      <c r="AA929" s="425"/>
      <c r="AB929" s="425"/>
      <c r="AC929" s="425"/>
      <c r="AD929" s="425"/>
      <c r="AE929" s="425"/>
      <c r="AF929" s="425"/>
      <c r="AG929" s="425"/>
      <c r="AH929" s="425"/>
      <c r="AI929" s="425"/>
      <c r="AJ929" s="425"/>
      <c r="AK929" s="425"/>
      <c r="AL929" s="425"/>
      <c r="AM929" s="306"/>
    </row>
    <row r="930" spans="1:39" ht="45" hidden="1" outlineLevel="1">
      <c r="A930" s="528">
        <v>42</v>
      </c>
      <c r="B930" s="428" t="s">
        <v>134</v>
      </c>
      <c r="C930" s="291" t="s">
        <v>25</v>
      </c>
      <c r="D930" s="295"/>
      <c r="E930" s="295"/>
      <c r="F930" s="295"/>
      <c r="G930" s="295"/>
      <c r="H930" s="295"/>
      <c r="I930" s="295"/>
      <c r="J930" s="295"/>
      <c r="K930" s="295"/>
      <c r="L930" s="295"/>
      <c r="M930" s="295"/>
      <c r="N930" s="291"/>
      <c r="O930" s="295"/>
      <c r="P930" s="295"/>
      <c r="Q930" s="295"/>
      <c r="R930" s="295"/>
      <c r="S930" s="295"/>
      <c r="T930" s="295"/>
      <c r="U930" s="295"/>
      <c r="V930" s="295"/>
      <c r="W930" s="295"/>
      <c r="X930" s="295"/>
      <c r="Y930" s="426"/>
      <c r="Z930" s="415"/>
      <c r="AA930" s="415"/>
      <c r="AB930" s="415"/>
      <c r="AC930" s="415"/>
      <c r="AD930" s="415"/>
      <c r="AE930" s="415"/>
      <c r="AF930" s="415"/>
      <c r="AG930" s="415"/>
      <c r="AH930" s="415"/>
      <c r="AI930" s="415"/>
      <c r="AJ930" s="415"/>
      <c r="AK930" s="415"/>
      <c r="AL930" s="415"/>
      <c r="AM930" s="296">
        <f>SUM(Y930:AL930)</f>
        <v>0</v>
      </c>
    </row>
    <row r="931" spans="1:39" hidden="1" outlineLevel="1">
      <c r="A931" s="528"/>
      <c r="B931" s="294" t="s">
        <v>342</v>
      </c>
      <c r="C931" s="291" t="s">
        <v>163</v>
      </c>
      <c r="D931" s="295"/>
      <c r="E931" s="295"/>
      <c r="F931" s="295"/>
      <c r="G931" s="295"/>
      <c r="H931" s="295"/>
      <c r="I931" s="295"/>
      <c r="J931" s="295"/>
      <c r="K931" s="295"/>
      <c r="L931" s="295"/>
      <c r="M931" s="295"/>
      <c r="N931" s="467"/>
      <c r="O931" s="295"/>
      <c r="P931" s="295"/>
      <c r="Q931" s="295"/>
      <c r="R931" s="295"/>
      <c r="S931" s="295"/>
      <c r="T931" s="295"/>
      <c r="U931" s="295"/>
      <c r="V931" s="295"/>
      <c r="W931" s="295"/>
      <c r="X931" s="295"/>
      <c r="Y931" s="411">
        <f>Y930</f>
        <v>0</v>
      </c>
      <c r="Z931" s="411">
        <f t="shared" ref="Z931" si="2145">Z930</f>
        <v>0</v>
      </c>
      <c r="AA931" s="411">
        <f t="shared" ref="AA931" si="2146">AA930</f>
        <v>0</v>
      </c>
      <c r="AB931" s="411">
        <f t="shared" ref="AB931" si="2147">AB930</f>
        <v>0</v>
      </c>
      <c r="AC931" s="411">
        <f t="shared" ref="AC931" si="2148">AC930</f>
        <v>0</v>
      </c>
      <c r="AD931" s="411">
        <f t="shared" ref="AD931" si="2149">AD930</f>
        <v>0</v>
      </c>
      <c r="AE931" s="411">
        <f t="shared" ref="AE931" si="2150">AE930</f>
        <v>0</v>
      </c>
      <c r="AF931" s="411">
        <f t="shared" ref="AF931" si="2151">AF930</f>
        <v>0</v>
      </c>
      <c r="AG931" s="411">
        <f t="shared" ref="AG931" si="2152">AG930</f>
        <v>0</v>
      </c>
      <c r="AH931" s="411">
        <f t="shared" ref="AH931" si="2153">AH930</f>
        <v>0</v>
      </c>
      <c r="AI931" s="411">
        <f t="shared" ref="AI931" si="2154">AI930</f>
        <v>0</v>
      </c>
      <c r="AJ931" s="411">
        <f t="shared" ref="AJ931" si="2155">AJ930</f>
        <v>0</v>
      </c>
      <c r="AK931" s="411">
        <f t="shared" ref="AK931" si="2156">AK930</f>
        <v>0</v>
      </c>
      <c r="AL931" s="411">
        <f t="shared" ref="AL931" si="2157">AL930</f>
        <v>0</v>
      </c>
      <c r="AM931" s="306"/>
    </row>
    <row r="932" spans="1:39" hidden="1" outlineLevel="1">
      <c r="A932" s="528"/>
      <c r="B932" s="428"/>
      <c r="C932" s="291"/>
      <c r="D932" s="291"/>
      <c r="E932" s="291"/>
      <c r="F932" s="291"/>
      <c r="G932" s="291"/>
      <c r="H932" s="291"/>
      <c r="I932" s="291"/>
      <c r="J932" s="291"/>
      <c r="K932" s="291"/>
      <c r="L932" s="291"/>
      <c r="M932" s="291"/>
      <c r="N932" s="291"/>
      <c r="O932" s="291"/>
      <c r="P932" s="291"/>
      <c r="Q932" s="291"/>
      <c r="R932" s="291"/>
      <c r="S932" s="291"/>
      <c r="T932" s="291"/>
      <c r="U932" s="291"/>
      <c r="V932" s="291"/>
      <c r="W932" s="291"/>
      <c r="X932" s="291"/>
      <c r="Y932" s="412"/>
      <c r="Z932" s="425"/>
      <c r="AA932" s="425"/>
      <c r="AB932" s="425"/>
      <c r="AC932" s="425"/>
      <c r="AD932" s="425"/>
      <c r="AE932" s="425"/>
      <c r="AF932" s="425"/>
      <c r="AG932" s="425"/>
      <c r="AH932" s="425"/>
      <c r="AI932" s="425"/>
      <c r="AJ932" s="425"/>
      <c r="AK932" s="425"/>
      <c r="AL932" s="425"/>
      <c r="AM932" s="306"/>
    </row>
    <row r="933" spans="1:39" ht="30" hidden="1" outlineLevel="1">
      <c r="A933" s="528">
        <v>43</v>
      </c>
      <c r="B933" s="428" t="s">
        <v>135</v>
      </c>
      <c r="C933" s="291" t="s">
        <v>25</v>
      </c>
      <c r="D933" s="295"/>
      <c r="E933" s="295"/>
      <c r="F933" s="295"/>
      <c r="G933" s="295"/>
      <c r="H933" s="295"/>
      <c r="I933" s="295"/>
      <c r="J933" s="295"/>
      <c r="K933" s="295"/>
      <c r="L933" s="295"/>
      <c r="M933" s="295"/>
      <c r="N933" s="295">
        <v>12</v>
      </c>
      <c r="O933" s="295"/>
      <c r="P933" s="295"/>
      <c r="Q933" s="295"/>
      <c r="R933" s="295"/>
      <c r="S933" s="295"/>
      <c r="T933" s="295"/>
      <c r="U933" s="295"/>
      <c r="V933" s="295"/>
      <c r="W933" s="295"/>
      <c r="X933" s="295"/>
      <c r="Y933" s="426"/>
      <c r="Z933" s="415"/>
      <c r="AA933" s="415"/>
      <c r="AB933" s="415"/>
      <c r="AC933" s="415"/>
      <c r="AD933" s="415"/>
      <c r="AE933" s="415"/>
      <c r="AF933" s="415"/>
      <c r="AG933" s="415"/>
      <c r="AH933" s="415"/>
      <c r="AI933" s="415"/>
      <c r="AJ933" s="415"/>
      <c r="AK933" s="415"/>
      <c r="AL933" s="415"/>
      <c r="AM933" s="296">
        <f>SUM(Y933:AL933)</f>
        <v>0</v>
      </c>
    </row>
    <row r="934" spans="1:39" hidden="1" outlineLevel="1">
      <c r="A934" s="528"/>
      <c r="B934" s="294" t="s">
        <v>342</v>
      </c>
      <c r="C934" s="291" t="s">
        <v>163</v>
      </c>
      <c r="D934" s="295"/>
      <c r="E934" s="295"/>
      <c r="F934" s="295"/>
      <c r="G934" s="295"/>
      <c r="H934" s="295"/>
      <c r="I934" s="295"/>
      <c r="J934" s="295"/>
      <c r="K934" s="295"/>
      <c r="L934" s="295"/>
      <c r="M934" s="295"/>
      <c r="N934" s="295">
        <f>N933</f>
        <v>12</v>
      </c>
      <c r="O934" s="295"/>
      <c r="P934" s="295"/>
      <c r="Q934" s="295"/>
      <c r="R934" s="295"/>
      <c r="S934" s="295"/>
      <c r="T934" s="295"/>
      <c r="U934" s="295"/>
      <c r="V934" s="295"/>
      <c r="W934" s="295"/>
      <c r="X934" s="295"/>
      <c r="Y934" s="411">
        <f>Y933</f>
        <v>0</v>
      </c>
      <c r="Z934" s="411">
        <f t="shared" ref="Z934" si="2158">Z933</f>
        <v>0</v>
      </c>
      <c r="AA934" s="411">
        <f t="shared" ref="AA934" si="2159">AA933</f>
        <v>0</v>
      </c>
      <c r="AB934" s="411">
        <f t="shared" ref="AB934" si="2160">AB933</f>
        <v>0</v>
      </c>
      <c r="AC934" s="411">
        <f t="shared" ref="AC934" si="2161">AC933</f>
        <v>0</v>
      </c>
      <c r="AD934" s="411">
        <f t="shared" ref="AD934" si="2162">AD933</f>
        <v>0</v>
      </c>
      <c r="AE934" s="411">
        <f t="shared" ref="AE934" si="2163">AE933</f>
        <v>0</v>
      </c>
      <c r="AF934" s="411">
        <f t="shared" ref="AF934" si="2164">AF933</f>
        <v>0</v>
      </c>
      <c r="AG934" s="411">
        <f t="shared" ref="AG934" si="2165">AG933</f>
        <v>0</v>
      </c>
      <c r="AH934" s="411">
        <f t="shared" ref="AH934" si="2166">AH933</f>
        <v>0</v>
      </c>
      <c r="AI934" s="411">
        <f t="shared" ref="AI934" si="2167">AI933</f>
        <v>0</v>
      </c>
      <c r="AJ934" s="411">
        <f t="shared" ref="AJ934" si="2168">AJ933</f>
        <v>0</v>
      </c>
      <c r="AK934" s="411">
        <f t="shared" ref="AK934" si="2169">AK933</f>
        <v>0</v>
      </c>
      <c r="AL934" s="411">
        <f t="shared" ref="AL934" si="2170">AL933</f>
        <v>0</v>
      </c>
      <c r="AM934" s="306"/>
    </row>
    <row r="935" spans="1:39" hidden="1" outlineLevel="1">
      <c r="A935" s="528"/>
      <c r="B935" s="428"/>
      <c r="C935" s="291"/>
      <c r="D935" s="291"/>
      <c r="E935" s="291"/>
      <c r="F935" s="291"/>
      <c r="G935" s="291"/>
      <c r="H935" s="291"/>
      <c r="I935" s="291"/>
      <c r="J935" s="291"/>
      <c r="K935" s="291"/>
      <c r="L935" s="291"/>
      <c r="M935" s="291"/>
      <c r="N935" s="291"/>
      <c r="O935" s="291"/>
      <c r="P935" s="291"/>
      <c r="Q935" s="291"/>
      <c r="R935" s="291"/>
      <c r="S935" s="291"/>
      <c r="T935" s="291"/>
      <c r="U935" s="291"/>
      <c r="V935" s="291"/>
      <c r="W935" s="291"/>
      <c r="X935" s="291"/>
      <c r="Y935" s="412"/>
      <c r="Z935" s="425"/>
      <c r="AA935" s="425"/>
      <c r="AB935" s="425"/>
      <c r="AC935" s="425"/>
      <c r="AD935" s="425"/>
      <c r="AE935" s="425"/>
      <c r="AF935" s="425"/>
      <c r="AG935" s="425"/>
      <c r="AH935" s="425"/>
      <c r="AI935" s="425"/>
      <c r="AJ935" s="425"/>
      <c r="AK935" s="425"/>
      <c r="AL935" s="425"/>
      <c r="AM935" s="306"/>
    </row>
    <row r="936" spans="1:39" ht="45" hidden="1" outlineLevel="1">
      <c r="A936" s="528">
        <v>44</v>
      </c>
      <c r="B936" s="428" t="s">
        <v>136</v>
      </c>
      <c r="C936" s="291" t="s">
        <v>25</v>
      </c>
      <c r="D936" s="295"/>
      <c r="E936" s="295"/>
      <c r="F936" s="295"/>
      <c r="G936" s="295"/>
      <c r="H936" s="295"/>
      <c r="I936" s="295"/>
      <c r="J936" s="295"/>
      <c r="K936" s="295"/>
      <c r="L936" s="295"/>
      <c r="M936" s="295"/>
      <c r="N936" s="295">
        <v>12</v>
      </c>
      <c r="O936" s="295"/>
      <c r="P936" s="295"/>
      <c r="Q936" s="295"/>
      <c r="R936" s="295"/>
      <c r="S936" s="295"/>
      <c r="T936" s="295"/>
      <c r="U936" s="295"/>
      <c r="V936" s="295"/>
      <c r="W936" s="295"/>
      <c r="X936" s="295"/>
      <c r="Y936" s="426"/>
      <c r="Z936" s="415"/>
      <c r="AA936" s="415"/>
      <c r="AB936" s="415"/>
      <c r="AC936" s="415"/>
      <c r="AD936" s="415"/>
      <c r="AE936" s="415"/>
      <c r="AF936" s="415"/>
      <c r="AG936" s="415"/>
      <c r="AH936" s="415"/>
      <c r="AI936" s="415"/>
      <c r="AJ936" s="415"/>
      <c r="AK936" s="415"/>
      <c r="AL936" s="415"/>
      <c r="AM936" s="296">
        <f>SUM(Y936:AL936)</f>
        <v>0</v>
      </c>
    </row>
    <row r="937" spans="1:39" hidden="1" outlineLevel="1">
      <c r="A937" s="528"/>
      <c r="B937" s="294" t="s">
        <v>342</v>
      </c>
      <c r="C937" s="291" t="s">
        <v>163</v>
      </c>
      <c r="D937" s="295"/>
      <c r="E937" s="295"/>
      <c r="F937" s="295"/>
      <c r="G937" s="295"/>
      <c r="H937" s="295"/>
      <c r="I937" s="295"/>
      <c r="J937" s="295"/>
      <c r="K937" s="295"/>
      <c r="L937" s="295"/>
      <c r="M937" s="295"/>
      <c r="N937" s="295">
        <f>N936</f>
        <v>12</v>
      </c>
      <c r="O937" s="295"/>
      <c r="P937" s="295"/>
      <c r="Q937" s="295"/>
      <c r="R937" s="295"/>
      <c r="S937" s="295"/>
      <c r="T937" s="295"/>
      <c r="U937" s="295"/>
      <c r="V937" s="295"/>
      <c r="W937" s="295"/>
      <c r="X937" s="295"/>
      <c r="Y937" s="411">
        <f>Y936</f>
        <v>0</v>
      </c>
      <c r="Z937" s="411">
        <f t="shared" ref="Z937" si="2171">Z936</f>
        <v>0</v>
      </c>
      <c r="AA937" s="411">
        <f t="shared" ref="AA937" si="2172">AA936</f>
        <v>0</v>
      </c>
      <c r="AB937" s="411">
        <f t="shared" ref="AB937" si="2173">AB936</f>
        <v>0</v>
      </c>
      <c r="AC937" s="411">
        <f t="shared" ref="AC937" si="2174">AC936</f>
        <v>0</v>
      </c>
      <c r="AD937" s="411">
        <f t="shared" ref="AD937" si="2175">AD936</f>
        <v>0</v>
      </c>
      <c r="AE937" s="411">
        <f t="shared" ref="AE937" si="2176">AE936</f>
        <v>0</v>
      </c>
      <c r="AF937" s="411">
        <f t="shared" ref="AF937" si="2177">AF936</f>
        <v>0</v>
      </c>
      <c r="AG937" s="411">
        <f t="shared" ref="AG937" si="2178">AG936</f>
        <v>0</v>
      </c>
      <c r="AH937" s="411">
        <f t="shared" ref="AH937" si="2179">AH936</f>
        <v>0</v>
      </c>
      <c r="AI937" s="411">
        <f t="shared" ref="AI937" si="2180">AI936</f>
        <v>0</v>
      </c>
      <c r="AJ937" s="411">
        <f t="shared" ref="AJ937" si="2181">AJ936</f>
        <v>0</v>
      </c>
      <c r="AK937" s="411">
        <f t="shared" ref="AK937" si="2182">AK936</f>
        <v>0</v>
      </c>
      <c r="AL937" s="411">
        <f t="shared" ref="AL937" si="2183">AL936</f>
        <v>0</v>
      </c>
      <c r="AM937" s="306"/>
    </row>
    <row r="938" spans="1:39" hidden="1" outlineLevel="1">
      <c r="A938" s="528"/>
      <c r="B938" s="428"/>
      <c r="C938" s="291"/>
      <c r="D938" s="291"/>
      <c r="E938" s="291"/>
      <c r="F938" s="291"/>
      <c r="G938" s="291"/>
      <c r="H938" s="291"/>
      <c r="I938" s="291"/>
      <c r="J938" s="291"/>
      <c r="K938" s="291"/>
      <c r="L938" s="291"/>
      <c r="M938" s="291"/>
      <c r="N938" s="291"/>
      <c r="O938" s="291"/>
      <c r="P938" s="291"/>
      <c r="Q938" s="291"/>
      <c r="R938" s="291"/>
      <c r="S938" s="291"/>
      <c r="T938" s="291"/>
      <c r="U938" s="291"/>
      <c r="V938" s="291"/>
      <c r="W938" s="291"/>
      <c r="X938" s="291"/>
      <c r="Y938" s="412"/>
      <c r="Z938" s="425"/>
      <c r="AA938" s="425"/>
      <c r="AB938" s="425"/>
      <c r="AC938" s="425"/>
      <c r="AD938" s="425"/>
      <c r="AE938" s="425"/>
      <c r="AF938" s="425"/>
      <c r="AG938" s="425"/>
      <c r="AH938" s="425"/>
      <c r="AI938" s="425"/>
      <c r="AJ938" s="425"/>
      <c r="AK938" s="425"/>
      <c r="AL938" s="425"/>
      <c r="AM938" s="306"/>
    </row>
    <row r="939" spans="1:39" ht="30" hidden="1" outlineLevel="1">
      <c r="A939" s="528">
        <v>45</v>
      </c>
      <c r="B939" s="428" t="s">
        <v>137</v>
      </c>
      <c r="C939" s="291" t="s">
        <v>25</v>
      </c>
      <c r="D939" s="295"/>
      <c r="E939" s="295"/>
      <c r="F939" s="295"/>
      <c r="G939" s="295"/>
      <c r="H939" s="295"/>
      <c r="I939" s="295"/>
      <c r="J939" s="295"/>
      <c r="K939" s="295"/>
      <c r="L939" s="295"/>
      <c r="M939" s="295"/>
      <c r="N939" s="295">
        <v>12</v>
      </c>
      <c r="O939" s="295"/>
      <c r="P939" s="295"/>
      <c r="Q939" s="295"/>
      <c r="R939" s="295"/>
      <c r="S939" s="295"/>
      <c r="T939" s="295"/>
      <c r="U939" s="295"/>
      <c r="V939" s="295"/>
      <c r="W939" s="295"/>
      <c r="X939" s="295"/>
      <c r="Y939" s="426"/>
      <c r="Z939" s="415"/>
      <c r="AA939" s="415"/>
      <c r="AB939" s="415"/>
      <c r="AC939" s="415"/>
      <c r="AD939" s="415"/>
      <c r="AE939" s="415"/>
      <c r="AF939" s="415"/>
      <c r="AG939" s="415"/>
      <c r="AH939" s="415"/>
      <c r="AI939" s="415"/>
      <c r="AJ939" s="415"/>
      <c r="AK939" s="415"/>
      <c r="AL939" s="415"/>
      <c r="AM939" s="296">
        <f>SUM(Y939:AL939)</f>
        <v>0</v>
      </c>
    </row>
    <row r="940" spans="1:39" hidden="1" outlineLevel="1">
      <c r="A940" s="528"/>
      <c r="B940" s="294" t="s">
        <v>342</v>
      </c>
      <c r="C940" s="291" t="s">
        <v>163</v>
      </c>
      <c r="D940" s="295"/>
      <c r="E940" s="295"/>
      <c r="F940" s="295"/>
      <c r="G940" s="295"/>
      <c r="H940" s="295"/>
      <c r="I940" s="295"/>
      <c r="J940" s="295"/>
      <c r="K940" s="295"/>
      <c r="L940" s="295"/>
      <c r="M940" s="295"/>
      <c r="N940" s="295">
        <f>N939</f>
        <v>12</v>
      </c>
      <c r="O940" s="295"/>
      <c r="P940" s="295"/>
      <c r="Q940" s="295"/>
      <c r="R940" s="295"/>
      <c r="S940" s="295"/>
      <c r="T940" s="295"/>
      <c r="U940" s="295"/>
      <c r="V940" s="295"/>
      <c r="W940" s="295"/>
      <c r="X940" s="295"/>
      <c r="Y940" s="411">
        <f>Y939</f>
        <v>0</v>
      </c>
      <c r="Z940" s="411">
        <f t="shared" ref="Z940" si="2184">Z939</f>
        <v>0</v>
      </c>
      <c r="AA940" s="411">
        <f t="shared" ref="AA940" si="2185">AA939</f>
        <v>0</v>
      </c>
      <c r="AB940" s="411">
        <f t="shared" ref="AB940" si="2186">AB939</f>
        <v>0</v>
      </c>
      <c r="AC940" s="411">
        <f t="shared" ref="AC940" si="2187">AC939</f>
        <v>0</v>
      </c>
      <c r="AD940" s="411">
        <f t="shared" ref="AD940" si="2188">AD939</f>
        <v>0</v>
      </c>
      <c r="AE940" s="411">
        <f t="shared" ref="AE940" si="2189">AE939</f>
        <v>0</v>
      </c>
      <c r="AF940" s="411">
        <f t="shared" ref="AF940" si="2190">AF939</f>
        <v>0</v>
      </c>
      <c r="AG940" s="411">
        <f t="shared" ref="AG940" si="2191">AG939</f>
        <v>0</v>
      </c>
      <c r="AH940" s="411">
        <f t="shared" ref="AH940" si="2192">AH939</f>
        <v>0</v>
      </c>
      <c r="AI940" s="411">
        <f t="shared" ref="AI940" si="2193">AI939</f>
        <v>0</v>
      </c>
      <c r="AJ940" s="411">
        <f t="shared" ref="AJ940" si="2194">AJ939</f>
        <v>0</v>
      </c>
      <c r="AK940" s="411">
        <f t="shared" ref="AK940" si="2195">AK939</f>
        <v>0</v>
      </c>
      <c r="AL940" s="411">
        <f t="shared" ref="AL940" si="2196">AL939</f>
        <v>0</v>
      </c>
      <c r="AM940" s="306"/>
    </row>
    <row r="941" spans="1:39" hidden="1" outlineLevel="1">
      <c r="A941" s="528"/>
      <c r="B941" s="428"/>
      <c r="C941" s="291"/>
      <c r="D941" s="291"/>
      <c r="E941" s="291"/>
      <c r="F941" s="291"/>
      <c r="G941" s="291"/>
      <c r="H941" s="291"/>
      <c r="I941" s="291"/>
      <c r="J941" s="291"/>
      <c r="K941" s="291"/>
      <c r="L941" s="291"/>
      <c r="M941" s="291"/>
      <c r="N941" s="291"/>
      <c r="O941" s="291"/>
      <c r="P941" s="291"/>
      <c r="Q941" s="291"/>
      <c r="R941" s="291"/>
      <c r="S941" s="291"/>
      <c r="T941" s="291"/>
      <c r="U941" s="291"/>
      <c r="V941" s="291"/>
      <c r="W941" s="291"/>
      <c r="X941" s="291"/>
      <c r="Y941" s="412"/>
      <c r="Z941" s="425"/>
      <c r="AA941" s="425"/>
      <c r="AB941" s="425"/>
      <c r="AC941" s="425"/>
      <c r="AD941" s="425"/>
      <c r="AE941" s="425"/>
      <c r="AF941" s="425"/>
      <c r="AG941" s="425"/>
      <c r="AH941" s="425"/>
      <c r="AI941" s="425"/>
      <c r="AJ941" s="425"/>
      <c r="AK941" s="425"/>
      <c r="AL941" s="425"/>
      <c r="AM941" s="306"/>
    </row>
    <row r="942" spans="1:39" ht="30" hidden="1" outlineLevel="1">
      <c r="A942" s="528">
        <v>46</v>
      </c>
      <c r="B942" s="428" t="s">
        <v>138</v>
      </c>
      <c r="C942" s="291" t="s">
        <v>25</v>
      </c>
      <c r="D942" s="295"/>
      <c r="E942" s="295"/>
      <c r="F942" s="295"/>
      <c r="G942" s="295"/>
      <c r="H942" s="295"/>
      <c r="I942" s="295"/>
      <c r="J942" s="295"/>
      <c r="K942" s="295"/>
      <c r="L942" s="295"/>
      <c r="M942" s="295"/>
      <c r="N942" s="295">
        <v>12</v>
      </c>
      <c r="O942" s="295"/>
      <c r="P942" s="295"/>
      <c r="Q942" s="295"/>
      <c r="R942" s="295"/>
      <c r="S942" s="295"/>
      <c r="T942" s="295"/>
      <c r="U942" s="295"/>
      <c r="V942" s="295"/>
      <c r="W942" s="295"/>
      <c r="X942" s="295"/>
      <c r="Y942" s="426"/>
      <c r="Z942" s="415"/>
      <c r="AA942" s="415"/>
      <c r="AB942" s="415"/>
      <c r="AC942" s="415"/>
      <c r="AD942" s="415"/>
      <c r="AE942" s="415"/>
      <c r="AF942" s="415"/>
      <c r="AG942" s="415"/>
      <c r="AH942" s="415"/>
      <c r="AI942" s="415"/>
      <c r="AJ942" s="415"/>
      <c r="AK942" s="415"/>
      <c r="AL942" s="415"/>
      <c r="AM942" s="296">
        <f>SUM(Y942:AL942)</f>
        <v>0</v>
      </c>
    </row>
    <row r="943" spans="1:39" hidden="1" outlineLevel="1">
      <c r="A943" s="528"/>
      <c r="B943" s="294" t="s">
        <v>342</v>
      </c>
      <c r="C943" s="291" t="s">
        <v>163</v>
      </c>
      <c r="D943" s="295"/>
      <c r="E943" s="295"/>
      <c r="F943" s="295"/>
      <c r="G943" s="295"/>
      <c r="H943" s="295"/>
      <c r="I943" s="295"/>
      <c r="J943" s="295"/>
      <c r="K943" s="295"/>
      <c r="L943" s="295"/>
      <c r="M943" s="295"/>
      <c r="N943" s="295">
        <f>N942</f>
        <v>12</v>
      </c>
      <c r="O943" s="295"/>
      <c r="P943" s="295"/>
      <c r="Q943" s="295"/>
      <c r="R943" s="295"/>
      <c r="S943" s="295"/>
      <c r="T943" s="295"/>
      <c r="U943" s="295"/>
      <c r="V943" s="295"/>
      <c r="W943" s="295"/>
      <c r="X943" s="295"/>
      <c r="Y943" s="411">
        <f>Y942</f>
        <v>0</v>
      </c>
      <c r="Z943" s="411">
        <f t="shared" ref="Z943" si="2197">Z942</f>
        <v>0</v>
      </c>
      <c r="AA943" s="411">
        <f t="shared" ref="AA943" si="2198">AA942</f>
        <v>0</v>
      </c>
      <c r="AB943" s="411">
        <f t="shared" ref="AB943" si="2199">AB942</f>
        <v>0</v>
      </c>
      <c r="AC943" s="411">
        <f t="shared" ref="AC943" si="2200">AC942</f>
        <v>0</v>
      </c>
      <c r="AD943" s="411">
        <f t="shared" ref="AD943" si="2201">AD942</f>
        <v>0</v>
      </c>
      <c r="AE943" s="411">
        <f t="shared" ref="AE943" si="2202">AE942</f>
        <v>0</v>
      </c>
      <c r="AF943" s="411">
        <f t="shared" ref="AF943" si="2203">AF942</f>
        <v>0</v>
      </c>
      <c r="AG943" s="411">
        <f t="shared" ref="AG943" si="2204">AG942</f>
        <v>0</v>
      </c>
      <c r="AH943" s="411">
        <f t="shared" ref="AH943" si="2205">AH942</f>
        <v>0</v>
      </c>
      <c r="AI943" s="411">
        <f t="shared" ref="AI943" si="2206">AI942</f>
        <v>0</v>
      </c>
      <c r="AJ943" s="411">
        <f t="shared" ref="AJ943" si="2207">AJ942</f>
        <v>0</v>
      </c>
      <c r="AK943" s="411">
        <f t="shared" ref="AK943" si="2208">AK942</f>
        <v>0</v>
      </c>
      <c r="AL943" s="411">
        <f t="shared" ref="AL943" si="2209">AL942</f>
        <v>0</v>
      </c>
      <c r="AM943" s="306"/>
    </row>
    <row r="944" spans="1:39" hidden="1" outlineLevel="1">
      <c r="A944" s="528"/>
      <c r="B944" s="428"/>
      <c r="C944" s="291"/>
      <c r="D944" s="291"/>
      <c r="E944" s="291"/>
      <c r="F944" s="291"/>
      <c r="G944" s="291"/>
      <c r="H944" s="291"/>
      <c r="I944" s="291"/>
      <c r="J944" s="291"/>
      <c r="K944" s="291"/>
      <c r="L944" s="291"/>
      <c r="M944" s="291"/>
      <c r="N944" s="291"/>
      <c r="O944" s="291"/>
      <c r="P944" s="291"/>
      <c r="Q944" s="291"/>
      <c r="R944" s="291"/>
      <c r="S944" s="291"/>
      <c r="T944" s="291"/>
      <c r="U944" s="291"/>
      <c r="V944" s="291"/>
      <c r="W944" s="291"/>
      <c r="X944" s="291"/>
      <c r="Y944" s="412"/>
      <c r="Z944" s="425"/>
      <c r="AA944" s="425"/>
      <c r="AB944" s="425"/>
      <c r="AC944" s="425"/>
      <c r="AD944" s="425"/>
      <c r="AE944" s="425"/>
      <c r="AF944" s="425"/>
      <c r="AG944" s="425"/>
      <c r="AH944" s="425"/>
      <c r="AI944" s="425"/>
      <c r="AJ944" s="425"/>
      <c r="AK944" s="425"/>
      <c r="AL944" s="425"/>
      <c r="AM944" s="306"/>
    </row>
    <row r="945" spans="1:39" ht="30" hidden="1" outlineLevel="1">
      <c r="A945" s="528">
        <v>47</v>
      </c>
      <c r="B945" s="428" t="s">
        <v>139</v>
      </c>
      <c r="C945" s="291" t="s">
        <v>25</v>
      </c>
      <c r="D945" s="295"/>
      <c r="E945" s="295"/>
      <c r="F945" s="295"/>
      <c r="G945" s="295"/>
      <c r="H945" s="295"/>
      <c r="I945" s="295"/>
      <c r="J945" s="295"/>
      <c r="K945" s="295"/>
      <c r="L945" s="295"/>
      <c r="M945" s="295"/>
      <c r="N945" s="295">
        <v>12</v>
      </c>
      <c r="O945" s="295"/>
      <c r="P945" s="295"/>
      <c r="Q945" s="295"/>
      <c r="R945" s="295"/>
      <c r="S945" s="295"/>
      <c r="T945" s="295"/>
      <c r="U945" s="295"/>
      <c r="V945" s="295"/>
      <c r="W945" s="295"/>
      <c r="X945" s="295"/>
      <c r="Y945" s="426"/>
      <c r="Z945" s="415"/>
      <c r="AA945" s="415"/>
      <c r="AB945" s="415"/>
      <c r="AC945" s="415"/>
      <c r="AD945" s="415"/>
      <c r="AE945" s="415"/>
      <c r="AF945" s="415"/>
      <c r="AG945" s="415"/>
      <c r="AH945" s="415"/>
      <c r="AI945" s="415"/>
      <c r="AJ945" s="415"/>
      <c r="AK945" s="415"/>
      <c r="AL945" s="415"/>
      <c r="AM945" s="296">
        <f>SUM(Y945:AL945)</f>
        <v>0</v>
      </c>
    </row>
    <row r="946" spans="1:39" hidden="1" outlineLevel="1">
      <c r="A946" s="528"/>
      <c r="B946" s="294" t="s">
        <v>342</v>
      </c>
      <c r="C946" s="291" t="s">
        <v>163</v>
      </c>
      <c r="D946" s="295"/>
      <c r="E946" s="295"/>
      <c r="F946" s="295"/>
      <c r="G946" s="295"/>
      <c r="H946" s="295"/>
      <c r="I946" s="295"/>
      <c r="J946" s="295"/>
      <c r="K946" s="295"/>
      <c r="L946" s="295"/>
      <c r="M946" s="295"/>
      <c r="N946" s="295">
        <f>N945</f>
        <v>12</v>
      </c>
      <c r="O946" s="295"/>
      <c r="P946" s="295"/>
      <c r="Q946" s="295"/>
      <c r="R946" s="295"/>
      <c r="S946" s="295"/>
      <c r="T946" s="295"/>
      <c r="U946" s="295"/>
      <c r="V946" s="295"/>
      <c r="W946" s="295"/>
      <c r="X946" s="295"/>
      <c r="Y946" s="411">
        <f>Y945</f>
        <v>0</v>
      </c>
      <c r="Z946" s="411">
        <f t="shared" ref="Z946" si="2210">Z945</f>
        <v>0</v>
      </c>
      <c r="AA946" s="411">
        <f t="shared" ref="AA946" si="2211">AA945</f>
        <v>0</v>
      </c>
      <c r="AB946" s="411">
        <f t="shared" ref="AB946" si="2212">AB945</f>
        <v>0</v>
      </c>
      <c r="AC946" s="411">
        <f t="shared" ref="AC946" si="2213">AC945</f>
        <v>0</v>
      </c>
      <c r="AD946" s="411">
        <f t="shared" ref="AD946" si="2214">AD945</f>
        <v>0</v>
      </c>
      <c r="AE946" s="411">
        <f t="shared" ref="AE946" si="2215">AE945</f>
        <v>0</v>
      </c>
      <c r="AF946" s="411">
        <f t="shared" ref="AF946" si="2216">AF945</f>
        <v>0</v>
      </c>
      <c r="AG946" s="411">
        <f t="shared" ref="AG946" si="2217">AG945</f>
        <v>0</v>
      </c>
      <c r="AH946" s="411">
        <f t="shared" ref="AH946" si="2218">AH945</f>
        <v>0</v>
      </c>
      <c r="AI946" s="411">
        <f t="shared" ref="AI946" si="2219">AI945</f>
        <v>0</v>
      </c>
      <c r="AJ946" s="411">
        <f t="shared" ref="AJ946" si="2220">AJ945</f>
        <v>0</v>
      </c>
      <c r="AK946" s="411">
        <f t="shared" ref="AK946" si="2221">AK945</f>
        <v>0</v>
      </c>
      <c r="AL946" s="411">
        <f t="shared" ref="AL946" si="2222">AL945</f>
        <v>0</v>
      </c>
      <c r="AM946" s="306"/>
    </row>
    <row r="947" spans="1:39" hidden="1" outlineLevel="1">
      <c r="A947" s="528"/>
      <c r="B947" s="428"/>
      <c r="C947" s="291"/>
      <c r="D947" s="291"/>
      <c r="E947" s="291"/>
      <c r="F947" s="291"/>
      <c r="G947" s="291"/>
      <c r="H947" s="291"/>
      <c r="I947" s="291"/>
      <c r="J947" s="291"/>
      <c r="K947" s="291"/>
      <c r="L947" s="291"/>
      <c r="M947" s="291"/>
      <c r="N947" s="291"/>
      <c r="O947" s="291"/>
      <c r="P947" s="291"/>
      <c r="Q947" s="291"/>
      <c r="R947" s="291"/>
      <c r="S947" s="291"/>
      <c r="T947" s="291"/>
      <c r="U947" s="291"/>
      <c r="V947" s="291"/>
      <c r="W947" s="291"/>
      <c r="X947" s="291"/>
      <c r="Y947" s="412"/>
      <c r="Z947" s="425"/>
      <c r="AA947" s="425"/>
      <c r="AB947" s="425"/>
      <c r="AC947" s="425"/>
      <c r="AD947" s="425"/>
      <c r="AE947" s="425"/>
      <c r="AF947" s="425"/>
      <c r="AG947" s="425"/>
      <c r="AH947" s="425"/>
      <c r="AI947" s="425"/>
      <c r="AJ947" s="425"/>
      <c r="AK947" s="425"/>
      <c r="AL947" s="425"/>
      <c r="AM947" s="306"/>
    </row>
    <row r="948" spans="1:39" ht="45" hidden="1" outlineLevel="1">
      <c r="A948" s="528">
        <v>48</v>
      </c>
      <c r="B948" s="428" t="s">
        <v>140</v>
      </c>
      <c r="C948" s="291" t="s">
        <v>25</v>
      </c>
      <c r="D948" s="295"/>
      <c r="E948" s="295"/>
      <c r="F948" s="295"/>
      <c r="G948" s="295"/>
      <c r="H948" s="295"/>
      <c r="I948" s="295"/>
      <c r="J948" s="295"/>
      <c r="K948" s="295"/>
      <c r="L948" s="295"/>
      <c r="M948" s="295"/>
      <c r="N948" s="295">
        <v>12</v>
      </c>
      <c r="O948" s="295"/>
      <c r="P948" s="295"/>
      <c r="Q948" s="295"/>
      <c r="R948" s="295"/>
      <c r="S948" s="295"/>
      <c r="T948" s="295"/>
      <c r="U948" s="295"/>
      <c r="V948" s="295"/>
      <c r="W948" s="295"/>
      <c r="X948" s="295"/>
      <c r="Y948" s="426"/>
      <c r="Z948" s="415"/>
      <c r="AA948" s="415"/>
      <c r="AB948" s="415"/>
      <c r="AC948" s="415"/>
      <c r="AD948" s="415"/>
      <c r="AE948" s="415"/>
      <c r="AF948" s="415"/>
      <c r="AG948" s="415"/>
      <c r="AH948" s="415"/>
      <c r="AI948" s="415"/>
      <c r="AJ948" s="415"/>
      <c r="AK948" s="415"/>
      <c r="AL948" s="415"/>
      <c r="AM948" s="296">
        <f>SUM(Y948:AL948)</f>
        <v>0</v>
      </c>
    </row>
    <row r="949" spans="1:39" hidden="1" outlineLevel="1">
      <c r="A949" s="528"/>
      <c r="B949" s="294" t="s">
        <v>342</v>
      </c>
      <c r="C949" s="291" t="s">
        <v>163</v>
      </c>
      <c r="D949" s="295"/>
      <c r="E949" s="295"/>
      <c r="F949" s="295"/>
      <c r="G949" s="295"/>
      <c r="H949" s="295"/>
      <c r="I949" s="295"/>
      <c r="J949" s="295"/>
      <c r="K949" s="295"/>
      <c r="L949" s="295"/>
      <c r="M949" s="295"/>
      <c r="N949" s="295">
        <f>N948</f>
        <v>12</v>
      </c>
      <c r="O949" s="295"/>
      <c r="P949" s="295"/>
      <c r="Q949" s="295"/>
      <c r="R949" s="295"/>
      <c r="S949" s="295"/>
      <c r="T949" s="295"/>
      <c r="U949" s="295"/>
      <c r="V949" s="295"/>
      <c r="W949" s="295"/>
      <c r="X949" s="295"/>
      <c r="Y949" s="411">
        <f>Y948</f>
        <v>0</v>
      </c>
      <c r="Z949" s="411">
        <f t="shared" ref="Z949" si="2223">Z948</f>
        <v>0</v>
      </c>
      <c r="AA949" s="411">
        <f t="shared" ref="AA949" si="2224">AA948</f>
        <v>0</v>
      </c>
      <c r="AB949" s="411">
        <f t="shared" ref="AB949" si="2225">AB948</f>
        <v>0</v>
      </c>
      <c r="AC949" s="411">
        <f t="shared" ref="AC949" si="2226">AC948</f>
        <v>0</v>
      </c>
      <c r="AD949" s="411">
        <f t="shared" ref="AD949" si="2227">AD948</f>
        <v>0</v>
      </c>
      <c r="AE949" s="411">
        <f t="shared" ref="AE949" si="2228">AE948</f>
        <v>0</v>
      </c>
      <c r="AF949" s="411">
        <f t="shared" ref="AF949" si="2229">AF948</f>
        <v>0</v>
      </c>
      <c r="AG949" s="411">
        <f t="shared" ref="AG949" si="2230">AG948</f>
        <v>0</v>
      </c>
      <c r="AH949" s="411">
        <f t="shared" ref="AH949" si="2231">AH948</f>
        <v>0</v>
      </c>
      <c r="AI949" s="411">
        <f t="shared" ref="AI949" si="2232">AI948</f>
        <v>0</v>
      </c>
      <c r="AJ949" s="411">
        <f t="shared" ref="AJ949" si="2233">AJ948</f>
        <v>0</v>
      </c>
      <c r="AK949" s="411">
        <f t="shared" ref="AK949" si="2234">AK948</f>
        <v>0</v>
      </c>
      <c r="AL949" s="411">
        <f t="shared" ref="AL949" si="2235">AL948</f>
        <v>0</v>
      </c>
      <c r="AM949" s="306"/>
    </row>
    <row r="950" spans="1:39" hidden="1" outlineLevel="1">
      <c r="A950" s="528"/>
      <c r="B950" s="428"/>
      <c r="C950" s="291"/>
      <c r="D950" s="291"/>
      <c r="E950" s="291"/>
      <c r="F950" s="291"/>
      <c r="G950" s="291"/>
      <c r="H950" s="291"/>
      <c r="I950" s="291"/>
      <c r="J950" s="291"/>
      <c r="K950" s="291"/>
      <c r="L950" s="291"/>
      <c r="M950" s="291"/>
      <c r="N950" s="291"/>
      <c r="O950" s="291"/>
      <c r="P950" s="291"/>
      <c r="Q950" s="291"/>
      <c r="R950" s="291"/>
      <c r="S950" s="291"/>
      <c r="T950" s="291"/>
      <c r="U950" s="291"/>
      <c r="V950" s="291"/>
      <c r="W950" s="291"/>
      <c r="X950" s="291"/>
      <c r="Y950" s="412"/>
      <c r="Z950" s="425"/>
      <c r="AA950" s="425"/>
      <c r="AB950" s="425"/>
      <c r="AC950" s="425"/>
      <c r="AD950" s="425"/>
      <c r="AE950" s="425"/>
      <c r="AF950" s="425"/>
      <c r="AG950" s="425"/>
      <c r="AH950" s="425"/>
      <c r="AI950" s="425"/>
      <c r="AJ950" s="425"/>
      <c r="AK950" s="425"/>
      <c r="AL950" s="425"/>
      <c r="AM950" s="306"/>
    </row>
    <row r="951" spans="1:39" ht="30" hidden="1" outlineLevel="1">
      <c r="A951" s="528">
        <v>49</v>
      </c>
      <c r="B951" s="428" t="s">
        <v>141</v>
      </c>
      <c r="C951" s="291" t="s">
        <v>25</v>
      </c>
      <c r="D951" s="295"/>
      <c r="E951" s="295"/>
      <c r="F951" s="295"/>
      <c r="G951" s="295"/>
      <c r="H951" s="295"/>
      <c r="I951" s="295"/>
      <c r="J951" s="295"/>
      <c r="K951" s="295"/>
      <c r="L951" s="295"/>
      <c r="M951" s="295"/>
      <c r="N951" s="295">
        <v>12</v>
      </c>
      <c r="O951" s="295"/>
      <c r="P951" s="295"/>
      <c r="Q951" s="295"/>
      <c r="R951" s="295"/>
      <c r="S951" s="295"/>
      <c r="T951" s="295"/>
      <c r="U951" s="295"/>
      <c r="V951" s="295"/>
      <c r="W951" s="295"/>
      <c r="X951" s="295"/>
      <c r="Y951" s="426"/>
      <c r="Z951" s="415"/>
      <c r="AA951" s="415"/>
      <c r="AB951" s="415"/>
      <c r="AC951" s="415"/>
      <c r="AD951" s="415"/>
      <c r="AE951" s="415"/>
      <c r="AF951" s="415"/>
      <c r="AG951" s="415"/>
      <c r="AH951" s="415"/>
      <c r="AI951" s="415"/>
      <c r="AJ951" s="415"/>
      <c r="AK951" s="415"/>
      <c r="AL951" s="415"/>
      <c r="AM951" s="296">
        <f>SUM(Y951:AL951)</f>
        <v>0</v>
      </c>
    </row>
    <row r="952" spans="1:39" hidden="1" outlineLevel="1">
      <c r="A952" s="528"/>
      <c r="B952" s="294" t="s">
        <v>342</v>
      </c>
      <c r="C952" s="291" t="s">
        <v>163</v>
      </c>
      <c r="D952" s="295"/>
      <c r="E952" s="295"/>
      <c r="F952" s="295"/>
      <c r="G952" s="295"/>
      <c r="H952" s="295"/>
      <c r="I952" s="295"/>
      <c r="J952" s="295"/>
      <c r="K952" s="295"/>
      <c r="L952" s="295"/>
      <c r="M952" s="295"/>
      <c r="N952" s="295">
        <f>N951</f>
        <v>12</v>
      </c>
      <c r="O952" s="295"/>
      <c r="P952" s="295"/>
      <c r="Q952" s="295"/>
      <c r="R952" s="295"/>
      <c r="S952" s="295"/>
      <c r="T952" s="295"/>
      <c r="U952" s="295"/>
      <c r="V952" s="295"/>
      <c r="W952" s="295"/>
      <c r="X952" s="295"/>
      <c r="Y952" s="411">
        <f>Y951</f>
        <v>0</v>
      </c>
      <c r="Z952" s="411">
        <f t="shared" ref="Z952" si="2236">Z951</f>
        <v>0</v>
      </c>
      <c r="AA952" s="411">
        <f t="shared" ref="AA952" si="2237">AA951</f>
        <v>0</v>
      </c>
      <c r="AB952" s="411">
        <f t="shared" ref="AB952" si="2238">AB951</f>
        <v>0</v>
      </c>
      <c r="AC952" s="411">
        <f t="shared" ref="AC952" si="2239">AC951</f>
        <v>0</v>
      </c>
      <c r="AD952" s="411">
        <f t="shared" ref="AD952" si="2240">AD951</f>
        <v>0</v>
      </c>
      <c r="AE952" s="411">
        <f t="shared" ref="AE952" si="2241">AE951</f>
        <v>0</v>
      </c>
      <c r="AF952" s="411">
        <f t="shared" ref="AF952" si="2242">AF951</f>
        <v>0</v>
      </c>
      <c r="AG952" s="411">
        <f t="shared" ref="AG952" si="2243">AG951</f>
        <v>0</v>
      </c>
      <c r="AH952" s="411">
        <f t="shared" ref="AH952" si="2244">AH951</f>
        <v>0</v>
      </c>
      <c r="AI952" s="411">
        <f t="shared" ref="AI952" si="2245">AI951</f>
        <v>0</v>
      </c>
      <c r="AJ952" s="411">
        <f t="shared" ref="AJ952" si="2246">AJ951</f>
        <v>0</v>
      </c>
      <c r="AK952" s="411">
        <f t="shared" ref="AK952" si="2247">AK951</f>
        <v>0</v>
      </c>
      <c r="AL952" s="411">
        <f t="shared" ref="AL952" si="2248">AL951</f>
        <v>0</v>
      </c>
      <c r="AM952" s="306"/>
    </row>
    <row r="953" spans="1:39" hidden="1" outlineLevel="1">
      <c r="A953" s="528"/>
      <c r="B953" s="294"/>
      <c r="C953" s="305"/>
      <c r="D953" s="291"/>
      <c r="E953" s="291"/>
      <c r="F953" s="291"/>
      <c r="G953" s="291"/>
      <c r="H953" s="291"/>
      <c r="I953" s="291"/>
      <c r="J953" s="291"/>
      <c r="K953" s="291"/>
      <c r="L953" s="291"/>
      <c r="M953" s="291"/>
      <c r="N953" s="291"/>
      <c r="O953" s="291"/>
      <c r="P953" s="291"/>
      <c r="Q953" s="291"/>
      <c r="R953" s="291"/>
      <c r="S953" s="291"/>
      <c r="T953" s="291"/>
      <c r="U953" s="291"/>
      <c r="V953" s="291"/>
      <c r="W953" s="291"/>
      <c r="X953" s="291"/>
      <c r="Y953" s="301"/>
      <c r="Z953" s="301"/>
      <c r="AA953" s="301"/>
      <c r="AB953" s="301"/>
      <c r="AC953" s="301"/>
      <c r="AD953" s="301"/>
      <c r="AE953" s="301"/>
      <c r="AF953" s="301"/>
      <c r="AG953" s="301"/>
      <c r="AH953" s="301"/>
      <c r="AI953" s="301"/>
      <c r="AJ953" s="301"/>
      <c r="AK953" s="301"/>
      <c r="AL953" s="301"/>
      <c r="AM953" s="306"/>
    </row>
    <row r="954" spans="1:39" ht="15.75" collapsed="1">
      <c r="B954" s="327" t="s">
        <v>328</v>
      </c>
      <c r="C954" s="329"/>
      <c r="D954" s="329">
        <f>SUM(D797:D952)</f>
        <v>0</v>
      </c>
      <c r="E954" s="329"/>
      <c r="F954" s="329"/>
      <c r="G954" s="329"/>
      <c r="H954" s="329"/>
      <c r="I954" s="329"/>
      <c r="J954" s="329"/>
      <c r="K954" s="329"/>
      <c r="L954" s="329"/>
      <c r="M954" s="329"/>
      <c r="N954" s="329"/>
      <c r="O954" s="329">
        <f>SUM(O797:O952)</f>
        <v>0</v>
      </c>
      <c r="P954" s="329"/>
      <c r="Q954" s="329"/>
      <c r="R954" s="329"/>
      <c r="S954" s="329"/>
      <c r="T954" s="329"/>
      <c r="U954" s="329"/>
      <c r="V954" s="329"/>
      <c r="W954" s="329"/>
      <c r="X954" s="329"/>
      <c r="Y954" s="329">
        <f>IF(Y795="kWh",SUMPRODUCT(D797:D952,Y797:Y952))</f>
        <v>0</v>
      </c>
      <c r="Z954" s="329">
        <f>IF(Z795="kWh",SUMPRODUCT(D797:D952,Z797:Z952))</f>
        <v>0</v>
      </c>
      <c r="AA954" s="329">
        <f>IF(AA795="kw",SUMPRODUCT(N797:N952,O797:O952,AA797:AA952),SUMPRODUCT(D797:D952,AA797:AA952))</f>
        <v>0</v>
      </c>
      <c r="AB954" s="329">
        <f>IF(AB795="kw",SUMPRODUCT(N797:N952,O797:O952,AB797:AB952),SUMPRODUCT(D797:D952,AB797:AB952))</f>
        <v>0</v>
      </c>
      <c r="AC954" s="329">
        <f>IF(AC795="kw",SUMPRODUCT(N797:N952,O797:O952,AC797:AC952),SUMPRODUCT(D797:D952,AC797:AC952))</f>
        <v>0</v>
      </c>
      <c r="AD954" s="329">
        <f>IF(AD795="kw",SUMPRODUCT(N797:N952,O797:O952,AD797:AD952),SUMPRODUCT(D797:D952,AD797:AD952))</f>
        <v>0</v>
      </c>
      <c r="AE954" s="329">
        <f>IF(AE795="kw",SUMPRODUCT(N797:N952,O797:O952,AE797:AE952),SUMPRODUCT(D797:D952,AE797:AE952))</f>
        <v>0</v>
      </c>
      <c r="AF954" s="329">
        <f>IF(AF795="kw",SUMPRODUCT(N797:N952,O797:O952,AF797:AF952),SUMPRODUCT(D797:D952,AF797:AF952))</f>
        <v>0</v>
      </c>
      <c r="AG954" s="329">
        <f>IF(AG795="kw",SUMPRODUCT(N797:N952,O797:O952,AG797:AG952),SUMPRODUCT(D797:D952,AG797:AG952))</f>
        <v>0</v>
      </c>
      <c r="AH954" s="329">
        <f>IF(AH795="kw",SUMPRODUCT(N797:N952,O797:O952,AH797:AH952),SUMPRODUCT(D797:D952,AH797:AH952))</f>
        <v>0</v>
      </c>
      <c r="AI954" s="329">
        <f>IF(AI795="kw",SUMPRODUCT(N797:N952,O797:O952,AI797:AI952),SUMPRODUCT(D797:D952,AI797:AI952))</f>
        <v>0</v>
      </c>
      <c r="AJ954" s="329">
        <f>IF(AJ795="kw",SUMPRODUCT(N797:N952,O797:O952,AJ797:AJ952),SUMPRODUCT(D797:D952,AJ797:AJ952))</f>
        <v>0</v>
      </c>
      <c r="AK954" s="329">
        <f>IF(AK795="kw",SUMPRODUCT(N797:N952,O797:O952,AK797:AK952),SUMPRODUCT(D797:D952,AK797:AK952))</f>
        <v>0</v>
      </c>
      <c r="AL954" s="329">
        <f>IF(AL795="kw",SUMPRODUCT(N797:N952,O797:O952,AL797:AL952),SUMPRODUCT(D797:D952,AL797:AL952))</f>
        <v>0</v>
      </c>
      <c r="AM954" s="330"/>
    </row>
    <row r="955" spans="1:39" ht="15.75">
      <c r="B955" s="391" t="s">
        <v>329</v>
      </c>
      <c r="C955" s="392"/>
      <c r="D955" s="392"/>
      <c r="E955" s="392"/>
      <c r="F955" s="392"/>
      <c r="G955" s="392"/>
      <c r="H955" s="392"/>
      <c r="I955" s="392"/>
      <c r="J955" s="392"/>
      <c r="K955" s="392"/>
      <c r="L955" s="392"/>
      <c r="M955" s="392"/>
      <c r="N955" s="392"/>
      <c r="O955" s="392"/>
      <c r="P955" s="392"/>
      <c r="Q955" s="392"/>
      <c r="R955" s="392"/>
      <c r="S955" s="392"/>
      <c r="T955" s="392"/>
      <c r="U955" s="392"/>
      <c r="V955" s="392"/>
      <c r="W955" s="392"/>
      <c r="X955" s="392"/>
      <c r="Y955" s="392">
        <f>HLOOKUP(Y605,'2. LRAMVA Threshold'!$B$42:$Q$53,11,FALSE)</f>
        <v>0</v>
      </c>
      <c r="Z955" s="392">
        <f>HLOOKUP(Z605,'2. LRAMVA Threshold'!$B$42:$Q$53,11,FALSE)</f>
        <v>0</v>
      </c>
      <c r="AA955" s="392">
        <f>HLOOKUP(AA605,'2. LRAMVA Threshold'!$B$42:$Q$53,11,FALSE)</f>
        <v>0</v>
      </c>
      <c r="AB955" s="392">
        <f>HLOOKUP(AB605,'2. LRAMVA Threshold'!$B$42:$Q$53,11,FALSE)</f>
        <v>0</v>
      </c>
      <c r="AC955" s="392">
        <f>HLOOKUP(AC605,'2. LRAMVA Threshold'!$B$42:$Q$53,11,FALSE)</f>
        <v>0</v>
      </c>
      <c r="AD955" s="392">
        <f>HLOOKUP(AD605,'2. LRAMVA Threshold'!$B$42:$Q$53,11,FALSE)</f>
        <v>0</v>
      </c>
      <c r="AE955" s="392">
        <f>HLOOKUP(AE605,'2. LRAMVA Threshold'!$B$42:$Q$53,11,FALSE)</f>
        <v>0</v>
      </c>
      <c r="AF955" s="392">
        <f>HLOOKUP(AF605,'2. LRAMVA Threshold'!$B$42:$Q$53,11,FALSE)</f>
        <v>0</v>
      </c>
      <c r="AG955" s="392">
        <f>HLOOKUP(AG605,'2. LRAMVA Threshold'!$B$42:$Q$53,11,FALSE)</f>
        <v>0</v>
      </c>
      <c r="AH955" s="392">
        <f>HLOOKUP(AH605,'2. LRAMVA Threshold'!$B$42:$Q$53,11,FALSE)</f>
        <v>0</v>
      </c>
      <c r="AI955" s="392">
        <f>HLOOKUP(AI605,'2. LRAMVA Threshold'!$B$42:$Q$53,11,FALSE)</f>
        <v>0</v>
      </c>
      <c r="AJ955" s="392">
        <f>HLOOKUP(AJ605,'2. LRAMVA Threshold'!$B$42:$Q$53,11,FALSE)</f>
        <v>0</v>
      </c>
      <c r="AK955" s="392">
        <f>HLOOKUP(AK605,'2. LRAMVA Threshold'!$B$42:$Q$53,11,FALSE)</f>
        <v>0</v>
      </c>
      <c r="AL955" s="392">
        <f>HLOOKUP(AL605,'2. LRAMVA Threshold'!$B$42:$Q$53,11,FALSE)</f>
        <v>0</v>
      </c>
      <c r="AM955" s="442"/>
    </row>
    <row r="956" spans="1:39">
      <c r="B956" s="394"/>
      <c r="C956" s="432"/>
      <c r="D956" s="433"/>
      <c r="E956" s="433"/>
      <c r="F956" s="433"/>
      <c r="G956" s="433"/>
      <c r="H956" s="433"/>
      <c r="I956" s="433"/>
      <c r="J956" s="433"/>
      <c r="K956" s="433"/>
      <c r="L956" s="433"/>
      <c r="M956" s="433"/>
      <c r="N956" s="433"/>
      <c r="O956" s="434"/>
      <c r="P956" s="433"/>
      <c r="Q956" s="433"/>
      <c r="R956" s="433"/>
      <c r="S956" s="435"/>
      <c r="T956" s="435"/>
      <c r="U956" s="435"/>
      <c r="V956" s="435"/>
      <c r="W956" s="433"/>
      <c r="X956" s="433"/>
      <c r="Y956" s="436"/>
      <c r="Z956" s="436"/>
      <c r="AA956" s="436"/>
      <c r="AB956" s="436"/>
      <c r="AC956" s="436"/>
      <c r="AD956" s="436"/>
      <c r="AE956" s="436"/>
      <c r="AF956" s="399"/>
      <c r="AG956" s="399"/>
      <c r="AH956" s="399"/>
      <c r="AI956" s="399"/>
      <c r="AJ956" s="399"/>
      <c r="AK956" s="399"/>
      <c r="AL956" s="399"/>
      <c r="AM956" s="400"/>
    </row>
    <row r="957" spans="1:39">
      <c r="B957" s="324" t="s">
        <v>330</v>
      </c>
      <c r="C957" s="338"/>
      <c r="D957" s="338"/>
      <c r="E957" s="376"/>
      <c r="F957" s="376"/>
      <c r="G957" s="376"/>
      <c r="H957" s="376"/>
      <c r="I957" s="376"/>
      <c r="J957" s="376"/>
      <c r="K957" s="376"/>
      <c r="L957" s="376"/>
      <c r="M957" s="376"/>
      <c r="N957" s="376"/>
      <c r="O957" s="291"/>
      <c r="P957" s="340"/>
      <c r="Q957" s="340"/>
      <c r="R957" s="340"/>
      <c r="S957" s="339"/>
      <c r="T957" s="339"/>
      <c r="U957" s="339"/>
      <c r="V957" s="339"/>
      <c r="W957" s="340"/>
      <c r="X957" s="340"/>
      <c r="Y957" s="341">
        <f>HLOOKUP(Y$35,'3.  Distribution Rates'!$C$122:$P$133,11,FALSE)</f>
        <v>0</v>
      </c>
      <c r="Z957" s="341">
        <f>HLOOKUP(Z$35,'3.  Distribution Rates'!$C$122:$P$133,11,FALSE)</f>
        <v>0</v>
      </c>
      <c r="AA957" s="341">
        <f>HLOOKUP(AA$35,'3.  Distribution Rates'!$C$122:$P$133,11,FALSE)</f>
        <v>0</v>
      </c>
      <c r="AB957" s="341">
        <f>HLOOKUP(AB$35,'3.  Distribution Rates'!$C$122:$P$133,11,FALSE)</f>
        <v>0</v>
      </c>
      <c r="AC957" s="341">
        <f>HLOOKUP(AC$35,'3.  Distribution Rates'!$C$122:$P$133,11,FALSE)</f>
        <v>0</v>
      </c>
      <c r="AD957" s="341">
        <f>HLOOKUP(AD$35,'3.  Distribution Rates'!$C$122:$P$133,11,FALSE)</f>
        <v>0</v>
      </c>
      <c r="AE957" s="341">
        <f>HLOOKUP(AE$35,'3.  Distribution Rates'!$C$122:$P$133,11,FALSE)</f>
        <v>0</v>
      </c>
      <c r="AF957" s="341">
        <f>HLOOKUP(AF$35,'3.  Distribution Rates'!$C$122:$P$133,11,FALSE)</f>
        <v>0</v>
      </c>
      <c r="AG957" s="341">
        <f>HLOOKUP(AG$35,'3.  Distribution Rates'!$C$122:$P$133,11,FALSE)</f>
        <v>0</v>
      </c>
      <c r="AH957" s="341">
        <f>HLOOKUP(AH$35,'3.  Distribution Rates'!$C$122:$P$133,11,FALSE)</f>
        <v>0</v>
      </c>
      <c r="AI957" s="341">
        <f>HLOOKUP(AI$35,'3.  Distribution Rates'!$C$122:$P$133,11,FALSE)</f>
        <v>0</v>
      </c>
      <c r="AJ957" s="341">
        <f>HLOOKUP(AJ$35,'3.  Distribution Rates'!$C$122:$P$133,11,FALSE)</f>
        <v>0</v>
      </c>
      <c r="AK957" s="341">
        <f>HLOOKUP(AK$35,'3.  Distribution Rates'!$C$122:$P$133,11,FALSE)</f>
        <v>0</v>
      </c>
      <c r="AL957" s="341">
        <f>HLOOKUP(AL$35,'3.  Distribution Rates'!$C$122:$P$133,11,FALSE)</f>
        <v>0</v>
      </c>
      <c r="AM957" s="377"/>
    </row>
    <row r="958" spans="1:39">
      <c r="B958" s="324" t="s">
        <v>331</v>
      </c>
      <c r="C958" s="345"/>
      <c r="D958" s="309"/>
      <c r="E958" s="279"/>
      <c r="F958" s="279"/>
      <c r="G958" s="279"/>
      <c r="H958" s="279"/>
      <c r="I958" s="279"/>
      <c r="J958" s="279"/>
      <c r="K958" s="279"/>
      <c r="L958" s="279"/>
      <c r="M958" s="279"/>
      <c r="N958" s="279"/>
      <c r="O958" s="291"/>
      <c r="P958" s="279"/>
      <c r="Q958" s="279"/>
      <c r="R958" s="279"/>
      <c r="S958" s="309"/>
      <c r="T958" s="309"/>
      <c r="U958" s="309"/>
      <c r="V958" s="309"/>
      <c r="W958" s="279"/>
      <c r="X958" s="279"/>
      <c r="Y958" s="378">
        <f>'4.  2011-2014 LRAM'!Y142*Y957</f>
        <v>0</v>
      </c>
      <c r="Z958" s="378">
        <f>'4.  2011-2014 LRAM'!Z142*Z957</f>
        <v>0</v>
      </c>
      <c r="AA958" s="378">
        <f>'4.  2011-2014 LRAM'!AA142*AA957</f>
        <v>0</v>
      </c>
      <c r="AB958" s="378">
        <f>'4.  2011-2014 LRAM'!AB142*AB957</f>
        <v>0</v>
      </c>
      <c r="AC958" s="378">
        <f>'4.  2011-2014 LRAM'!AC142*AC957</f>
        <v>0</v>
      </c>
      <c r="AD958" s="378">
        <f>'4.  2011-2014 LRAM'!AD142*AD957</f>
        <v>0</v>
      </c>
      <c r="AE958" s="378">
        <f>'4.  2011-2014 LRAM'!AE142*AE957</f>
        <v>0</v>
      </c>
      <c r="AF958" s="378">
        <f>'4.  2011-2014 LRAM'!AF142*AF957</f>
        <v>0</v>
      </c>
      <c r="AG958" s="378">
        <f>'4.  2011-2014 LRAM'!AG142*AG957</f>
        <v>0</v>
      </c>
      <c r="AH958" s="378">
        <f>'4.  2011-2014 LRAM'!AH142*AH957</f>
        <v>0</v>
      </c>
      <c r="AI958" s="378">
        <f>'4.  2011-2014 LRAM'!AI142*AI957</f>
        <v>0</v>
      </c>
      <c r="AJ958" s="378">
        <f>'4.  2011-2014 LRAM'!AJ142*AJ957</f>
        <v>0</v>
      </c>
      <c r="AK958" s="378">
        <f>'4.  2011-2014 LRAM'!AK142*AK957</f>
        <v>0</v>
      </c>
      <c r="AL958" s="378">
        <f>'4.  2011-2014 LRAM'!AL142*AL957</f>
        <v>0</v>
      </c>
      <c r="AM958" s="624">
        <f t="shared" ref="AM958:AM966" si="2249">SUM(Y958:AL958)</f>
        <v>0</v>
      </c>
    </row>
    <row r="959" spans="1:39">
      <c r="B959" s="324" t="s">
        <v>332</v>
      </c>
      <c r="C959" s="345"/>
      <c r="D959" s="309"/>
      <c r="E959" s="279"/>
      <c r="F959" s="279"/>
      <c r="G959" s="279"/>
      <c r="H959" s="279"/>
      <c r="I959" s="279"/>
      <c r="J959" s="279"/>
      <c r="K959" s="279"/>
      <c r="L959" s="279"/>
      <c r="M959" s="279"/>
      <c r="N959" s="279"/>
      <c r="O959" s="291"/>
      <c r="P959" s="279"/>
      <c r="Q959" s="279"/>
      <c r="R959" s="279"/>
      <c r="S959" s="309"/>
      <c r="T959" s="309"/>
      <c r="U959" s="309"/>
      <c r="V959" s="309"/>
      <c r="W959" s="279"/>
      <c r="X959" s="279"/>
      <c r="Y959" s="378">
        <f>'4.  2011-2014 LRAM'!Y271*Y957</f>
        <v>0</v>
      </c>
      <c r="Z959" s="378">
        <f>'4.  2011-2014 LRAM'!Z271*Z957</f>
        <v>0</v>
      </c>
      <c r="AA959" s="378">
        <f>'4.  2011-2014 LRAM'!AA271*AA957</f>
        <v>0</v>
      </c>
      <c r="AB959" s="378">
        <f>'4.  2011-2014 LRAM'!AB271*AB957</f>
        <v>0</v>
      </c>
      <c r="AC959" s="378">
        <f>'4.  2011-2014 LRAM'!AC271*AC957</f>
        <v>0</v>
      </c>
      <c r="AD959" s="378">
        <f>'4.  2011-2014 LRAM'!AD271*AD957</f>
        <v>0</v>
      </c>
      <c r="AE959" s="378">
        <f>'4.  2011-2014 LRAM'!AE271*AE957</f>
        <v>0</v>
      </c>
      <c r="AF959" s="378">
        <f>'4.  2011-2014 LRAM'!AF271*AF957</f>
        <v>0</v>
      </c>
      <c r="AG959" s="378">
        <f>'4.  2011-2014 LRAM'!AG271*AG957</f>
        <v>0</v>
      </c>
      <c r="AH959" s="378">
        <f>'4.  2011-2014 LRAM'!AH271*AH957</f>
        <v>0</v>
      </c>
      <c r="AI959" s="378">
        <f>'4.  2011-2014 LRAM'!AI271*AI957</f>
        <v>0</v>
      </c>
      <c r="AJ959" s="378">
        <f>'4.  2011-2014 LRAM'!AJ271*AJ957</f>
        <v>0</v>
      </c>
      <c r="AK959" s="378">
        <f>'4.  2011-2014 LRAM'!AK271*AK957</f>
        <v>0</v>
      </c>
      <c r="AL959" s="378">
        <f>'4.  2011-2014 LRAM'!AL271*AL957</f>
        <v>0</v>
      </c>
      <c r="AM959" s="624">
        <f t="shared" si="2249"/>
        <v>0</v>
      </c>
    </row>
    <row r="960" spans="1:39">
      <c r="B960" s="324" t="s">
        <v>333</v>
      </c>
      <c r="C960" s="345"/>
      <c r="D960" s="309"/>
      <c r="E960" s="279"/>
      <c r="F960" s="279"/>
      <c r="G960" s="279"/>
      <c r="H960" s="279"/>
      <c r="I960" s="279"/>
      <c r="J960" s="279"/>
      <c r="K960" s="279"/>
      <c r="L960" s="279"/>
      <c r="M960" s="279"/>
      <c r="N960" s="279"/>
      <c r="O960" s="291"/>
      <c r="P960" s="279"/>
      <c r="Q960" s="279"/>
      <c r="R960" s="279"/>
      <c r="S960" s="309"/>
      <c r="T960" s="309"/>
      <c r="U960" s="309"/>
      <c r="V960" s="309"/>
      <c r="W960" s="279"/>
      <c r="X960" s="279"/>
      <c r="Y960" s="378">
        <f>'4.  2011-2014 LRAM'!Y400*Y957</f>
        <v>0</v>
      </c>
      <c r="Z960" s="378">
        <f>'4.  2011-2014 LRAM'!Z400*Z957</f>
        <v>0</v>
      </c>
      <c r="AA960" s="378">
        <f>'4.  2011-2014 LRAM'!AA400*AA957</f>
        <v>0</v>
      </c>
      <c r="AB960" s="378">
        <f>'4.  2011-2014 LRAM'!AB400*AB957</f>
        <v>0</v>
      </c>
      <c r="AC960" s="378">
        <f>'4.  2011-2014 LRAM'!AC400*AC957</f>
        <v>0</v>
      </c>
      <c r="AD960" s="378">
        <f>'4.  2011-2014 LRAM'!AD400*AD957</f>
        <v>0</v>
      </c>
      <c r="AE960" s="378">
        <f>'4.  2011-2014 LRAM'!AE400*AE957</f>
        <v>0</v>
      </c>
      <c r="AF960" s="378">
        <f>'4.  2011-2014 LRAM'!AF400*AF957</f>
        <v>0</v>
      </c>
      <c r="AG960" s="378">
        <f>'4.  2011-2014 LRAM'!AG400*AG957</f>
        <v>0</v>
      </c>
      <c r="AH960" s="378">
        <f>'4.  2011-2014 LRAM'!AH400*AH957</f>
        <v>0</v>
      </c>
      <c r="AI960" s="378">
        <f>'4.  2011-2014 LRAM'!AI400*AI957</f>
        <v>0</v>
      </c>
      <c r="AJ960" s="378">
        <f>'4.  2011-2014 LRAM'!AJ400*AJ957</f>
        <v>0</v>
      </c>
      <c r="AK960" s="378">
        <f>'4.  2011-2014 LRAM'!AK400*AK957</f>
        <v>0</v>
      </c>
      <c r="AL960" s="378">
        <f>'4.  2011-2014 LRAM'!AL400*AL957</f>
        <v>0</v>
      </c>
      <c r="AM960" s="624">
        <f t="shared" si="2249"/>
        <v>0</v>
      </c>
    </row>
    <row r="961" spans="2:39">
      <c r="B961" s="324" t="s">
        <v>334</v>
      </c>
      <c r="C961" s="345"/>
      <c r="D961" s="309"/>
      <c r="E961" s="279"/>
      <c r="F961" s="279"/>
      <c r="G961" s="279"/>
      <c r="H961" s="279"/>
      <c r="I961" s="279"/>
      <c r="J961" s="279"/>
      <c r="K961" s="279"/>
      <c r="L961" s="279"/>
      <c r="M961" s="279"/>
      <c r="N961" s="279"/>
      <c r="O961" s="291"/>
      <c r="P961" s="279"/>
      <c r="Q961" s="279"/>
      <c r="R961" s="279"/>
      <c r="S961" s="309"/>
      <c r="T961" s="309"/>
      <c r="U961" s="309"/>
      <c r="V961" s="309"/>
      <c r="W961" s="279"/>
      <c r="X961" s="279"/>
      <c r="Y961" s="378">
        <f>'4.  2011-2014 LRAM'!Y530*Y957</f>
        <v>0</v>
      </c>
      <c r="Z961" s="378">
        <f>'4.  2011-2014 LRAM'!Z530*Z957</f>
        <v>0</v>
      </c>
      <c r="AA961" s="378">
        <f>'4.  2011-2014 LRAM'!AA530*AA957</f>
        <v>0</v>
      </c>
      <c r="AB961" s="378">
        <f>'4.  2011-2014 LRAM'!AB530*AB957</f>
        <v>0</v>
      </c>
      <c r="AC961" s="378">
        <f>'4.  2011-2014 LRAM'!AC530*AC957</f>
        <v>0</v>
      </c>
      <c r="AD961" s="378">
        <f>'4.  2011-2014 LRAM'!AD530*AD957</f>
        <v>0</v>
      </c>
      <c r="AE961" s="378">
        <f>'4.  2011-2014 LRAM'!AE530*AE957</f>
        <v>0</v>
      </c>
      <c r="AF961" s="378">
        <f>'4.  2011-2014 LRAM'!AF530*AF957</f>
        <v>0</v>
      </c>
      <c r="AG961" s="378">
        <f>'4.  2011-2014 LRAM'!AG530*AG957</f>
        <v>0</v>
      </c>
      <c r="AH961" s="378">
        <f>'4.  2011-2014 LRAM'!AH530*AH957</f>
        <v>0</v>
      </c>
      <c r="AI961" s="378">
        <f>'4.  2011-2014 LRAM'!AI530*AI957</f>
        <v>0</v>
      </c>
      <c r="AJ961" s="378">
        <f>'4.  2011-2014 LRAM'!AJ530*AJ957</f>
        <v>0</v>
      </c>
      <c r="AK961" s="378">
        <f>'4.  2011-2014 LRAM'!AK530*AK957</f>
        <v>0</v>
      </c>
      <c r="AL961" s="378">
        <f>'4.  2011-2014 LRAM'!AL530*AL957</f>
        <v>0</v>
      </c>
      <c r="AM961" s="624">
        <f t="shared" si="2249"/>
        <v>0</v>
      </c>
    </row>
    <row r="962" spans="2:39">
      <c r="B962" s="324" t="s">
        <v>335</v>
      </c>
      <c r="C962" s="345"/>
      <c r="D962" s="309"/>
      <c r="E962" s="279"/>
      <c r="F962" s="279"/>
      <c r="G962" s="279"/>
      <c r="H962" s="279"/>
      <c r="I962" s="279"/>
      <c r="J962" s="279"/>
      <c r="K962" s="279"/>
      <c r="L962" s="279"/>
      <c r="M962" s="279"/>
      <c r="N962" s="279"/>
      <c r="O962" s="291"/>
      <c r="P962" s="279"/>
      <c r="Q962" s="279"/>
      <c r="R962" s="279"/>
      <c r="S962" s="309"/>
      <c r="T962" s="309"/>
      <c r="U962" s="309"/>
      <c r="V962" s="309"/>
      <c r="W962" s="279"/>
      <c r="X962" s="279"/>
      <c r="Y962" s="378">
        <f t="shared" ref="Y962:AL962" si="2250">Y211*Y957</f>
        <v>0</v>
      </c>
      <c r="Z962" s="378">
        <f t="shared" si="2250"/>
        <v>0</v>
      </c>
      <c r="AA962" s="378">
        <f t="shared" si="2250"/>
        <v>0</v>
      </c>
      <c r="AB962" s="378">
        <f t="shared" si="2250"/>
        <v>0</v>
      </c>
      <c r="AC962" s="378">
        <f t="shared" si="2250"/>
        <v>0</v>
      </c>
      <c r="AD962" s="378">
        <f t="shared" si="2250"/>
        <v>0</v>
      </c>
      <c r="AE962" s="378">
        <f t="shared" si="2250"/>
        <v>0</v>
      </c>
      <c r="AF962" s="378">
        <f t="shared" si="2250"/>
        <v>0</v>
      </c>
      <c r="AG962" s="378">
        <f t="shared" si="2250"/>
        <v>0</v>
      </c>
      <c r="AH962" s="378">
        <f t="shared" si="2250"/>
        <v>0</v>
      </c>
      <c r="AI962" s="378">
        <f t="shared" si="2250"/>
        <v>0</v>
      </c>
      <c r="AJ962" s="378">
        <f t="shared" si="2250"/>
        <v>0</v>
      </c>
      <c r="AK962" s="378">
        <f t="shared" si="2250"/>
        <v>0</v>
      </c>
      <c r="AL962" s="378">
        <f t="shared" si="2250"/>
        <v>0</v>
      </c>
      <c r="AM962" s="624">
        <f t="shared" si="2249"/>
        <v>0</v>
      </c>
    </row>
    <row r="963" spans="2:39">
      <c r="B963" s="324" t="s">
        <v>336</v>
      </c>
      <c r="C963" s="345"/>
      <c r="D963" s="309"/>
      <c r="E963" s="279"/>
      <c r="F963" s="279"/>
      <c r="G963" s="279"/>
      <c r="H963" s="279"/>
      <c r="I963" s="279"/>
      <c r="J963" s="279"/>
      <c r="K963" s="279"/>
      <c r="L963" s="279"/>
      <c r="M963" s="279"/>
      <c r="N963" s="279"/>
      <c r="O963" s="291"/>
      <c r="P963" s="279"/>
      <c r="Q963" s="279"/>
      <c r="R963" s="279"/>
      <c r="S963" s="309"/>
      <c r="T963" s="309"/>
      <c r="U963" s="309"/>
      <c r="V963" s="309"/>
      <c r="W963" s="279"/>
      <c r="X963" s="279"/>
      <c r="Y963" s="378">
        <f t="shared" ref="Y963:AL963" si="2251">Y400*Y957</f>
        <v>0</v>
      </c>
      <c r="Z963" s="378">
        <f t="shared" si="2251"/>
        <v>0</v>
      </c>
      <c r="AA963" s="378">
        <f t="shared" si="2251"/>
        <v>0</v>
      </c>
      <c r="AB963" s="378">
        <f t="shared" si="2251"/>
        <v>0</v>
      </c>
      <c r="AC963" s="378">
        <f t="shared" si="2251"/>
        <v>0</v>
      </c>
      <c r="AD963" s="378">
        <f t="shared" si="2251"/>
        <v>0</v>
      </c>
      <c r="AE963" s="378">
        <f t="shared" si="2251"/>
        <v>0</v>
      </c>
      <c r="AF963" s="378">
        <f t="shared" si="2251"/>
        <v>0</v>
      </c>
      <c r="AG963" s="378">
        <f t="shared" si="2251"/>
        <v>0</v>
      </c>
      <c r="AH963" s="378">
        <f t="shared" si="2251"/>
        <v>0</v>
      </c>
      <c r="AI963" s="378">
        <f t="shared" si="2251"/>
        <v>0</v>
      </c>
      <c r="AJ963" s="378">
        <f t="shared" si="2251"/>
        <v>0</v>
      </c>
      <c r="AK963" s="378">
        <f t="shared" si="2251"/>
        <v>0</v>
      </c>
      <c r="AL963" s="378">
        <f t="shared" si="2251"/>
        <v>0</v>
      </c>
      <c r="AM963" s="624">
        <f t="shared" si="2249"/>
        <v>0</v>
      </c>
    </row>
    <row r="964" spans="2:39">
      <c r="B964" s="324" t="s">
        <v>337</v>
      </c>
      <c r="C964" s="345"/>
      <c r="D964" s="309"/>
      <c r="E964" s="279"/>
      <c r="F964" s="279"/>
      <c r="G964" s="279"/>
      <c r="H964" s="279"/>
      <c r="I964" s="279"/>
      <c r="J964" s="279"/>
      <c r="K964" s="279"/>
      <c r="L964" s="279"/>
      <c r="M964" s="279"/>
      <c r="N964" s="279"/>
      <c r="O964" s="291"/>
      <c r="P964" s="279"/>
      <c r="Q964" s="279"/>
      <c r="R964" s="279"/>
      <c r="S964" s="309"/>
      <c r="T964" s="309"/>
      <c r="U964" s="309"/>
      <c r="V964" s="309"/>
      <c r="W964" s="279"/>
      <c r="X964" s="279"/>
      <c r="Y964" s="378">
        <f t="shared" ref="Y964:AL964" si="2252">Y598*Y957</f>
        <v>0</v>
      </c>
      <c r="Z964" s="378">
        <f t="shared" si="2252"/>
        <v>0</v>
      </c>
      <c r="AA964" s="378">
        <f t="shared" si="2252"/>
        <v>0</v>
      </c>
      <c r="AB964" s="378">
        <f t="shared" si="2252"/>
        <v>0</v>
      </c>
      <c r="AC964" s="378">
        <f t="shared" si="2252"/>
        <v>0</v>
      </c>
      <c r="AD964" s="378">
        <f t="shared" si="2252"/>
        <v>0</v>
      </c>
      <c r="AE964" s="378">
        <f t="shared" si="2252"/>
        <v>0</v>
      </c>
      <c r="AF964" s="378">
        <f t="shared" si="2252"/>
        <v>0</v>
      </c>
      <c r="AG964" s="378">
        <f t="shared" si="2252"/>
        <v>0</v>
      </c>
      <c r="AH964" s="378">
        <f t="shared" si="2252"/>
        <v>0</v>
      </c>
      <c r="AI964" s="378">
        <f t="shared" si="2252"/>
        <v>0</v>
      </c>
      <c r="AJ964" s="378">
        <f t="shared" si="2252"/>
        <v>0</v>
      </c>
      <c r="AK964" s="378">
        <f t="shared" si="2252"/>
        <v>0</v>
      </c>
      <c r="AL964" s="378">
        <f t="shared" si="2252"/>
        <v>0</v>
      </c>
      <c r="AM964" s="624">
        <f t="shared" si="2249"/>
        <v>0</v>
      </c>
    </row>
    <row r="965" spans="2:39">
      <c r="B965" s="324" t="s">
        <v>338</v>
      </c>
      <c r="C965" s="345"/>
      <c r="D965" s="309"/>
      <c r="E965" s="279"/>
      <c r="F965" s="279"/>
      <c r="G965" s="279"/>
      <c r="H965" s="279"/>
      <c r="I965" s="279"/>
      <c r="J965" s="279"/>
      <c r="K965" s="279"/>
      <c r="L965" s="279"/>
      <c r="M965" s="279"/>
      <c r="N965" s="279"/>
      <c r="O965" s="291"/>
      <c r="P965" s="279"/>
      <c r="Q965" s="279"/>
      <c r="R965" s="279"/>
      <c r="S965" s="309"/>
      <c r="T965" s="309"/>
      <c r="U965" s="309"/>
      <c r="V965" s="309"/>
      <c r="W965" s="279"/>
      <c r="X965" s="279"/>
      <c r="Y965" s="378">
        <f t="shared" ref="Y965:AL965" si="2253">Y787*Y957</f>
        <v>0</v>
      </c>
      <c r="Z965" s="378">
        <f t="shared" si="2253"/>
        <v>0</v>
      </c>
      <c r="AA965" s="378">
        <f t="shared" si="2253"/>
        <v>0</v>
      </c>
      <c r="AB965" s="378">
        <f t="shared" si="2253"/>
        <v>0</v>
      </c>
      <c r="AC965" s="378">
        <f t="shared" si="2253"/>
        <v>0</v>
      </c>
      <c r="AD965" s="378">
        <f t="shared" si="2253"/>
        <v>0</v>
      </c>
      <c r="AE965" s="378">
        <f t="shared" si="2253"/>
        <v>0</v>
      </c>
      <c r="AF965" s="378">
        <f t="shared" si="2253"/>
        <v>0</v>
      </c>
      <c r="AG965" s="378">
        <f t="shared" si="2253"/>
        <v>0</v>
      </c>
      <c r="AH965" s="378">
        <f t="shared" si="2253"/>
        <v>0</v>
      </c>
      <c r="AI965" s="378">
        <f t="shared" si="2253"/>
        <v>0</v>
      </c>
      <c r="AJ965" s="378">
        <f t="shared" si="2253"/>
        <v>0</v>
      </c>
      <c r="AK965" s="378">
        <f t="shared" si="2253"/>
        <v>0</v>
      </c>
      <c r="AL965" s="378">
        <f t="shared" si="2253"/>
        <v>0</v>
      </c>
      <c r="AM965" s="624">
        <f t="shared" si="2249"/>
        <v>0</v>
      </c>
    </row>
    <row r="966" spans="2:39">
      <c r="B966" s="324" t="s">
        <v>339</v>
      </c>
      <c r="C966" s="345"/>
      <c r="D966" s="309"/>
      <c r="E966" s="279"/>
      <c r="F966" s="279"/>
      <c r="G966" s="279"/>
      <c r="H966" s="279"/>
      <c r="I966" s="279"/>
      <c r="J966" s="279"/>
      <c r="K966" s="279"/>
      <c r="L966" s="279"/>
      <c r="M966" s="279"/>
      <c r="N966" s="279"/>
      <c r="O966" s="291"/>
      <c r="P966" s="279"/>
      <c r="Q966" s="279"/>
      <c r="R966" s="279"/>
      <c r="S966" s="309"/>
      <c r="T966" s="309"/>
      <c r="U966" s="309"/>
      <c r="V966" s="309"/>
      <c r="W966" s="279"/>
      <c r="X966" s="279"/>
      <c r="Y966" s="378">
        <f>Y954*Y957</f>
        <v>0</v>
      </c>
      <c r="Z966" s="378">
        <f t="shared" ref="Z966:AL966" si="2254">Z954*Z957</f>
        <v>0</v>
      </c>
      <c r="AA966" s="378">
        <f t="shared" si="2254"/>
        <v>0</v>
      </c>
      <c r="AB966" s="378">
        <f t="shared" si="2254"/>
        <v>0</v>
      </c>
      <c r="AC966" s="378">
        <f t="shared" si="2254"/>
        <v>0</v>
      </c>
      <c r="AD966" s="378">
        <f t="shared" si="2254"/>
        <v>0</v>
      </c>
      <c r="AE966" s="378">
        <f t="shared" si="2254"/>
        <v>0</v>
      </c>
      <c r="AF966" s="378">
        <f t="shared" si="2254"/>
        <v>0</v>
      </c>
      <c r="AG966" s="378">
        <f t="shared" si="2254"/>
        <v>0</v>
      </c>
      <c r="AH966" s="378">
        <f t="shared" si="2254"/>
        <v>0</v>
      </c>
      <c r="AI966" s="378">
        <f t="shared" si="2254"/>
        <v>0</v>
      </c>
      <c r="AJ966" s="378">
        <f t="shared" si="2254"/>
        <v>0</v>
      </c>
      <c r="AK966" s="378">
        <f t="shared" si="2254"/>
        <v>0</v>
      </c>
      <c r="AL966" s="378">
        <f t="shared" si="2254"/>
        <v>0</v>
      </c>
      <c r="AM966" s="624">
        <f t="shared" si="2249"/>
        <v>0</v>
      </c>
    </row>
    <row r="967" spans="2:39" ht="15.75">
      <c r="B967" s="349" t="s">
        <v>343</v>
      </c>
      <c r="C967" s="345"/>
      <c r="D967" s="336"/>
      <c r="E967" s="334"/>
      <c r="F967" s="334"/>
      <c r="G967" s="334"/>
      <c r="H967" s="334"/>
      <c r="I967" s="334"/>
      <c r="J967" s="334"/>
      <c r="K967" s="334"/>
      <c r="L967" s="334"/>
      <c r="M967" s="334"/>
      <c r="N967" s="334"/>
      <c r="O967" s="300"/>
      <c r="P967" s="334"/>
      <c r="Q967" s="334"/>
      <c r="R967" s="334"/>
      <c r="S967" s="336"/>
      <c r="T967" s="336"/>
      <c r="U967" s="336"/>
      <c r="V967" s="336"/>
      <c r="W967" s="334"/>
      <c r="X967" s="334"/>
      <c r="Y967" s="346">
        <f>SUM(Y958:Y966)</f>
        <v>0</v>
      </c>
      <c r="Z967" s="346">
        <f t="shared" ref="Z967:AE967" si="2255">SUM(Z958:Z966)</f>
        <v>0</v>
      </c>
      <c r="AA967" s="346">
        <f t="shared" si="2255"/>
        <v>0</v>
      </c>
      <c r="AB967" s="346">
        <f t="shared" si="2255"/>
        <v>0</v>
      </c>
      <c r="AC967" s="346">
        <f t="shared" si="2255"/>
        <v>0</v>
      </c>
      <c r="AD967" s="346">
        <f t="shared" si="2255"/>
        <v>0</v>
      </c>
      <c r="AE967" s="346">
        <f t="shared" si="2255"/>
        <v>0</v>
      </c>
      <c r="AF967" s="346">
        <f>SUM(AF958:AF966)</f>
        <v>0</v>
      </c>
      <c r="AG967" s="346">
        <f t="shared" ref="AG967:AL967" si="2256">SUM(AG958:AG966)</f>
        <v>0</v>
      </c>
      <c r="AH967" s="346">
        <f t="shared" si="2256"/>
        <v>0</v>
      </c>
      <c r="AI967" s="346">
        <f t="shared" si="2256"/>
        <v>0</v>
      </c>
      <c r="AJ967" s="346">
        <f t="shared" si="2256"/>
        <v>0</v>
      </c>
      <c r="AK967" s="346">
        <f t="shared" si="2256"/>
        <v>0</v>
      </c>
      <c r="AL967" s="346">
        <f t="shared" si="2256"/>
        <v>0</v>
      </c>
      <c r="AM967" s="407">
        <f>SUM(AM958:AM966)</f>
        <v>0</v>
      </c>
    </row>
    <row r="968" spans="2:39" ht="15.75">
      <c r="B968" s="349" t="s">
        <v>344</v>
      </c>
      <c r="C968" s="345"/>
      <c r="D968" s="350"/>
      <c r="E968" s="334"/>
      <c r="F968" s="334"/>
      <c r="G968" s="334"/>
      <c r="H968" s="334"/>
      <c r="I968" s="334"/>
      <c r="J968" s="334"/>
      <c r="K968" s="334"/>
      <c r="L968" s="334"/>
      <c r="M968" s="334"/>
      <c r="N968" s="334"/>
      <c r="O968" s="300"/>
      <c r="P968" s="334"/>
      <c r="Q968" s="334"/>
      <c r="R968" s="334"/>
      <c r="S968" s="336"/>
      <c r="T968" s="336"/>
      <c r="U968" s="336"/>
      <c r="V968" s="336"/>
      <c r="W968" s="334"/>
      <c r="X968" s="334"/>
      <c r="Y968" s="347">
        <f>Y955*Y957</f>
        <v>0</v>
      </c>
      <c r="Z968" s="347">
        <f t="shared" ref="Z968:AE968" si="2257">Z955*Z957</f>
        <v>0</v>
      </c>
      <c r="AA968" s="347">
        <f t="shared" si="2257"/>
        <v>0</v>
      </c>
      <c r="AB968" s="347">
        <f t="shared" si="2257"/>
        <v>0</v>
      </c>
      <c r="AC968" s="347">
        <f t="shared" si="2257"/>
        <v>0</v>
      </c>
      <c r="AD968" s="347">
        <f t="shared" si="2257"/>
        <v>0</v>
      </c>
      <c r="AE968" s="347">
        <f t="shared" si="2257"/>
        <v>0</v>
      </c>
      <c r="AF968" s="347">
        <f>AF955*AF957</f>
        <v>0</v>
      </c>
      <c r="AG968" s="347">
        <f t="shared" ref="AG968:AL968" si="2258">AG955*AG957</f>
        <v>0</v>
      </c>
      <c r="AH968" s="347">
        <f t="shared" si="2258"/>
        <v>0</v>
      </c>
      <c r="AI968" s="347">
        <f t="shared" si="2258"/>
        <v>0</v>
      </c>
      <c r="AJ968" s="347">
        <f t="shared" si="2258"/>
        <v>0</v>
      </c>
      <c r="AK968" s="347">
        <f t="shared" si="2258"/>
        <v>0</v>
      </c>
      <c r="AL968" s="347">
        <f t="shared" si="2258"/>
        <v>0</v>
      </c>
      <c r="AM968" s="407">
        <f>SUM(Y968:AL968)</f>
        <v>0</v>
      </c>
    </row>
    <row r="969" spans="2:39" ht="15.75">
      <c r="B969" s="349" t="s">
        <v>345</v>
      </c>
      <c r="C969" s="345"/>
      <c r="D969" s="350"/>
      <c r="E969" s="334"/>
      <c r="F969" s="334"/>
      <c r="G969" s="334"/>
      <c r="H969" s="334"/>
      <c r="I969" s="334"/>
      <c r="J969" s="334"/>
      <c r="K969" s="334"/>
      <c r="L969" s="334"/>
      <c r="M969" s="334"/>
      <c r="N969" s="334"/>
      <c r="O969" s="300"/>
      <c r="P969" s="334"/>
      <c r="Q969" s="334"/>
      <c r="R969" s="334"/>
      <c r="S969" s="350"/>
      <c r="T969" s="350"/>
      <c r="U969" s="350"/>
      <c r="V969" s="350"/>
      <c r="W969" s="334"/>
      <c r="X969" s="334"/>
      <c r="Y969" s="351"/>
      <c r="Z969" s="351"/>
      <c r="AA969" s="351"/>
      <c r="AB969" s="351"/>
      <c r="AC969" s="351"/>
      <c r="AD969" s="351"/>
      <c r="AE969" s="351"/>
      <c r="AF969" s="351"/>
      <c r="AG969" s="351"/>
      <c r="AH969" s="351"/>
      <c r="AI969" s="351"/>
      <c r="AJ969" s="351"/>
      <c r="AK969" s="351"/>
      <c r="AL969" s="351"/>
      <c r="AM969" s="407">
        <f>AM967-AM968</f>
        <v>0</v>
      </c>
    </row>
    <row r="970" spans="2:39">
      <c r="B970" s="324"/>
      <c r="C970" s="350"/>
      <c r="D970" s="350"/>
      <c r="E970" s="334"/>
      <c r="F970" s="334"/>
      <c r="G970" s="334"/>
      <c r="H970" s="334"/>
      <c r="I970" s="334"/>
      <c r="J970" s="334"/>
      <c r="K970" s="334"/>
      <c r="L970" s="334"/>
      <c r="M970" s="334"/>
      <c r="N970" s="334"/>
      <c r="O970" s="300"/>
      <c r="P970" s="334"/>
      <c r="Q970" s="334"/>
      <c r="R970" s="334"/>
      <c r="S970" s="350"/>
      <c r="T970" s="345"/>
      <c r="U970" s="350"/>
      <c r="V970" s="350"/>
      <c r="W970" s="334"/>
      <c r="X970" s="334"/>
      <c r="Y970" s="352"/>
      <c r="Z970" s="352"/>
      <c r="AA970" s="352"/>
      <c r="AB970" s="352"/>
      <c r="AC970" s="352"/>
      <c r="AD970" s="352"/>
      <c r="AE970" s="352"/>
      <c r="AF970" s="352"/>
      <c r="AG970" s="352"/>
      <c r="AH970" s="352"/>
      <c r="AI970" s="352"/>
      <c r="AJ970" s="352"/>
      <c r="AK970" s="352"/>
      <c r="AL970" s="352"/>
      <c r="AM970" s="337"/>
    </row>
    <row r="971" spans="2:39">
      <c r="B971" s="440" t="s">
        <v>340</v>
      </c>
      <c r="C971" s="364"/>
      <c r="D971" s="384"/>
      <c r="E971" s="384"/>
      <c r="F971" s="384"/>
      <c r="G971" s="384"/>
      <c r="H971" s="384"/>
      <c r="I971" s="384"/>
      <c r="J971" s="384"/>
      <c r="K971" s="384"/>
      <c r="L971" s="384"/>
      <c r="M971" s="384"/>
      <c r="N971" s="384"/>
      <c r="O971" s="383"/>
      <c r="P971" s="384"/>
      <c r="Q971" s="384"/>
      <c r="R971" s="384"/>
      <c r="S971" s="364"/>
      <c r="T971" s="385"/>
      <c r="U971" s="385"/>
      <c r="V971" s="384"/>
      <c r="W971" s="384"/>
      <c r="X971" s="385"/>
      <c r="Y971" s="326">
        <f>SUMPRODUCT(E797:E952,Y797:Y952)</f>
        <v>0</v>
      </c>
      <c r="Z971" s="326">
        <f>SUMPRODUCT(E797:E952,Z797:Z952)</f>
        <v>0</v>
      </c>
      <c r="AA971" s="326">
        <f t="shared" ref="AA971:AL971" si="2259">IF(AA795="kw",SUMPRODUCT($N$797:$N$952,$P$797:$P$952,AA797:AA952),SUMPRODUCT($E$797:$E$952,AA797:AA952))</f>
        <v>0</v>
      </c>
      <c r="AB971" s="326">
        <f t="shared" si="2259"/>
        <v>0</v>
      </c>
      <c r="AC971" s="326">
        <f t="shared" si="2259"/>
        <v>0</v>
      </c>
      <c r="AD971" s="326">
        <f t="shared" si="2259"/>
        <v>0</v>
      </c>
      <c r="AE971" s="326">
        <f t="shared" si="2259"/>
        <v>0</v>
      </c>
      <c r="AF971" s="326">
        <f t="shared" si="2259"/>
        <v>0</v>
      </c>
      <c r="AG971" s="326">
        <f t="shared" si="2259"/>
        <v>0</v>
      </c>
      <c r="AH971" s="326">
        <f t="shared" si="2259"/>
        <v>0</v>
      </c>
      <c r="AI971" s="326">
        <f t="shared" si="2259"/>
        <v>0</v>
      </c>
      <c r="AJ971" s="326">
        <f t="shared" si="2259"/>
        <v>0</v>
      </c>
      <c r="AK971" s="326">
        <f t="shared" si="2259"/>
        <v>0</v>
      </c>
      <c r="AL971" s="326">
        <f t="shared" si="2259"/>
        <v>0</v>
      </c>
      <c r="AM971" s="386"/>
    </row>
    <row r="972" spans="2:39" ht="18.75" customHeight="1">
      <c r="B972" s="368" t="s">
        <v>589</v>
      </c>
      <c r="C972" s="387"/>
      <c r="D972" s="388"/>
      <c r="E972" s="388"/>
      <c r="F972" s="388"/>
      <c r="G972" s="388"/>
      <c r="H972" s="388"/>
      <c r="I972" s="388"/>
      <c r="J972" s="388"/>
      <c r="K972" s="388"/>
      <c r="L972" s="388"/>
      <c r="M972" s="388"/>
      <c r="N972" s="388"/>
      <c r="O972" s="388"/>
      <c r="P972" s="388"/>
      <c r="Q972" s="388"/>
      <c r="R972" s="388"/>
      <c r="S972" s="371"/>
      <c r="T972" s="372"/>
      <c r="U972" s="388"/>
      <c r="V972" s="388"/>
      <c r="W972" s="388"/>
      <c r="X972" s="388"/>
      <c r="Y972" s="409"/>
      <c r="Z972" s="409"/>
      <c r="AA972" s="409"/>
      <c r="AB972" s="409"/>
      <c r="AC972" s="409"/>
      <c r="AD972" s="409"/>
      <c r="AE972" s="409"/>
      <c r="AF972" s="409"/>
      <c r="AG972" s="409"/>
      <c r="AH972" s="409"/>
      <c r="AI972" s="409"/>
      <c r="AJ972" s="409"/>
      <c r="AK972" s="409"/>
      <c r="AL972" s="409"/>
      <c r="AM972" s="389"/>
    </row>
    <row r="973" spans="2:39" collapsed="1"/>
    <row r="975" spans="2:39" ht="15.75">
      <c r="B975" s="280" t="s">
        <v>341</v>
      </c>
      <c r="C975" s="281"/>
      <c r="D975" s="585" t="s">
        <v>525</v>
      </c>
      <c r="E975" s="253"/>
      <c r="F975" s="585"/>
      <c r="G975" s="253"/>
      <c r="H975" s="253"/>
      <c r="I975" s="253"/>
      <c r="J975" s="253"/>
      <c r="K975" s="253"/>
      <c r="L975" s="253"/>
      <c r="M975" s="253"/>
      <c r="N975" s="253"/>
      <c r="O975" s="281"/>
      <c r="P975" s="253"/>
      <c r="Q975" s="253"/>
      <c r="R975" s="253"/>
      <c r="S975" s="253"/>
      <c r="T975" s="253"/>
      <c r="U975" s="253"/>
      <c r="V975" s="253"/>
      <c r="W975" s="253"/>
      <c r="X975" s="253"/>
      <c r="Y975" s="270"/>
      <c r="Z975" s="267"/>
      <c r="AA975" s="267"/>
      <c r="AB975" s="267"/>
      <c r="AC975" s="267"/>
      <c r="AD975" s="267"/>
      <c r="AE975" s="267"/>
      <c r="AF975" s="267"/>
      <c r="AG975" s="267"/>
      <c r="AH975" s="267"/>
      <c r="AI975" s="267"/>
      <c r="AJ975" s="267"/>
      <c r="AK975" s="267"/>
      <c r="AL975" s="267"/>
    </row>
    <row r="976" spans="2:39" ht="39.75" customHeight="1">
      <c r="B976" s="886" t="s">
        <v>211</v>
      </c>
      <c r="C976" s="888" t="s">
        <v>33</v>
      </c>
      <c r="D976" s="284" t="s">
        <v>421</v>
      </c>
      <c r="E976" s="890" t="s">
        <v>209</v>
      </c>
      <c r="F976" s="891"/>
      <c r="G976" s="891"/>
      <c r="H976" s="891"/>
      <c r="I976" s="891"/>
      <c r="J976" s="891"/>
      <c r="K976" s="891"/>
      <c r="L976" s="891"/>
      <c r="M976" s="892"/>
      <c r="N976" s="896" t="s">
        <v>213</v>
      </c>
      <c r="O976" s="284" t="s">
        <v>422</v>
      </c>
      <c r="P976" s="890" t="s">
        <v>212</v>
      </c>
      <c r="Q976" s="891"/>
      <c r="R976" s="891"/>
      <c r="S976" s="891"/>
      <c r="T976" s="891"/>
      <c r="U976" s="891"/>
      <c r="V976" s="891"/>
      <c r="W976" s="891"/>
      <c r="X976" s="892"/>
      <c r="Y976" s="893" t="s">
        <v>243</v>
      </c>
      <c r="Z976" s="894"/>
      <c r="AA976" s="894"/>
      <c r="AB976" s="894"/>
      <c r="AC976" s="894"/>
      <c r="AD976" s="894"/>
      <c r="AE976" s="894"/>
      <c r="AF976" s="894"/>
      <c r="AG976" s="894"/>
      <c r="AH976" s="894"/>
      <c r="AI976" s="894"/>
      <c r="AJ976" s="894"/>
      <c r="AK976" s="894"/>
      <c r="AL976" s="894"/>
      <c r="AM976" s="895"/>
    </row>
    <row r="977" spans="1:39" ht="65.25" customHeight="1">
      <c r="B977" s="887"/>
      <c r="C977" s="889"/>
      <c r="D977" s="285">
        <v>2020</v>
      </c>
      <c r="E977" s="285">
        <v>2021</v>
      </c>
      <c r="F977" s="285">
        <v>2022</v>
      </c>
      <c r="G977" s="285">
        <v>2023</v>
      </c>
      <c r="H977" s="285">
        <v>2024</v>
      </c>
      <c r="I977" s="285">
        <v>2025</v>
      </c>
      <c r="J977" s="285">
        <v>2026</v>
      </c>
      <c r="K977" s="285">
        <v>2027</v>
      </c>
      <c r="L977" s="285">
        <v>2028</v>
      </c>
      <c r="M977" s="285">
        <v>2029</v>
      </c>
      <c r="N977" s="897"/>
      <c r="O977" s="285">
        <v>2020</v>
      </c>
      <c r="P977" s="285">
        <v>2021</v>
      </c>
      <c r="Q977" s="285">
        <v>2022</v>
      </c>
      <c r="R977" s="285">
        <v>2023</v>
      </c>
      <c r="S977" s="285">
        <v>2024</v>
      </c>
      <c r="T977" s="285">
        <v>2025</v>
      </c>
      <c r="U977" s="285">
        <v>2026</v>
      </c>
      <c r="V977" s="285">
        <v>2027</v>
      </c>
      <c r="W977" s="285">
        <v>2028</v>
      </c>
      <c r="X977" s="285">
        <v>2029</v>
      </c>
      <c r="Y977" s="285" t="str">
        <f>'1.  LRAMVA Summary'!D52</f>
        <v>Residential</v>
      </c>
      <c r="Z977" s="285" t="str">
        <f>'1.  LRAMVA Summary'!E52</f>
        <v>GS &lt;50 kW</v>
      </c>
      <c r="AA977" s="285" t="str">
        <f>'1.  LRAMVA Summary'!F52</f>
        <v>GS &gt;50 kW</v>
      </c>
      <c r="AB977" s="285" t="str">
        <f>'1.  LRAMVA Summary'!G52</f>
        <v>Large User</v>
      </c>
      <c r="AC977" s="285" t="str">
        <f>'1.  LRAMVA Summary'!H52</f>
        <v>Street Lighting</v>
      </c>
      <c r="AD977" s="285" t="str">
        <f>'1.  LRAMVA Summary'!I52</f>
        <v/>
      </c>
      <c r="AE977" s="285" t="str">
        <f>'1.  LRAMVA Summary'!J52</f>
        <v/>
      </c>
      <c r="AF977" s="285" t="str">
        <f>'1.  LRAMVA Summary'!K52</f>
        <v/>
      </c>
      <c r="AG977" s="285" t="str">
        <f>'1.  LRAMVA Summary'!L52</f>
        <v/>
      </c>
      <c r="AH977" s="285" t="str">
        <f>'1.  LRAMVA Summary'!M52</f>
        <v/>
      </c>
      <c r="AI977" s="285" t="str">
        <f>'1.  LRAMVA Summary'!N52</f>
        <v/>
      </c>
      <c r="AJ977" s="285" t="str">
        <f>'1.  LRAMVA Summary'!O52</f>
        <v/>
      </c>
      <c r="AK977" s="285" t="str">
        <f>'1.  LRAMVA Summary'!P52</f>
        <v/>
      </c>
      <c r="AL977" s="285" t="str">
        <f>'1.  LRAMVA Summary'!Q52</f>
        <v/>
      </c>
      <c r="AM977" s="287" t="str">
        <f>'1.  LRAMVA Summary'!R52</f>
        <v>Total</v>
      </c>
    </row>
    <row r="978" spans="1:39" ht="15" customHeight="1">
      <c r="A978" s="528"/>
      <c r="B978" s="514" t="s">
        <v>503</v>
      </c>
      <c r="C978" s="289"/>
      <c r="D978" s="289"/>
      <c r="E978" s="289"/>
      <c r="F978" s="289"/>
      <c r="G978" s="289"/>
      <c r="H978" s="289"/>
      <c r="I978" s="289"/>
      <c r="J978" s="289"/>
      <c r="K978" s="289"/>
      <c r="L978" s="289"/>
      <c r="M978" s="289"/>
      <c r="N978" s="290"/>
      <c r="O978" s="289"/>
      <c r="P978" s="289"/>
      <c r="Q978" s="289"/>
      <c r="R978" s="289"/>
      <c r="S978" s="289"/>
      <c r="T978" s="289"/>
      <c r="U978" s="289"/>
      <c r="V978" s="289"/>
      <c r="W978" s="289"/>
      <c r="X978" s="289"/>
      <c r="Y978" s="291" t="str">
        <f>'1.  LRAMVA Summary'!D53</f>
        <v>kWh</v>
      </c>
      <c r="Z978" s="291" t="str">
        <f>'1.  LRAMVA Summary'!E53</f>
        <v>kWh</v>
      </c>
      <c r="AA978" s="291" t="str">
        <f>'1.  LRAMVA Summary'!F53</f>
        <v>kW</v>
      </c>
      <c r="AB978" s="291" t="str">
        <f>'1.  LRAMVA Summary'!G53</f>
        <v>kW</v>
      </c>
      <c r="AC978" s="291" t="str">
        <f>'1.  LRAMVA Summary'!H53</f>
        <v>kW</v>
      </c>
      <c r="AD978" s="291">
        <f>'1.  LRAMVA Summary'!I53</f>
        <v>0</v>
      </c>
      <c r="AE978" s="291">
        <f>'1.  LRAMVA Summary'!J53</f>
        <v>0</v>
      </c>
      <c r="AF978" s="291">
        <f>'1.  LRAMVA Summary'!K53</f>
        <v>0</v>
      </c>
      <c r="AG978" s="291">
        <f>'1.  LRAMVA Summary'!L53</f>
        <v>0</v>
      </c>
      <c r="AH978" s="291">
        <f>'1.  LRAMVA Summary'!M53</f>
        <v>0</v>
      </c>
      <c r="AI978" s="291">
        <f>'1.  LRAMVA Summary'!N53</f>
        <v>0</v>
      </c>
      <c r="AJ978" s="291">
        <f>'1.  LRAMVA Summary'!O53</f>
        <v>0</v>
      </c>
      <c r="AK978" s="291">
        <f>'1.  LRAMVA Summary'!P53</f>
        <v>0</v>
      </c>
      <c r="AL978" s="291">
        <f>'1.  LRAMVA Summary'!Q53</f>
        <v>0</v>
      </c>
      <c r="AM978" s="292"/>
    </row>
    <row r="979" spans="1:39" ht="15" hidden="1" customHeight="1" outlineLevel="1">
      <c r="A979" s="528"/>
      <c r="B979" s="500" t="s">
        <v>496</v>
      </c>
      <c r="C979" s="289"/>
      <c r="D979" s="289"/>
      <c r="E979" s="289"/>
      <c r="F979" s="289"/>
      <c r="G979" s="289"/>
      <c r="H979" s="289"/>
      <c r="I979" s="289"/>
      <c r="J979" s="289"/>
      <c r="K979" s="289"/>
      <c r="L979" s="289"/>
      <c r="M979" s="289"/>
      <c r="N979" s="290"/>
      <c r="O979" s="289"/>
      <c r="P979" s="289"/>
      <c r="Q979" s="289"/>
      <c r="R979" s="289"/>
      <c r="S979" s="289"/>
      <c r="T979" s="289"/>
      <c r="U979" s="289"/>
      <c r="V979" s="289"/>
      <c r="W979" s="289"/>
      <c r="X979" s="289"/>
      <c r="Y979" s="291"/>
      <c r="Z979" s="291"/>
      <c r="AA979" s="291"/>
      <c r="AB979" s="291"/>
      <c r="AC979" s="291"/>
      <c r="AD979" s="291"/>
      <c r="AE979" s="291"/>
      <c r="AF979" s="291"/>
      <c r="AG979" s="291"/>
      <c r="AH979" s="291"/>
      <c r="AI979" s="291"/>
      <c r="AJ979" s="291"/>
      <c r="AK979" s="291"/>
      <c r="AL979" s="291"/>
      <c r="AM979" s="292"/>
    </row>
    <row r="980" spans="1:39" ht="15" hidden="1" customHeight="1" outlineLevel="1">
      <c r="A980" s="528">
        <v>1</v>
      </c>
      <c r="B980" s="428" t="s">
        <v>95</v>
      </c>
      <c r="C980" s="291" t="s">
        <v>25</v>
      </c>
      <c r="D980" s="295"/>
      <c r="E980" s="295"/>
      <c r="F980" s="295"/>
      <c r="G980" s="295"/>
      <c r="H980" s="295"/>
      <c r="I980" s="295"/>
      <c r="J980" s="295"/>
      <c r="K980" s="295"/>
      <c r="L980" s="295"/>
      <c r="M980" s="295"/>
      <c r="N980" s="291"/>
      <c r="O980" s="295"/>
      <c r="P980" s="295"/>
      <c r="Q980" s="295"/>
      <c r="R980" s="295"/>
      <c r="S980" s="295"/>
      <c r="T980" s="295"/>
      <c r="U980" s="295"/>
      <c r="V980" s="295"/>
      <c r="W980" s="295"/>
      <c r="X980" s="295"/>
      <c r="Y980" s="415"/>
      <c r="Z980" s="415"/>
      <c r="AA980" s="415"/>
      <c r="AB980" s="415"/>
      <c r="AC980" s="415"/>
      <c r="AD980" s="415"/>
      <c r="AE980" s="415"/>
      <c r="AF980" s="410"/>
      <c r="AG980" s="410"/>
      <c r="AH980" s="410"/>
      <c r="AI980" s="410"/>
      <c r="AJ980" s="410"/>
      <c r="AK980" s="410"/>
      <c r="AL980" s="410"/>
      <c r="AM980" s="296">
        <f>SUM(Y980:AL980)</f>
        <v>0</v>
      </c>
    </row>
    <row r="981" spans="1:39" ht="15" hidden="1" customHeight="1" outlineLevel="1">
      <c r="A981" s="528"/>
      <c r="B981" s="294" t="s">
        <v>346</v>
      </c>
      <c r="C981" s="291" t="s">
        <v>163</v>
      </c>
      <c r="D981" s="295"/>
      <c r="E981" s="295"/>
      <c r="F981" s="295"/>
      <c r="G981" s="295"/>
      <c r="H981" s="295"/>
      <c r="I981" s="295"/>
      <c r="J981" s="295"/>
      <c r="K981" s="295"/>
      <c r="L981" s="295"/>
      <c r="M981" s="295"/>
      <c r="N981" s="467"/>
      <c r="O981" s="295"/>
      <c r="P981" s="295"/>
      <c r="Q981" s="295"/>
      <c r="R981" s="295"/>
      <c r="S981" s="295"/>
      <c r="T981" s="295"/>
      <c r="U981" s="295"/>
      <c r="V981" s="295"/>
      <c r="W981" s="295"/>
      <c r="X981" s="295"/>
      <c r="Y981" s="411">
        <f>Y980</f>
        <v>0</v>
      </c>
      <c r="Z981" s="411">
        <f t="shared" ref="Z981" si="2260">Z980</f>
        <v>0</v>
      </c>
      <c r="AA981" s="411">
        <f t="shared" ref="AA981" si="2261">AA980</f>
        <v>0</v>
      </c>
      <c r="AB981" s="411">
        <f t="shared" ref="AB981" si="2262">AB980</f>
        <v>0</v>
      </c>
      <c r="AC981" s="411">
        <f t="shared" ref="AC981" si="2263">AC980</f>
        <v>0</v>
      </c>
      <c r="AD981" s="411">
        <f t="shared" ref="AD981" si="2264">AD980</f>
        <v>0</v>
      </c>
      <c r="AE981" s="411">
        <f t="shared" ref="AE981" si="2265">AE980</f>
        <v>0</v>
      </c>
      <c r="AF981" s="411">
        <f t="shared" ref="AF981" si="2266">AF980</f>
        <v>0</v>
      </c>
      <c r="AG981" s="411">
        <f t="shared" ref="AG981" si="2267">AG980</f>
        <v>0</v>
      </c>
      <c r="AH981" s="411">
        <f t="shared" ref="AH981" si="2268">AH980</f>
        <v>0</v>
      </c>
      <c r="AI981" s="411">
        <f t="shared" ref="AI981" si="2269">AI980</f>
        <v>0</v>
      </c>
      <c r="AJ981" s="411">
        <f t="shared" ref="AJ981" si="2270">AJ980</f>
        <v>0</v>
      </c>
      <c r="AK981" s="411">
        <f t="shared" ref="AK981" si="2271">AK980</f>
        <v>0</v>
      </c>
      <c r="AL981" s="411">
        <f t="shared" ref="AL981" si="2272">AL980</f>
        <v>0</v>
      </c>
      <c r="AM981" s="297"/>
    </row>
    <row r="982" spans="1:39" ht="15" hidden="1" customHeight="1" outlineLevel="1">
      <c r="A982" s="528"/>
      <c r="B982" s="298"/>
      <c r="C982" s="299"/>
      <c r="D982" s="299"/>
      <c r="E982" s="299"/>
      <c r="F982" s="299"/>
      <c r="G982" s="299"/>
      <c r="H982" s="299"/>
      <c r="I982" s="299"/>
      <c r="J982" s="299"/>
      <c r="K982" s="299"/>
      <c r="L982" s="299"/>
      <c r="M982" s="299"/>
      <c r="N982" s="300"/>
      <c r="O982" s="299"/>
      <c r="P982" s="299"/>
      <c r="Q982" s="299"/>
      <c r="R982" s="299"/>
      <c r="S982" s="299"/>
      <c r="T982" s="299"/>
      <c r="U982" s="299"/>
      <c r="V982" s="299"/>
      <c r="W982" s="299"/>
      <c r="X982" s="299"/>
      <c r="Y982" s="412"/>
      <c r="Z982" s="413"/>
      <c r="AA982" s="413"/>
      <c r="AB982" s="413"/>
      <c r="AC982" s="413"/>
      <c r="AD982" s="413"/>
      <c r="AE982" s="413"/>
      <c r="AF982" s="413"/>
      <c r="AG982" s="413"/>
      <c r="AH982" s="413"/>
      <c r="AI982" s="413"/>
      <c r="AJ982" s="413"/>
      <c r="AK982" s="413"/>
      <c r="AL982" s="413"/>
      <c r="AM982" s="302"/>
    </row>
    <row r="983" spans="1:39" ht="15" hidden="1" customHeight="1" outlineLevel="1">
      <c r="A983" s="528">
        <v>2</v>
      </c>
      <c r="B983" s="428" t="s">
        <v>96</v>
      </c>
      <c r="C983" s="291" t="s">
        <v>25</v>
      </c>
      <c r="D983" s="295"/>
      <c r="E983" s="295"/>
      <c r="F983" s="295"/>
      <c r="G983" s="295"/>
      <c r="H983" s="295"/>
      <c r="I983" s="295"/>
      <c r="J983" s="295"/>
      <c r="K983" s="295"/>
      <c r="L983" s="295"/>
      <c r="M983" s="295"/>
      <c r="N983" s="291"/>
      <c r="O983" s="295"/>
      <c r="P983" s="295"/>
      <c r="Q983" s="295"/>
      <c r="R983" s="295"/>
      <c r="S983" s="295"/>
      <c r="T983" s="295"/>
      <c r="U983" s="295"/>
      <c r="V983" s="295"/>
      <c r="W983" s="295"/>
      <c r="X983" s="295"/>
      <c r="Y983" s="415"/>
      <c r="Z983" s="415"/>
      <c r="AA983" s="415"/>
      <c r="AB983" s="415"/>
      <c r="AC983" s="415"/>
      <c r="AD983" s="415"/>
      <c r="AE983" s="415"/>
      <c r="AF983" s="410"/>
      <c r="AG983" s="410"/>
      <c r="AH983" s="410"/>
      <c r="AI983" s="410"/>
      <c r="AJ983" s="410"/>
      <c r="AK983" s="410"/>
      <c r="AL983" s="410"/>
      <c r="AM983" s="296">
        <f>SUM(Y983:AL983)</f>
        <v>0</v>
      </c>
    </row>
    <row r="984" spans="1:39" ht="15" hidden="1" customHeight="1" outlineLevel="1">
      <c r="A984" s="528"/>
      <c r="B984" s="294" t="s">
        <v>346</v>
      </c>
      <c r="C984" s="291" t="s">
        <v>163</v>
      </c>
      <c r="D984" s="295"/>
      <c r="E984" s="295"/>
      <c r="F984" s="295"/>
      <c r="G984" s="295"/>
      <c r="H984" s="295"/>
      <c r="I984" s="295"/>
      <c r="J984" s="295"/>
      <c r="K984" s="295"/>
      <c r="L984" s="295"/>
      <c r="M984" s="295"/>
      <c r="N984" s="467"/>
      <c r="O984" s="295"/>
      <c r="P984" s="295"/>
      <c r="Q984" s="295"/>
      <c r="R984" s="295"/>
      <c r="S984" s="295"/>
      <c r="T984" s="295"/>
      <c r="U984" s="295"/>
      <c r="V984" s="295"/>
      <c r="W984" s="295"/>
      <c r="X984" s="295"/>
      <c r="Y984" s="411">
        <f>Y983</f>
        <v>0</v>
      </c>
      <c r="Z984" s="411">
        <f t="shared" ref="Z984" si="2273">Z983</f>
        <v>0</v>
      </c>
      <c r="AA984" s="411">
        <f t="shared" ref="AA984" si="2274">AA983</f>
        <v>0</v>
      </c>
      <c r="AB984" s="411">
        <f t="shared" ref="AB984" si="2275">AB983</f>
        <v>0</v>
      </c>
      <c r="AC984" s="411">
        <f t="shared" ref="AC984" si="2276">AC983</f>
        <v>0</v>
      </c>
      <c r="AD984" s="411">
        <f t="shared" ref="AD984" si="2277">AD983</f>
        <v>0</v>
      </c>
      <c r="AE984" s="411">
        <f t="shared" ref="AE984" si="2278">AE983</f>
        <v>0</v>
      </c>
      <c r="AF984" s="411">
        <f t="shared" ref="AF984" si="2279">AF983</f>
        <v>0</v>
      </c>
      <c r="AG984" s="411">
        <f t="shared" ref="AG984" si="2280">AG983</f>
        <v>0</v>
      </c>
      <c r="AH984" s="411">
        <f t="shared" ref="AH984" si="2281">AH983</f>
        <v>0</v>
      </c>
      <c r="AI984" s="411">
        <f t="shared" ref="AI984" si="2282">AI983</f>
        <v>0</v>
      </c>
      <c r="AJ984" s="411">
        <f t="shared" ref="AJ984" si="2283">AJ983</f>
        <v>0</v>
      </c>
      <c r="AK984" s="411">
        <f t="shared" ref="AK984" si="2284">AK983</f>
        <v>0</v>
      </c>
      <c r="AL984" s="411">
        <f t="shared" ref="AL984" si="2285">AL983</f>
        <v>0</v>
      </c>
      <c r="AM984" s="297"/>
    </row>
    <row r="985" spans="1:39" ht="15" hidden="1" customHeight="1" outlineLevel="1">
      <c r="A985" s="528"/>
      <c r="B985" s="298"/>
      <c r="C985" s="299"/>
      <c r="D985" s="304"/>
      <c r="E985" s="304"/>
      <c r="F985" s="304"/>
      <c r="G985" s="304"/>
      <c r="H985" s="304"/>
      <c r="I985" s="304"/>
      <c r="J985" s="304"/>
      <c r="K985" s="304"/>
      <c r="L985" s="304"/>
      <c r="M985" s="304"/>
      <c r="N985" s="300"/>
      <c r="O985" s="304"/>
      <c r="P985" s="304"/>
      <c r="Q985" s="304"/>
      <c r="R985" s="304"/>
      <c r="S985" s="304"/>
      <c r="T985" s="304"/>
      <c r="U985" s="304"/>
      <c r="V985" s="304"/>
      <c r="W985" s="304"/>
      <c r="X985" s="304"/>
      <c r="Y985" s="412"/>
      <c r="Z985" s="413"/>
      <c r="AA985" s="413"/>
      <c r="AB985" s="413"/>
      <c r="AC985" s="413"/>
      <c r="AD985" s="413"/>
      <c r="AE985" s="413"/>
      <c r="AF985" s="413"/>
      <c r="AG985" s="413"/>
      <c r="AH985" s="413"/>
      <c r="AI985" s="413"/>
      <c r="AJ985" s="413"/>
      <c r="AK985" s="413"/>
      <c r="AL985" s="413"/>
      <c r="AM985" s="302"/>
    </row>
    <row r="986" spans="1:39" ht="15" hidden="1" customHeight="1" outlineLevel="1">
      <c r="A986" s="528">
        <v>3</v>
      </c>
      <c r="B986" s="428" t="s">
        <v>97</v>
      </c>
      <c r="C986" s="291" t="s">
        <v>25</v>
      </c>
      <c r="D986" s="295"/>
      <c r="E986" s="295"/>
      <c r="F986" s="295"/>
      <c r="G986" s="295"/>
      <c r="H986" s="295"/>
      <c r="I986" s="295"/>
      <c r="J986" s="295"/>
      <c r="K986" s="295"/>
      <c r="L986" s="295"/>
      <c r="M986" s="295"/>
      <c r="N986" s="291"/>
      <c r="O986" s="295"/>
      <c r="P986" s="295"/>
      <c r="Q986" s="295"/>
      <c r="R986" s="295"/>
      <c r="S986" s="295"/>
      <c r="T986" s="295"/>
      <c r="U986" s="295"/>
      <c r="V986" s="295"/>
      <c r="W986" s="295"/>
      <c r="X986" s="295"/>
      <c r="Y986" s="415"/>
      <c r="Z986" s="415"/>
      <c r="AA986" s="415"/>
      <c r="AB986" s="415"/>
      <c r="AC986" s="415"/>
      <c r="AD986" s="415"/>
      <c r="AE986" s="415"/>
      <c r="AF986" s="410"/>
      <c r="AG986" s="410"/>
      <c r="AH986" s="410"/>
      <c r="AI986" s="410"/>
      <c r="AJ986" s="410"/>
      <c r="AK986" s="410"/>
      <c r="AL986" s="410"/>
      <c r="AM986" s="296">
        <f>SUM(Y986:AL986)</f>
        <v>0</v>
      </c>
    </row>
    <row r="987" spans="1:39" ht="15" hidden="1" customHeight="1" outlineLevel="1">
      <c r="A987" s="528"/>
      <c r="B987" s="294" t="s">
        <v>346</v>
      </c>
      <c r="C987" s="291" t="s">
        <v>163</v>
      </c>
      <c r="D987" s="295"/>
      <c r="E987" s="295"/>
      <c r="F987" s="295"/>
      <c r="G987" s="295"/>
      <c r="H987" s="295"/>
      <c r="I987" s="295"/>
      <c r="J987" s="295"/>
      <c r="K987" s="295"/>
      <c r="L987" s="295"/>
      <c r="M987" s="295"/>
      <c r="N987" s="467"/>
      <c r="O987" s="295"/>
      <c r="P987" s="295"/>
      <c r="Q987" s="295"/>
      <c r="R987" s="295"/>
      <c r="S987" s="295"/>
      <c r="T987" s="295"/>
      <c r="U987" s="295"/>
      <c r="V987" s="295"/>
      <c r="W987" s="295"/>
      <c r="X987" s="295"/>
      <c r="Y987" s="411">
        <f>Y986</f>
        <v>0</v>
      </c>
      <c r="Z987" s="411">
        <f t="shared" ref="Z987" si="2286">Z986</f>
        <v>0</v>
      </c>
      <c r="AA987" s="411">
        <f t="shared" ref="AA987" si="2287">AA986</f>
        <v>0</v>
      </c>
      <c r="AB987" s="411">
        <f t="shared" ref="AB987" si="2288">AB986</f>
        <v>0</v>
      </c>
      <c r="AC987" s="411">
        <f t="shared" ref="AC987" si="2289">AC986</f>
        <v>0</v>
      </c>
      <c r="AD987" s="411">
        <f t="shared" ref="AD987" si="2290">AD986</f>
        <v>0</v>
      </c>
      <c r="AE987" s="411">
        <f t="shared" ref="AE987" si="2291">AE986</f>
        <v>0</v>
      </c>
      <c r="AF987" s="411">
        <f t="shared" ref="AF987" si="2292">AF986</f>
        <v>0</v>
      </c>
      <c r="AG987" s="411">
        <f t="shared" ref="AG987" si="2293">AG986</f>
        <v>0</v>
      </c>
      <c r="AH987" s="411">
        <f t="shared" ref="AH987" si="2294">AH986</f>
        <v>0</v>
      </c>
      <c r="AI987" s="411">
        <f t="shared" ref="AI987" si="2295">AI986</f>
        <v>0</v>
      </c>
      <c r="AJ987" s="411">
        <f t="shared" ref="AJ987" si="2296">AJ986</f>
        <v>0</v>
      </c>
      <c r="AK987" s="411">
        <f t="shared" ref="AK987" si="2297">AK986</f>
        <v>0</v>
      </c>
      <c r="AL987" s="411">
        <f t="shared" ref="AL987" si="2298">AL986</f>
        <v>0</v>
      </c>
      <c r="AM987" s="297"/>
    </row>
    <row r="988" spans="1:39" ht="15" hidden="1" customHeight="1" outlineLevel="1">
      <c r="A988" s="528"/>
      <c r="B988" s="294"/>
      <c r="C988" s="305"/>
      <c r="D988" s="291"/>
      <c r="E988" s="291"/>
      <c r="F988" s="291"/>
      <c r="G988" s="291"/>
      <c r="H988" s="291"/>
      <c r="I988" s="291"/>
      <c r="J988" s="291"/>
      <c r="K988" s="291"/>
      <c r="L988" s="291"/>
      <c r="M988" s="291"/>
      <c r="N988" s="291"/>
      <c r="O988" s="291"/>
      <c r="P988" s="291"/>
      <c r="Q988" s="291"/>
      <c r="R988" s="291"/>
      <c r="S988" s="291"/>
      <c r="T988" s="291"/>
      <c r="U988" s="291"/>
      <c r="V988" s="291"/>
      <c r="W988" s="291"/>
      <c r="X988" s="291"/>
      <c r="Y988" s="412"/>
      <c r="Z988" s="412"/>
      <c r="AA988" s="412"/>
      <c r="AB988" s="412"/>
      <c r="AC988" s="412"/>
      <c r="AD988" s="412"/>
      <c r="AE988" s="412"/>
      <c r="AF988" s="412"/>
      <c r="AG988" s="412"/>
      <c r="AH988" s="412"/>
      <c r="AI988" s="412"/>
      <c r="AJ988" s="412"/>
      <c r="AK988" s="412"/>
      <c r="AL988" s="412"/>
      <c r="AM988" s="306"/>
    </row>
    <row r="989" spans="1:39" ht="15" hidden="1" customHeight="1" outlineLevel="1">
      <c r="A989" s="528">
        <v>4</v>
      </c>
      <c r="B989" s="516" t="s">
        <v>679</v>
      </c>
      <c r="C989" s="291" t="s">
        <v>25</v>
      </c>
      <c r="D989" s="295"/>
      <c r="E989" s="295"/>
      <c r="F989" s="295"/>
      <c r="G989" s="295"/>
      <c r="H989" s="295"/>
      <c r="I989" s="295"/>
      <c r="J989" s="295"/>
      <c r="K989" s="295"/>
      <c r="L989" s="295"/>
      <c r="M989" s="295"/>
      <c r="N989" s="291"/>
      <c r="O989" s="295"/>
      <c r="P989" s="295"/>
      <c r="Q989" s="295"/>
      <c r="R989" s="295"/>
      <c r="S989" s="295"/>
      <c r="T989" s="295"/>
      <c r="U989" s="295"/>
      <c r="V989" s="295"/>
      <c r="W989" s="295"/>
      <c r="X989" s="295"/>
      <c r="Y989" s="415"/>
      <c r="Z989" s="415"/>
      <c r="AA989" s="415"/>
      <c r="AB989" s="415"/>
      <c r="AC989" s="415"/>
      <c r="AD989" s="415"/>
      <c r="AE989" s="415"/>
      <c r="AF989" s="410"/>
      <c r="AG989" s="410"/>
      <c r="AH989" s="410"/>
      <c r="AI989" s="410"/>
      <c r="AJ989" s="410"/>
      <c r="AK989" s="410"/>
      <c r="AL989" s="410"/>
      <c r="AM989" s="296">
        <f>SUM(Y989:AL989)</f>
        <v>0</v>
      </c>
    </row>
    <row r="990" spans="1:39" ht="15" hidden="1" customHeight="1" outlineLevel="1">
      <c r="A990" s="528"/>
      <c r="B990" s="294" t="s">
        <v>346</v>
      </c>
      <c r="C990" s="291" t="s">
        <v>163</v>
      </c>
      <c r="D990" s="295"/>
      <c r="E990" s="295"/>
      <c r="F990" s="295"/>
      <c r="G990" s="295"/>
      <c r="H990" s="295"/>
      <c r="I990" s="295"/>
      <c r="J990" s="295"/>
      <c r="K990" s="295"/>
      <c r="L990" s="295"/>
      <c r="M990" s="295"/>
      <c r="N990" s="467"/>
      <c r="O990" s="295"/>
      <c r="P990" s="295"/>
      <c r="Q990" s="295"/>
      <c r="R990" s="295"/>
      <c r="S990" s="295"/>
      <c r="T990" s="295"/>
      <c r="U990" s="295"/>
      <c r="V990" s="295"/>
      <c r="W990" s="295"/>
      <c r="X990" s="295"/>
      <c r="Y990" s="411">
        <f>Y989</f>
        <v>0</v>
      </c>
      <c r="Z990" s="411">
        <f t="shared" ref="Z990" si="2299">Z989</f>
        <v>0</v>
      </c>
      <c r="AA990" s="411">
        <f t="shared" ref="AA990" si="2300">AA989</f>
        <v>0</v>
      </c>
      <c r="AB990" s="411">
        <f t="shared" ref="AB990" si="2301">AB989</f>
        <v>0</v>
      </c>
      <c r="AC990" s="411">
        <f t="shared" ref="AC990" si="2302">AC989</f>
        <v>0</v>
      </c>
      <c r="AD990" s="411">
        <f t="shared" ref="AD990" si="2303">AD989</f>
        <v>0</v>
      </c>
      <c r="AE990" s="411">
        <f t="shared" ref="AE990" si="2304">AE989</f>
        <v>0</v>
      </c>
      <c r="AF990" s="411">
        <f t="shared" ref="AF990" si="2305">AF989</f>
        <v>0</v>
      </c>
      <c r="AG990" s="411">
        <f t="shared" ref="AG990" si="2306">AG989</f>
        <v>0</v>
      </c>
      <c r="AH990" s="411">
        <f t="shared" ref="AH990" si="2307">AH989</f>
        <v>0</v>
      </c>
      <c r="AI990" s="411">
        <f t="shared" ref="AI990" si="2308">AI989</f>
        <v>0</v>
      </c>
      <c r="AJ990" s="411">
        <f t="shared" ref="AJ990" si="2309">AJ989</f>
        <v>0</v>
      </c>
      <c r="AK990" s="411">
        <f t="shared" ref="AK990" si="2310">AK989</f>
        <v>0</v>
      </c>
      <c r="AL990" s="411">
        <f t="shared" ref="AL990" si="2311">AL989</f>
        <v>0</v>
      </c>
      <c r="AM990" s="297"/>
    </row>
    <row r="991" spans="1:39" ht="15" hidden="1" customHeight="1" outlineLevel="1">
      <c r="A991" s="528"/>
      <c r="B991" s="294"/>
      <c r="C991" s="305"/>
      <c r="D991" s="304"/>
      <c r="E991" s="304"/>
      <c r="F991" s="304"/>
      <c r="G991" s="304"/>
      <c r="H991" s="304"/>
      <c r="I991" s="304"/>
      <c r="J991" s="304"/>
      <c r="K991" s="304"/>
      <c r="L991" s="304"/>
      <c r="M991" s="304"/>
      <c r="N991" s="291"/>
      <c r="O991" s="304"/>
      <c r="P991" s="304"/>
      <c r="Q991" s="304"/>
      <c r="R991" s="304"/>
      <c r="S991" s="304"/>
      <c r="T991" s="304"/>
      <c r="U991" s="304"/>
      <c r="V991" s="304"/>
      <c r="W991" s="304"/>
      <c r="X991" s="304"/>
      <c r="Y991" s="412"/>
      <c r="Z991" s="412"/>
      <c r="AA991" s="412"/>
      <c r="AB991" s="412"/>
      <c r="AC991" s="412"/>
      <c r="AD991" s="412"/>
      <c r="AE991" s="412"/>
      <c r="AF991" s="412"/>
      <c r="AG991" s="412"/>
      <c r="AH991" s="412"/>
      <c r="AI991" s="412"/>
      <c r="AJ991" s="412"/>
      <c r="AK991" s="412"/>
      <c r="AL991" s="412"/>
      <c r="AM991" s="306"/>
    </row>
    <row r="992" spans="1:39" ht="15" hidden="1" customHeight="1" outlineLevel="1">
      <c r="A992" s="528">
        <v>5</v>
      </c>
      <c r="B992" s="428" t="s">
        <v>98</v>
      </c>
      <c r="C992" s="291" t="s">
        <v>25</v>
      </c>
      <c r="D992" s="295"/>
      <c r="E992" s="295"/>
      <c r="F992" s="295"/>
      <c r="G992" s="295"/>
      <c r="H992" s="295"/>
      <c r="I992" s="295"/>
      <c r="J992" s="295"/>
      <c r="K992" s="295"/>
      <c r="L992" s="295"/>
      <c r="M992" s="295"/>
      <c r="N992" s="291"/>
      <c r="O992" s="295"/>
      <c r="P992" s="295"/>
      <c r="Q992" s="295"/>
      <c r="R992" s="295"/>
      <c r="S992" s="295"/>
      <c r="T992" s="295"/>
      <c r="U992" s="295"/>
      <c r="V992" s="295"/>
      <c r="W992" s="295"/>
      <c r="X992" s="295"/>
      <c r="Y992" s="415"/>
      <c r="Z992" s="415"/>
      <c r="AA992" s="415"/>
      <c r="AB992" s="415"/>
      <c r="AC992" s="415"/>
      <c r="AD992" s="415"/>
      <c r="AE992" s="415"/>
      <c r="AF992" s="410"/>
      <c r="AG992" s="410"/>
      <c r="AH992" s="410"/>
      <c r="AI992" s="410"/>
      <c r="AJ992" s="410"/>
      <c r="AK992" s="410"/>
      <c r="AL992" s="410"/>
      <c r="AM992" s="296">
        <f>SUM(Y992:AL992)</f>
        <v>0</v>
      </c>
    </row>
    <row r="993" spans="1:39" ht="15" hidden="1" customHeight="1" outlineLevel="1">
      <c r="A993" s="528"/>
      <c r="B993" s="294" t="s">
        <v>346</v>
      </c>
      <c r="C993" s="291" t="s">
        <v>163</v>
      </c>
      <c r="D993" s="295"/>
      <c r="E993" s="295"/>
      <c r="F993" s="295"/>
      <c r="G993" s="295"/>
      <c r="H993" s="295"/>
      <c r="I993" s="295"/>
      <c r="J993" s="295"/>
      <c r="K993" s="295"/>
      <c r="L993" s="295"/>
      <c r="M993" s="295"/>
      <c r="N993" s="467"/>
      <c r="O993" s="295"/>
      <c r="P993" s="295"/>
      <c r="Q993" s="295"/>
      <c r="R993" s="295"/>
      <c r="S993" s="295"/>
      <c r="T993" s="295"/>
      <c r="U993" s="295"/>
      <c r="V993" s="295"/>
      <c r="W993" s="295"/>
      <c r="X993" s="295"/>
      <c r="Y993" s="411">
        <f>Y992</f>
        <v>0</v>
      </c>
      <c r="Z993" s="411">
        <f t="shared" ref="Z993" si="2312">Z992</f>
        <v>0</v>
      </c>
      <c r="AA993" s="411">
        <f t="shared" ref="AA993" si="2313">AA992</f>
        <v>0</v>
      </c>
      <c r="AB993" s="411">
        <f t="shared" ref="AB993" si="2314">AB992</f>
        <v>0</v>
      </c>
      <c r="AC993" s="411">
        <f t="shared" ref="AC993" si="2315">AC992</f>
        <v>0</v>
      </c>
      <c r="AD993" s="411">
        <f t="shared" ref="AD993" si="2316">AD992</f>
        <v>0</v>
      </c>
      <c r="AE993" s="411">
        <f t="shared" ref="AE993" si="2317">AE992</f>
        <v>0</v>
      </c>
      <c r="AF993" s="411">
        <f t="shared" ref="AF993" si="2318">AF992</f>
        <v>0</v>
      </c>
      <c r="AG993" s="411">
        <f t="shared" ref="AG993" si="2319">AG992</f>
        <v>0</v>
      </c>
      <c r="AH993" s="411">
        <f t="shared" ref="AH993" si="2320">AH992</f>
        <v>0</v>
      </c>
      <c r="AI993" s="411">
        <f t="shared" ref="AI993" si="2321">AI992</f>
        <v>0</v>
      </c>
      <c r="AJ993" s="411">
        <f t="shared" ref="AJ993" si="2322">AJ992</f>
        <v>0</v>
      </c>
      <c r="AK993" s="411">
        <f t="shared" ref="AK993" si="2323">AK992</f>
        <v>0</v>
      </c>
      <c r="AL993" s="411">
        <f t="shared" ref="AL993" si="2324">AL992</f>
        <v>0</v>
      </c>
      <c r="AM993" s="297"/>
    </row>
    <row r="994" spans="1:39" ht="15" hidden="1" customHeight="1" outlineLevel="1">
      <c r="A994" s="528"/>
      <c r="B994" s="294"/>
      <c r="C994" s="291"/>
      <c r="D994" s="291"/>
      <c r="E994" s="291"/>
      <c r="F994" s="291"/>
      <c r="G994" s="291"/>
      <c r="H994" s="291"/>
      <c r="I994" s="291"/>
      <c r="J994" s="291"/>
      <c r="K994" s="291"/>
      <c r="L994" s="291"/>
      <c r="M994" s="291"/>
      <c r="N994" s="291"/>
      <c r="O994" s="291"/>
      <c r="P994" s="291"/>
      <c r="Q994" s="291"/>
      <c r="R994" s="291"/>
      <c r="S994" s="291"/>
      <c r="T994" s="291"/>
      <c r="U994" s="291"/>
      <c r="V994" s="291"/>
      <c r="W994" s="291"/>
      <c r="X994" s="291"/>
      <c r="Y994" s="422"/>
      <c r="Z994" s="423"/>
      <c r="AA994" s="423"/>
      <c r="AB994" s="423"/>
      <c r="AC994" s="423"/>
      <c r="AD994" s="423"/>
      <c r="AE994" s="423"/>
      <c r="AF994" s="423"/>
      <c r="AG994" s="423"/>
      <c r="AH994" s="423"/>
      <c r="AI994" s="423"/>
      <c r="AJ994" s="423"/>
      <c r="AK994" s="423"/>
      <c r="AL994" s="423"/>
      <c r="AM994" s="297"/>
    </row>
    <row r="995" spans="1:39" ht="15.75" hidden="1" outlineLevel="1">
      <c r="A995" s="528"/>
      <c r="B995" s="319" t="s">
        <v>497</v>
      </c>
      <c r="C995" s="289"/>
      <c r="D995" s="289"/>
      <c r="E995" s="289"/>
      <c r="F995" s="289"/>
      <c r="G995" s="289"/>
      <c r="H995" s="289"/>
      <c r="I995" s="289"/>
      <c r="J995" s="289"/>
      <c r="K995" s="289"/>
      <c r="L995" s="289"/>
      <c r="M995" s="289"/>
      <c r="N995" s="290"/>
      <c r="O995" s="289"/>
      <c r="P995" s="289"/>
      <c r="Q995" s="289"/>
      <c r="R995" s="289"/>
      <c r="S995" s="289"/>
      <c r="T995" s="289"/>
      <c r="U995" s="289"/>
      <c r="V995" s="289"/>
      <c r="W995" s="289"/>
      <c r="X995" s="289"/>
      <c r="Y995" s="414"/>
      <c r="Z995" s="414"/>
      <c r="AA995" s="414"/>
      <c r="AB995" s="414"/>
      <c r="AC995" s="414"/>
      <c r="AD995" s="414"/>
      <c r="AE995" s="414"/>
      <c r="AF995" s="414"/>
      <c r="AG995" s="414"/>
      <c r="AH995" s="414"/>
      <c r="AI995" s="414"/>
      <c r="AJ995" s="414"/>
      <c r="AK995" s="414"/>
      <c r="AL995" s="414"/>
      <c r="AM995" s="292"/>
    </row>
    <row r="996" spans="1:39" ht="15" hidden="1" customHeight="1" outlineLevel="1">
      <c r="A996" s="528">
        <v>6</v>
      </c>
      <c r="B996" s="428" t="s">
        <v>99</v>
      </c>
      <c r="C996" s="291" t="s">
        <v>25</v>
      </c>
      <c r="D996" s="295"/>
      <c r="E996" s="295"/>
      <c r="F996" s="295"/>
      <c r="G996" s="295"/>
      <c r="H996" s="295"/>
      <c r="I996" s="295"/>
      <c r="J996" s="295"/>
      <c r="K996" s="295"/>
      <c r="L996" s="295"/>
      <c r="M996" s="295"/>
      <c r="N996" s="295">
        <v>12</v>
      </c>
      <c r="O996" s="295"/>
      <c r="P996" s="295"/>
      <c r="Q996" s="295"/>
      <c r="R996" s="295"/>
      <c r="S996" s="295"/>
      <c r="T996" s="295"/>
      <c r="U996" s="295"/>
      <c r="V996" s="295"/>
      <c r="W996" s="295"/>
      <c r="X996" s="295"/>
      <c r="Y996" s="415"/>
      <c r="Z996" s="415"/>
      <c r="AA996" s="415"/>
      <c r="AB996" s="415"/>
      <c r="AC996" s="415"/>
      <c r="AD996" s="415"/>
      <c r="AE996" s="415"/>
      <c r="AF996" s="415"/>
      <c r="AG996" s="415"/>
      <c r="AH996" s="415"/>
      <c r="AI996" s="415"/>
      <c r="AJ996" s="415"/>
      <c r="AK996" s="415"/>
      <c r="AL996" s="415"/>
      <c r="AM996" s="296">
        <f>SUM(Y996:AL996)</f>
        <v>0</v>
      </c>
    </row>
    <row r="997" spans="1:39" ht="15" hidden="1" customHeight="1" outlineLevel="1">
      <c r="A997" s="528"/>
      <c r="B997" s="294" t="s">
        <v>346</v>
      </c>
      <c r="C997" s="291" t="s">
        <v>163</v>
      </c>
      <c r="D997" s="295"/>
      <c r="E997" s="295"/>
      <c r="F997" s="295"/>
      <c r="G997" s="295"/>
      <c r="H997" s="295"/>
      <c r="I997" s="295"/>
      <c r="J997" s="295"/>
      <c r="K997" s="295"/>
      <c r="L997" s="295"/>
      <c r="M997" s="295"/>
      <c r="N997" s="295">
        <f>N996</f>
        <v>12</v>
      </c>
      <c r="O997" s="295"/>
      <c r="P997" s="295"/>
      <c r="Q997" s="295"/>
      <c r="R997" s="295"/>
      <c r="S997" s="295"/>
      <c r="T997" s="295"/>
      <c r="U997" s="295"/>
      <c r="V997" s="295"/>
      <c r="W997" s="295"/>
      <c r="X997" s="295"/>
      <c r="Y997" s="411">
        <f>Y996</f>
        <v>0</v>
      </c>
      <c r="Z997" s="411">
        <f t="shared" ref="Z997" si="2325">Z996</f>
        <v>0</v>
      </c>
      <c r="AA997" s="411">
        <f t="shared" ref="AA997" si="2326">AA996</f>
        <v>0</v>
      </c>
      <c r="AB997" s="411">
        <f t="shared" ref="AB997" si="2327">AB996</f>
        <v>0</v>
      </c>
      <c r="AC997" s="411">
        <f t="shared" ref="AC997" si="2328">AC996</f>
        <v>0</v>
      </c>
      <c r="AD997" s="411">
        <f t="shared" ref="AD997" si="2329">AD996</f>
        <v>0</v>
      </c>
      <c r="AE997" s="411">
        <f t="shared" ref="AE997" si="2330">AE996</f>
        <v>0</v>
      </c>
      <c r="AF997" s="411">
        <f t="shared" ref="AF997" si="2331">AF996</f>
        <v>0</v>
      </c>
      <c r="AG997" s="411">
        <f t="shared" ref="AG997" si="2332">AG996</f>
        <v>0</v>
      </c>
      <c r="AH997" s="411">
        <f t="shared" ref="AH997" si="2333">AH996</f>
        <v>0</v>
      </c>
      <c r="AI997" s="411">
        <f t="shared" ref="AI997" si="2334">AI996</f>
        <v>0</v>
      </c>
      <c r="AJ997" s="411">
        <f t="shared" ref="AJ997" si="2335">AJ996</f>
        <v>0</v>
      </c>
      <c r="AK997" s="411">
        <f t="shared" ref="AK997" si="2336">AK996</f>
        <v>0</v>
      </c>
      <c r="AL997" s="411">
        <f t="shared" ref="AL997" si="2337">AL996</f>
        <v>0</v>
      </c>
      <c r="AM997" s="311"/>
    </row>
    <row r="998" spans="1:39" ht="15" hidden="1" customHeight="1" outlineLevel="1">
      <c r="A998" s="528"/>
      <c r="B998" s="310"/>
      <c r="C998" s="312"/>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6"/>
      <c r="Z998" s="416"/>
      <c r="AA998" s="416"/>
      <c r="AB998" s="416"/>
      <c r="AC998" s="416"/>
      <c r="AD998" s="416"/>
      <c r="AE998" s="416"/>
      <c r="AF998" s="416"/>
      <c r="AG998" s="416"/>
      <c r="AH998" s="416"/>
      <c r="AI998" s="416"/>
      <c r="AJ998" s="416"/>
      <c r="AK998" s="416"/>
      <c r="AL998" s="416"/>
      <c r="AM998" s="313"/>
    </row>
    <row r="999" spans="1:39" ht="15" hidden="1" customHeight="1" outlineLevel="1">
      <c r="A999" s="528">
        <v>7</v>
      </c>
      <c r="B999" s="428" t="s">
        <v>100</v>
      </c>
      <c r="C999" s="291" t="s">
        <v>25</v>
      </c>
      <c r="D999" s="295"/>
      <c r="E999" s="295"/>
      <c r="F999" s="295"/>
      <c r="G999" s="295"/>
      <c r="H999" s="295"/>
      <c r="I999" s="295"/>
      <c r="J999" s="295"/>
      <c r="K999" s="295"/>
      <c r="L999" s="295"/>
      <c r="M999" s="295"/>
      <c r="N999" s="295">
        <v>12</v>
      </c>
      <c r="O999" s="295"/>
      <c r="P999" s="295"/>
      <c r="Q999" s="295"/>
      <c r="R999" s="295"/>
      <c r="S999" s="295"/>
      <c r="T999" s="295"/>
      <c r="U999" s="295"/>
      <c r="V999" s="295"/>
      <c r="W999" s="295"/>
      <c r="X999" s="295"/>
      <c r="Y999" s="415"/>
      <c r="Z999" s="415"/>
      <c r="AA999" s="415"/>
      <c r="AB999" s="415"/>
      <c r="AC999" s="415"/>
      <c r="AD999" s="415"/>
      <c r="AE999" s="415"/>
      <c r="AF999" s="415"/>
      <c r="AG999" s="415"/>
      <c r="AH999" s="415"/>
      <c r="AI999" s="415"/>
      <c r="AJ999" s="415"/>
      <c r="AK999" s="415"/>
      <c r="AL999" s="415"/>
      <c r="AM999" s="296">
        <f>SUM(Y999:AL999)</f>
        <v>0</v>
      </c>
    </row>
    <row r="1000" spans="1:39" ht="15" hidden="1" customHeight="1" outlineLevel="1">
      <c r="A1000" s="528"/>
      <c r="B1000" s="294" t="s">
        <v>346</v>
      </c>
      <c r="C1000" s="291" t="s">
        <v>163</v>
      </c>
      <c r="D1000" s="295"/>
      <c r="E1000" s="295"/>
      <c r="F1000" s="295"/>
      <c r="G1000" s="295"/>
      <c r="H1000" s="295"/>
      <c r="I1000" s="295"/>
      <c r="J1000" s="295"/>
      <c r="K1000" s="295"/>
      <c r="L1000" s="295"/>
      <c r="M1000" s="295"/>
      <c r="N1000" s="295">
        <f>N999</f>
        <v>12</v>
      </c>
      <c r="O1000" s="295"/>
      <c r="P1000" s="295"/>
      <c r="Q1000" s="295"/>
      <c r="R1000" s="295"/>
      <c r="S1000" s="295"/>
      <c r="T1000" s="295"/>
      <c r="U1000" s="295"/>
      <c r="V1000" s="295"/>
      <c r="W1000" s="295"/>
      <c r="X1000" s="295"/>
      <c r="Y1000" s="411">
        <f>Y999</f>
        <v>0</v>
      </c>
      <c r="Z1000" s="411">
        <f t="shared" ref="Z1000" si="2338">Z999</f>
        <v>0</v>
      </c>
      <c r="AA1000" s="411">
        <f t="shared" ref="AA1000" si="2339">AA999</f>
        <v>0</v>
      </c>
      <c r="AB1000" s="411">
        <f t="shared" ref="AB1000" si="2340">AB999</f>
        <v>0</v>
      </c>
      <c r="AC1000" s="411">
        <f t="shared" ref="AC1000" si="2341">AC999</f>
        <v>0</v>
      </c>
      <c r="AD1000" s="411">
        <f t="shared" ref="AD1000" si="2342">AD999</f>
        <v>0</v>
      </c>
      <c r="AE1000" s="411">
        <f t="shared" ref="AE1000" si="2343">AE999</f>
        <v>0</v>
      </c>
      <c r="AF1000" s="411">
        <f t="shared" ref="AF1000" si="2344">AF999</f>
        <v>0</v>
      </c>
      <c r="AG1000" s="411">
        <f t="shared" ref="AG1000" si="2345">AG999</f>
        <v>0</v>
      </c>
      <c r="AH1000" s="411">
        <f t="shared" ref="AH1000" si="2346">AH999</f>
        <v>0</v>
      </c>
      <c r="AI1000" s="411">
        <f t="shared" ref="AI1000" si="2347">AI999</f>
        <v>0</v>
      </c>
      <c r="AJ1000" s="411">
        <f t="shared" ref="AJ1000" si="2348">AJ999</f>
        <v>0</v>
      </c>
      <c r="AK1000" s="411">
        <f t="shared" ref="AK1000" si="2349">AK999</f>
        <v>0</v>
      </c>
      <c r="AL1000" s="411">
        <f t="shared" ref="AL1000" si="2350">AL999</f>
        <v>0</v>
      </c>
      <c r="AM1000" s="311"/>
    </row>
    <row r="1001" spans="1:39" ht="15" hidden="1" customHeight="1" outlineLevel="1">
      <c r="A1001" s="528"/>
      <c r="B1001" s="314"/>
      <c r="C1001" s="312"/>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6"/>
      <c r="Z1001" s="417"/>
      <c r="AA1001" s="416"/>
      <c r="AB1001" s="416"/>
      <c r="AC1001" s="416"/>
      <c r="AD1001" s="416"/>
      <c r="AE1001" s="416"/>
      <c r="AF1001" s="416"/>
      <c r="AG1001" s="416"/>
      <c r="AH1001" s="416"/>
      <c r="AI1001" s="416"/>
      <c r="AJ1001" s="416"/>
      <c r="AK1001" s="416"/>
      <c r="AL1001" s="416"/>
      <c r="AM1001" s="313"/>
    </row>
    <row r="1002" spans="1:39" ht="15" hidden="1" customHeight="1" outlineLevel="1">
      <c r="A1002" s="528">
        <v>8</v>
      </c>
      <c r="B1002" s="428" t="s">
        <v>101</v>
      </c>
      <c r="C1002" s="291" t="s">
        <v>25</v>
      </c>
      <c r="D1002" s="295"/>
      <c r="E1002" s="295"/>
      <c r="F1002" s="295"/>
      <c r="G1002" s="295"/>
      <c r="H1002" s="295"/>
      <c r="I1002" s="295"/>
      <c r="J1002" s="295"/>
      <c r="K1002" s="295"/>
      <c r="L1002" s="295"/>
      <c r="M1002" s="295"/>
      <c r="N1002" s="295">
        <v>12</v>
      </c>
      <c r="O1002" s="295"/>
      <c r="P1002" s="295"/>
      <c r="Q1002" s="295"/>
      <c r="R1002" s="295"/>
      <c r="S1002" s="295"/>
      <c r="T1002" s="295"/>
      <c r="U1002" s="295"/>
      <c r="V1002" s="295"/>
      <c r="W1002" s="295"/>
      <c r="X1002" s="295"/>
      <c r="Y1002" s="415"/>
      <c r="Z1002" s="415"/>
      <c r="AA1002" s="415"/>
      <c r="AB1002" s="415"/>
      <c r="AC1002" s="415"/>
      <c r="AD1002" s="415"/>
      <c r="AE1002" s="415"/>
      <c r="AF1002" s="415"/>
      <c r="AG1002" s="415"/>
      <c r="AH1002" s="415"/>
      <c r="AI1002" s="415"/>
      <c r="AJ1002" s="415"/>
      <c r="AK1002" s="415"/>
      <c r="AL1002" s="415"/>
      <c r="AM1002" s="296">
        <f>SUM(Y1002:AL1002)</f>
        <v>0</v>
      </c>
    </row>
    <row r="1003" spans="1:39" ht="15" hidden="1" customHeight="1" outlineLevel="1">
      <c r="A1003" s="528"/>
      <c r="B1003" s="294" t="s">
        <v>346</v>
      </c>
      <c r="C1003" s="291" t="s">
        <v>163</v>
      </c>
      <c r="D1003" s="295"/>
      <c r="E1003" s="295"/>
      <c r="F1003" s="295"/>
      <c r="G1003" s="295"/>
      <c r="H1003" s="295"/>
      <c r="I1003" s="295"/>
      <c r="J1003" s="295"/>
      <c r="K1003" s="295"/>
      <c r="L1003" s="295"/>
      <c r="M1003" s="295"/>
      <c r="N1003" s="295">
        <f>N1002</f>
        <v>12</v>
      </c>
      <c r="O1003" s="295"/>
      <c r="P1003" s="295"/>
      <c r="Q1003" s="295"/>
      <c r="R1003" s="295"/>
      <c r="S1003" s="295"/>
      <c r="T1003" s="295"/>
      <c r="U1003" s="295"/>
      <c r="V1003" s="295"/>
      <c r="W1003" s="295"/>
      <c r="X1003" s="295"/>
      <c r="Y1003" s="411">
        <f>Y1002</f>
        <v>0</v>
      </c>
      <c r="Z1003" s="411">
        <f t="shared" ref="Z1003" si="2351">Z1002</f>
        <v>0</v>
      </c>
      <c r="AA1003" s="411">
        <f t="shared" ref="AA1003" si="2352">AA1002</f>
        <v>0</v>
      </c>
      <c r="AB1003" s="411">
        <f t="shared" ref="AB1003" si="2353">AB1002</f>
        <v>0</v>
      </c>
      <c r="AC1003" s="411">
        <f t="shared" ref="AC1003" si="2354">AC1002</f>
        <v>0</v>
      </c>
      <c r="AD1003" s="411">
        <f t="shared" ref="AD1003" si="2355">AD1002</f>
        <v>0</v>
      </c>
      <c r="AE1003" s="411">
        <f t="shared" ref="AE1003" si="2356">AE1002</f>
        <v>0</v>
      </c>
      <c r="AF1003" s="411">
        <f t="shared" ref="AF1003" si="2357">AF1002</f>
        <v>0</v>
      </c>
      <c r="AG1003" s="411">
        <f t="shared" ref="AG1003" si="2358">AG1002</f>
        <v>0</v>
      </c>
      <c r="AH1003" s="411">
        <f t="shared" ref="AH1003" si="2359">AH1002</f>
        <v>0</v>
      </c>
      <c r="AI1003" s="411">
        <f t="shared" ref="AI1003" si="2360">AI1002</f>
        <v>0</v>
      </c>
      <c r="AJ1003" s="411">
        <f t="shared" ref="AJ1003" si="2361">AJ1002</f>
        <v>0</v>
      </c>
      <c r="AK1003" s="411">
        <f t="shared" ref="AK1003" si="2362">AK1002</f>
        <v>0</v>
      </c>
      <c r="AL1003" s="411">
        <f t="shared" ref="AL1003" si="2363">AL1002</f>
        <v>0</v>
      </c>
      <c r="AM1003" s="311"/>
    </row>
    <row r="1004" spans="1:39" ht="15" hidden="1" customHeight="1" outlineLevel="1">
      <c r="A1004" s="528"/>
      <c r="B1004" s="314"/>
      <c r="C1004" s="312"/>
      <c r="D1004" s="316"/>
      <c r="E1004" s="316"/>
      <c r="F1004" s="316"/>
      <c r="G1004" s="316"/>
      <c r="H1004" s="316"/>
      <c r="I1004" s="316"/>
      <c r="J1004" s="316"/>
      <c r="K1004" s="316"/>
      <c r="L1004" s="316"/>
      <c r="M1004" s="316"/>
      <c r="N1004" s="291"/>
      <c r="O1004" s="316"/>
      <c r="P1004" s="316"/>
      <c r="Q1004" s="316"/>
      <c r="R1004" s="316"/>
      <c r="S1004" s="316"/>
      <c r="T1004" s="316"/>
      <c r="U1004" s="316"/>
      <c r="V1004" s="316"/>
      <c r="W1004" s="316"/>
      <c r="X1004" s="316"/>
      <c r="Y1004" s="416"/>
      <c r="Z1004" s="417"/>
      <c r="AA1004" s="416"/>
      <c r="AB1004" s="416"/>
      <c r="AC1004" s="416"/>
      <c r="AD1004" s="416"/>
      <c r="AE1004" s="416"/>
      <c r="AF1004" s="416"/>
      <c r="AG1004" s="416"/>
      <c r="AH1004" s="416"/>
      <c r="AI1004" s="416"/>
      <c r="AJ1004" s="416"/>
      <c r="AK1004" s="416"/>
      <c r="AL1004" s="416"/>
      <c r="AM1004" s="313"/>
    </row>
    <row r="1005" spans="1:39" ht="15" hidden="1" customHeight="1" outlineLevel="1">
      <c r="A1005" s="528">
        <v>9</v>
      </c>
      <c r="B1005" s="428" t="s">
        <v>102</v>
      </c>
      <c r="C1005" s="291" t="s">
        <v>25</v>
      </c>
      <c r="D1005" s="295"/>
      <c r="E1005" s="295"/>
      <c r="F1005" s="295"/>
      <c r="G1005" s="295"/>
      <c r="H1005" s="295"/>
      <c r="I1005" s="295"/>
      <c r="J1005" s="295"/>
      <c r="K1005" s="295"/>
      <c r="L1005" s="295"/>
      <c r="M1005" s="295"/>
      <c r="N1005" s="295">
        <v>12</v>
      </c>
      <c r="O1005" s="295"/>
      <c r="P1005" s="295"/>
      <c r="Q1005" s="295"/>
      <c r="R1005" s="295"/>
      <c r="S1005" s="295"/>
      <c r="T1005" s="295"/>
      <c r="U1005" s="295"/>
      <c r="V1005" s="295"/>
      <c r="W1005" s="295"/>
      <c r="X1005" s="295"/>
      <c r="Y1005" s="415"/>
      <c r="Z1005" s="415"/>
      <c r="AA1005" s="415"/>
      <c r="AB1005" s="415"/>
      <c r="AC1005" s="415"/>
      <c r="AD1005" s="415"/>
      <c r="AE1005" s="415"/>
      <c r="AF1005" s="415"/>
      <c r="AG1005" s="415"/>
      <c r="AH1005" s="415"/>
      <c r="AI1005" s="415"/>
      <c r="AJ1005" s="415"/>
      <c r="AK1005" s="415"/>
      <c r="AL1005" s="415"/>
      <c r="AM1005" s="296">
        <f>SUM(Y1005:AL1005)</f>
        <v>0</v>
      </c>
    </row>
    <row r="1006" spans="1:39" ht="15" hidden="1" customHeight="1" outlineLevel="1">
      <c r="A1006" s="528"/>
      <c r="B1006" s="294" t="s">
        <v>346</v>
      </c>
      <c r="C1006" s="291" t="s">
        <v>163</v>
      </c>
      <c r="D1006" s="295"/>
      <c r="E1006" s="295"/>
      <c r="F1006" s="295"/>
      <c r="G1006" s="295"/>
      <c r="H1006" s="295"/>
      <c r="I1006" s="295"/>
      <c r="J1006" s="295"/>
      <c r="K1006" s="295"/>
      <c r="L1006" s="295"/>
      <c r="M1006" s="295"/>
      <c r="N1006" s="295">
        <f>N1005</f>
        <v>12</v>
      </c>
      <c r="O1006" s="295"/>
      <c r="P1006" s="295"/>
      <c r="Q1006" s="295"/>
      <c r="R1006" s="295"/>
      <c r="S1006" s="295"/>
      <c r="T1006" s="295"/>
      <c r="U1006" s="295"/>
      <c r="V1006" s="295"/>
      <c r="W1006" s="295"/>
      <c r="X1006" s="295"/>
      <c r="Y1006" s="411">
        <f>Y1005</f>
        <v>0</v>
      </c>
      <c r="Z1006" s="411">
        <f t="shared" ref="Z1006" si="2364">Z1005</f>
        <v>0</v>
      </c>
      <c r="AA1006" s="411">
        <f t="shared" ref="AA1006" si="2365">AA1005</f>
        <v>0</v>
      </c>
      <c r="AB1006" s="411">
        <f t="shared" ref="AB1006" si="2366">AB1005</f>
        <v>0</v>
      </c>
      <c r="AC1006" s="411">
        <f t="shared" ref="AC1006" si="2367">AC1005</f>
        <v>0</v>
      </c>
      <c r="AD1006" s="411">
        <f t="shared" ref="AD1006" si="2368">AD1005</f>
        <v>0</v>
      </c>
      <c r="AE1006" s="411">
        <f t="shared" ref="AE1006" si="2369">AE1005</f>
        <v>0</v>
      </c>
      <c r="AF1006" s="411">
        <f t="shared" ref="AF1006" si="2370">AF1005</f>
        <v>0</v>
      </c>
      <c r="AG1006" s="411">
        <f t="shared" ref="AG1006" si="2371">AG1005</f>
        <v>0</v>
      </c>
      <c r="AH1006" s="411">
        <f t="shared" ref="AH1006" si="2372">AH1005</f>
        <v>0</v>
      </c>
      <c r="AI1006" s="411">
        <f t="shared" ref="AI1006" si="2373">AI1005</f>
        <v>0</v>
      </c>
      <c r="AJ1006" s="411">
        <f t="shared" ref="AJ1006" si="2374">AJ1005</f>
        <v>0</v>
      </c>
      <c r="AK1006" s="411">
        <f t="shared" ref="AK1006" si="2375">AK1005</f>
        <v>0</v>
      </c>
      <c r="AL1006" s="411">
        <f t="shared" ref="AL1006" si="2376">AL1005</f>
        <v>0</v>
      </c>
      <c r="AM1006" s="311"/>
    </row>
    <row r="1007" spans="1:39" ht="15" hidden="1" customHeight="1" outlineLevel="1">
      <c r="A1007" s="528"/>
      <c r="B1007" s="314"/>
      <c r="C1007" s="312"/>
      <c r="D1007" s="316"/>
      <c r="E1007" s="316"/>
      <c r="F1007" s="316"/>
      <c r="G1007" s="316"/>
      <c r="H1007" s="316"/>
      <c r="I1007" s="316"/>
      <c r="J1007" s="316"/>
      <c r="K1007" s="316"/>
      <c r="L1007" s="316"/>
      <c r="M1007" s="316"/>
      <c r="N1007" s="291"/>
      <c r="O1007" s="316"/>
      <c r="P1007" s="316"/>
      <c r="Q1007" s="316"/>
      <c r="R1007" s="316"/>
      <c r="S1007" s="316"/>
      <c r="T1007" s="316"/>
      <c r="U1007" s="316"/>
      <c r="V1007" s="316"/>
      <c r="W1007" s="316"/>
      <c r="X1007" s="316"/>
      <c r="Y1007" s="416"/>
      <c r="Z1007" s="416"/>
      <c r="AA1007" s="416"/>
      <c r="AB1007" s="416"/>
      <c r="AC1007" s="416"/>
      <c r="AD1007" s="416"/>
      <c r="AE1007" s="416"/>
      <c r="AF1007" s="416"/>
      <c r="AG1007" s="416"/>
      <c r="AH1007" s="416"/>
      <c r="AI1007" s="416"/>
      <c r="AJ1007" s="416"/>
      <c r="AK1007" s="416"/>
      <c r="AL1007" s="416"/>
      <c r="AM1007" s="313"/>
    </row>
    <row r="1008" spans="1:39" ht="15" hidden="1" customHeight="1" outlineLevel="1">
      <c r="A1008" s="528">
        <v>10</v>
      </c>
      <c r="B1008" s="428" t="s">
        <v>103</v>
      </c>
      <c r="C1008" s="291" t="s">
        <v>25</v>
      </c>
      <c r="D1008" s="295"/>
      <c r="E1008" s="295"/>
      <c r="F1008" s="295"/>
      <c r="G1008" s="295"/>
      <c r="H1008" s="295"/>
      <c r="I1008" s="295"/>
      <c r="J1008" s="295"/>
      <c r="K1008" s="295"/>
      <c r="L1008" s="295"/>
      <c r="M1008" s="295"/>
      <c r="N1008" s="295">
        <v>3</v>
      </c>
      <c r="O1008" s="295"/>
      <c r="P1008" s="295"/>
      <c r="Q1008" s="295"/>
      <c r="R1008" s="295"/>
      <c r="S1008" s="295"/>
      <c r="T1008" s="295"/>
      <c r="U1008" s="295"/>
      <c r="V1008" s="295"/>
      <c r="W1008" s="295"/>
      <c r="X1008" s="295"/>
      <c r="Y1008" s="415"/>
      <c r="Z1008" s="415"/>
      <c r="AA1008" s="415"/>
      <c r="AB1008" s="415"/>
      <c r="AC1008" s="415"/>
      <c r="AD1008" s="415"/>
      <c r="AE1008" s="415"/>
      <c r="AF1008" s="415"/>
      <c r="AG1008" s="415"/>
      <c r="AH1008" s="415"/>
      <c r="AI1008" s="415"/>
      <c r="AJ1008" s="415"/>
      <c r="AK1008" s="415"/>
      <c r="AL1008" s="415"/>
      <c r="AM1008" s="296">
        <f>SUM(Y1008:AL1008)</f>
        <v>0</v>
      </c>
    </row>
    <row r="1009" spans="1:40" ht="15" hidden="1" customHeight="1" outlineLevel="1">
      <c r="A1009" s="528"/>
      <c r="B1009" s="294" t="s">
        <v>346</v>
      </c>
      <c r="C1009" s="291" t="s">
        <v>163</v>
      </c>
      <c r="D1009" s="295"/>
      <c r="E1009" s="295"/>
      <c r="F1009" s="295"/>
      <c r="G1009" s="295"/>
      <c r="H1009" s="295"/>
      <c r="I1009" s="295"/>
      <c r="J1009" s="295"/>
      <c r="K1009" s="295"/>
      <c r="L1009" s="295"/>
      <c r="M1009" s="295"/>
      <c r="N1009" s="295">
        <f>N1008</f>
        <v>3</v>
      </c>
      <c r="O1009" s="295"/>
      <c r="P1009" s="295"/>
      <c r="Q1009" s="295"/>
      <c r="R1009" s="295"/>
      <c r="S1009" s="295"/>
      <c r="T1009" s="295"/>
      <c r="U1009" s="295"/>
      <c r="V1009" s="295"/>
      <c r="W1009" s="295"/>
      <c r="X1009" s="295"/>
      <c r="Y1009" s="411">
        <f>Y1008</f>
        <v>0</v>
      </c>
      <c r="Z1009" s="411">
        <f t="shared" ref="Z1009" si="2377">Z1008</f>
        <v>0</v>
      </c>
      <c r="AA1009" s="411">
        <f t="shared" ref="AA1009" si="2378">AA1008</f>
        <v>0</v>
      </c>
      <c r="AB1009" s="411">
        <f t="shared" ref="AB1009" si="2379">AB1008</f>
        <v>0</v>
      </c>
      <c r="AC1009" s="411">
        <f t="shared" ref="AC1009" si="2380">AC1008</f>
        <v>0</v>
      </c>
      <c r="AD1009" s="411">
        <f t="shared" ref="AD1009" si="2381">AD1008</f>
        <v>0</v>
      </c>
      <c r="AE1009" s="411">
        <f t="shared" ref="AE1009" si="2382">AE1008</f>
        <v>0</v>
      </c>
      <c r="AF1009" s="411">
        <f t="shared" ref="AF1009" si="2383">AF1008</f>
        <v>0</v>
      </c>
      <c r="AG1009" s="411">
        <f t="shared" ref="AG1009" si="2384">AG1008</f>
        <v>0</v>
      </c>
      <c r="AH1009" s="411">
        <f t="shared" ref="AH1009" si="2385">AH1008</f>
        <v>0</v>
      </c>
      <c r="AI1009" s="411">
        <f t="shared" ref="AI1009" si="2386">AI1008</f>
        <v>0</v>
      </c>
      <c r="AJ1009" s="411">
        <f t="shared" ref="AJ1009" si="2387">AJ1008</f>
        <v>0</v>
      </c>
      <c r="AK1009" s="411">
        <f t="shared" ref="AK1009" si="2388">AK1008</f>
        <v>0</v>
      </c>
      <c r="AL1009" s="411">
        <f t="shared" ref="AL1009" si="2389">AL1008</f>
        <v>0</v>
      </c>
      <c r="AM1009" s="311"/>
    </row>
    <row r="1010" spans="1:40" ht="15" hidden="1" customHeight="1" outlineLevel="1">
      <c r="A1010" s="528"/>
      <c r="B1010" s="314"/>
      <c r="C1010" s="312"/>
      <c r="D1010" s="316"/>
      <c r="E1010" s="316"/>
      <c r="F1010" s="316"/>
      <c r="G1010" s="316"/>
      <c r="H1010" s="316"/>
      <c r="I1010" s="316"/>
      <c r="J1010" s="316"/>
      <c r="K1010" s="316"/>
      <c r="L1010" s="316"/>
      <c r="M1010" s="316"/>
      <c r="N1010" s="291"/>
      <c r="O1010" s="316"/>
      <c r="P1010" s="316"/>
      <c r="Q1010" s="316"/>
      <c r="R1010" s="316"/>
      <c r="S1010" s="316"/>
      <c r="T1010" s="316"/>
      <c r="U1010" s="316"/>
      <c r="V1010" s="316"/>
      <c r="W1010" s="316"/>
      <c r="X1010" s="316"/>
      <c r="Y1010" s="416"/>
      <c r="Z1010" s="417"/>
      <c r="AA1010" s="416"/>
      <c r="AB1010" s="416"/>
      <c r="AC1010" s="416"/>
      <c r="AD1010" s="416"/>
      <c r="AE1010" s="416"/>
      <c r="AF1010" s="416"/>
      <c r="AG1010" s="416"/>
      <c r="AH1010" s="416"/>
      <c r="AI1010" s="416"/>
      <c r="AJ1010" s="416"/>
      <c r="AK1010" s="416"/>
      <c r="AL1010" s="416"/>
      <c r="AM1010" s="313"/>
    </row>
    <row r="1011" spans="1:40" ht="15" hidden="1" customHeight="1" outlineLevel="1">
      <c r="A1011" s="528"/>
      <c r="B1011" s="288" t="s">
        <v>10</v>
      </c>
      <c r="C1011" s="289"/>
      <c r="D1011" s="289"/>
      <c r="E1011" s="289"/>
      <c r="F1011" s="289"/>
      <c r="G1011" s="289"/>
      <c r="H1011" s="289"/>
      <c r="I1011" s="289"/>
      <c r="J1011" s="289"/>
      <c r="K1011" s="289"/>
      <c r="L1011" s="289"/>
      <c r="M1011" s="289"/>
      <c r="N1011" s="290"/>
      <c r="O1011" s="289"/>
      <c r="P1011" s="289"/>
      <c r="Q1011" s="289"/>
      <c r="R1011" s="289"/>
      <c r="S1011" s="289"/>
      <c r="T1011" s="289"/>
      <c r="U1011" s="289"/>
      <c r="V1011" s="289"/>
      <c r="W1011" s="289"/>
      <c r="X1011" s="289"/>
      <c r="Y1011" s="414"/>
      <c r="Z1011" s="414"/>
      <c r="AA1011" s="414"/>
      <c r="AB1011" s="414"/>
      <c r="AC1011" s="414"/>
      <c r="AD1011" s="414"/>
      <c r="AE1011" s="414"/>
      <c r="AF1011" s="414"/>
      <c r="AG1011" s="414"/>
      <c r="AH1011" s="414"/>
      <c r="AI1011" s="414"/>
      <c r="AJ1011" s="414"/>
      <c r="AK1011" s="414"/>
      <c r="AL1011" s="414"/>
      <c r="AM1011" s="292"/>
    </row>
    <row r="1012" spans="1:40" ht="15" hidden="1" customHeight="1" outlineLevel="1">
      <c r="A1012" s="528">
        <v>11</v>
      </c>
      <c r="B1012" s="428" t="s">
        <v>104</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5"/>
      <c r="AA1012" s="415"/>
      <c r="AB1012" s="415"/>
      <c r="AC1012" s="415"/>
      <c r="AD1012" s="415"/>
      <c r="AE1012" s="415"/>
      <c r="AF1012" s="415"/>
      <c r="AG1012" s="415"/>
      <c r="AH1012" s="415"/>
      <c r="AI1012" s="415"/>
      <c r="AJ1012" s="415"/>
      <c r="AK1012" s="415"/>
      <c r="AL1012" s="415"/>
      <c r="AM1012" s="296">
        <f>SUM(Y1012:AL1012)</f>
        <v>0</v>
      </c>
    </row>
    <row r="1013" spans="1:40" ht="15" hidden="1" customHeight="1" outlineLevel="1">
      <c r="A1013" s="528"/>
      <c r="B1013" s="294" t="s">
        <v>346</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 si="2390">Z1012</f>
        <v>0</v>
      </c>
      <c r="AA1013" s="411">
        <f t="shared" ref="AA1013" si="2391">AA1012</f>
        <v>0</v>
      </c>
      <c r="AB1013" s="411">
        <f t="shared" ref="AB1013" si="2392">AB1012</f>
        <v>0</v>
      </c>
      <c r="AC1013" s="411">
        <f t="shared" ref="AC1013" si="2393">AC1012</f>
        <v>0</v>
      </c>
      <c r="AD1013" s="411">
        <f t="shared" ref="AD1013" si="2394">AD1012</f>
        <v>0</v>
      </c>
      <c r="AE1013" s="411">
        <f t="shared" ref="AE1013" si="2395">AE1012</f>
        <v>0</v>
      </c>
      <c r="AF1013" s="411">
        <f t="shared" ref="AF1013" si="2396">AF1012</f>
        <v>0</v>
      </c>
      <c r="AG1013" s="411">
        <f t="shared" ref="AG1013" si="2397">AG1012</f>
        <v>0</v>
      </c>
      <c r="AH1013" s="411">
        <f t="shared" ref="AH1013" si="2398">AH1012</f>
        <v>0</v>
      </c>
      <c r="AI1013" s="411">
        <f t="shared" ref="AI1013" si="2399">AI1012</f>
        <v>0</v>
      </c>
      <c r="AJ1013" s="411">
        <f t="shared" ref="AJ1013" si="2400">AJ1012</f>
        <v>0</v>
      </c>
      <c r="AK1013" s="411">
        <f t="shared" ref="AK1013" si="2401">AK1012</f>
        <v>0</v>
      </c>
      <c r="AL1013" s="411">
        <f t="shared" ref="AL1013" si="2402">AL1012</f>
        <v>0</v>
      </c>
      <c r="AM1013" s="297"/>
    </row>
    <row r="1014" spans="1:40" ht="15" hidden="1" customHeight="1" outlineLevel="1">
      <c r="A1014" s="528"/>
      <c r="B1014" s="315"/>
      <c r="C1014" s="305"/>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21"/>
      <c r="AA1014" s="421"/>
      <c r="AB1014" s="421"/>
      <c r="AC1014" s="421"/>
      <c r="AD1014" s="421"/>
      <c r="AE1014" s="421"/>
      <c r="AF1014" s="421"/>
      <c r="AG1014" s="421"/>
      <c r="AH1014" s="421"/>
      <c r="AI1014" s="421"/>
      <c r="AJ1014" s="421"/>
      <c r="AK1014" s="421"/>
      <c r="AL1014" s="421"/>
      <c r="AM1014" s="306"/>
    </row>
    <row r="1015" spans="1:40" ht="28.5" hidden="1" customHeight="1" outlineLevel="1">
      <c r="A1015" s="528">
        <v>12</v>
      </c>
      <c r="B1015" s="428" t="s">
        <v>105</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10"/>
      <c r="Z1015" s="415"/>
      <c r="AA1015" s="415"/>
      <c r="AB1015" s="415"/>
      <c r="AC1015" s="415"/>
      <c r="AD1015" s="415"/>
      <c r="AE1015" s="415"/>
      <c r="AF1015" s="415"/>
      <c r="AG1015" s="415"/>
      <c r="AH1015" s="415"/>
      <c r="AI1015" s="415"/>
      <c r="AJ1015" s="415"/>
      <c r="AK1015" s="415"/>
      <c r="AL1015" s="415"/>
      <c r="AM1015" s="296">
        <f>SUM(Y1015:AL1015)</f>
        <v>0</v>
      </c>
    </row>
    <row r="1016" spans="1:40" ht="15" hidden="1" customHeight="1" outlineLevel="1">
      <c r="A1016" s="528"/>
      <c r="B1016" s="294" t="s">
        <v>346</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Y1015</f>
        <v>0</v>
      </c>
      <c r="Z1016" s="411">
        <f t="shared" ref="Z1016" si="2403">Z1015</f>
        <v>0</v>
      </c>
      <c r="AA1016" s="411">
        <f t="shared" ref="AA1016" si="2404">AA1015</f>
        <v>0</v>
      </c>
      <c r="AB1016" s="411">
        <f t="shared" ref="AB1016" si="2405">AB1015</f>
        <v>0</v>
      </c>
      <c r="AC1016" s="411">
        <f t="shared" ref="AC1016" si="2406">AC1015</f>
        <v>0</v>
      </c>
      <c r="AD1016" s="411">
        <f t="shared" ref="AD1016" si="2407">AD1015</f>
        <v>0</v>
      </c>
      <c r="AE1016" s="411">
        <f t="shared" ref="AE1016" si="2408">AE1015</f>
        <v>0</v>
      </c>
      <c r="AF1016" s="411">
        <f t="shared" ref="AF1016" si="2409">AF1015</f>
        <v>0</v>
      </c>
      <c r="AG1016" s="411">
        <f t="shared" ref="AG1016" si="2410">AG1015</f>
        <v>0</v>
      </c>
      <c r="AH1016" s="411">
        <f t="shared" ref="AH1016" si="2411">AH1015</f>
        <v>0</v>
      </c>
      <c r="AI1016" s="411">
        <f t="shared" ref="AI1016" si="2412">AI1015</f>
        <v>0</v>
      </c>
      <c r="AJ1016" s="411">
        <f t="shared" ref="AJ1016" si="2413">AJ1015</f>
        <v>0</v>
      </c>
      <c r="AK1016" s="411">
        <f t="shared" ref="AK1016" si="2414">AK1015</f>
        <v>0</v>
      </c>
      <c r="AL1016" s="411">
        <f t="shared" ref="AL1016" si="2415">AL1015</f>
        <v>0</v>
      </c>
      <c r="AM1016" s="297"/>
    </row>
    <row r="1017" spans="1:40" ht="15" hidden="1" customHeight="1" outlineLevel="1">
      <c r="A1017" s="528"/>
      <c r="B1017" s="315"/>
      <c r="C1017" s="305"/>
      <c r="D1017" s="291"/>
      <c r="E1017" s="291"/>
      <c r="F1017" s="291"/>
      <c r="G1017" s="291"/>
      <c r="H1017" s="291"/>
      <c r="I1017" s="291"/>
      <c r="J1017" s="291"/>
      <c r="K1017" s="291"/>
      <c r="L1017" s="291"/>
      <c r="M1017" s="291"/>
      <c r="N1017" s="291"/>
      <c r="O1017" s="291"/>
      <c r="P1017" s="291"/>
      <c r="Q1017" s="291"/>
      <c r="R1017" s="291"/>
      <c r="S1017" s="291"/>
      <c r="T1017" s="291"/>
      <c r="U1017" s="291"/>
      <c r="V1017" s="291"/>
      <c r="W1017" s="291"/>
      <c r="X1017" s="291"/>
      <c r="Y1017" s="422"/>
      <c r="Z1017" s="422"/>
      <c r="AA1017" s="412"/>
      <c r="AB1017" s="412"/>
      <c r="AC1017" s="412"/>
      <c r="AD1017" s="412"/>
      <c r="AE1017" s="412"/>
      <c r="AF1017" s="412"/>
      <c r="AG1017" s="412"/>
      <c r="AH1017" s="412"/>
      <c r="AI1017" s="412"/>
      <c r="AJ1017" s="412"/>
      <c r="AK1017" s="412"/>
      <c r="AL1017" s="412"/>
      <c r="AM1017" s="306"/>
    </row>
    <row r="1018" spans="1:40" ht="15" hidden="1" customHeight="1" outlineLevel="1">
      <c r="A1018" s="528">
        <v>13</v>
      </c>
      <c r="B1018" s="428" t="s">
        <v>106</v>
      </c>
      <c r="C1018" s="291" t="s">
        <v>25</v>
      </c>
      <c r="D1018" s="295"/>
      <c r="E1018" s="295"/>
      <c r="F1018" s="295"/>
      <c r="G1018" s="295"/>
      <c r="H1018" s="295"/>
      <c r="I1018" s="295"/>
      <c r="J1018" s="295"/>
      <c r="K1018" s="295"/>
      <c r="L1018" s="295"/>
      <c r="M1018" s="295"/>
      <c r="N1018" s="295">
        <v>12</v>
      </c>
      <c r="O1018" s="295"/>
      <c r="P1018" s="295"/>
      <c r="Q1018" s="295"/>
      <c r="R1018" s="295"/>
      <c r="S1018" s="295"/>
      <c r="T1018" s="295"/>
      <c r="U1018" s="295"/>
      <c r="V1018" s="295"/>
      <c r="W1018" s="295"/>
      <c r="X1018" s="295"/>
      <c r="Y1018" s="410"/>
      <c r="Z1018" s="415"/>
      <c r="AA1018" s="415"/>
      <c r="AB1018" s="415"/>
      <c r="AC1018" s="415"/>
      <c r="AD1018" s="415"/>
      <c r="AE1018" s="415"/>
      <c r="AF1018" s="415"/>
      <c r="AG1018" s="415"/>
      <c r="AH1018" s="415"/>
      <c r="AI1018" s="415"/>
      <c r="AJ1018" s="415"/>
      <c r="AK1018" s="415"/>
      <c r="AL1018" s="415"/>
      <c r="AM1018" s="296">
        <f>SUM(Y1018:AL1018)</f>
        <v>0</v>
      </c>
    </row>
    <row r="1019" spans="1:40" ht="15" hidden="1" customHeight="1" outlineLevel="1">
      <c r="A1019" s="528"/>
      <c r="B1019" s="294" t="s">
        <v>346</v>
      </c>
      <c r="C1019" s="291" t="s">
        <v>163</v>
      </c>
      <c r="D1019" s="295"/>
      <c r="E1019" s="295"/>
      <c r="F1019" s="295"/>
      <c r="G1019" s="295"/>
      <c r="H1019" s="295"/>
      <c r="I1019" s="295"/>
      <c r="J1019" s="295"/>
      <c r="K1019" s="295"/>
      <c r="L1019" s="295"/>
      <c r="M1019" s="295"/>
      <c r="N1019" s="295">
        <f>N1018</f>
        <v>12</v>
      </c>
      <c r="O1019" s="295"/>
      <c r="P1019" s="295"/>
      <c r="Q1019" s="295"/>
      <c r="R1019" s="295"/>
      <c r="S1019" s="295"/>
      <c r="T1019" s="295"/>
      <c r="U1019" s="295"/>
      <c r="V1019" s="295"/>
      <c r="W1019" s="295"/>
      <c r="X1019" s="295"/>
      <c r="Y1019" s="411">
        <f>Y1018</f>
        <v>0</v>
      </c>
      <c r="Z1019" s="411">
        <f t="shared" ref="Z1019" si="2416">Z1018</f>
        <v>0</v>
      </c>
      <c r="AA1019" s="411">
        <f t="shared" ref="AA1019" si="2417">AA1018</f>
        <v>0</v>
      </c>
      <c r="AB1019" s="411">
        <f t="shared" ref="AB1019" si="2418">AB1018</f>
        <v>0</v>
      </c>
      <c r="AC1019" s="411">
        <f t="shared" ref="AC1019" si="2419">AC1018</f>
        <v>0</v>
      </c>
      <c r="AD1019" s="411">
        <f t="shared" ref="AD1019" si="2420">AD1018</f>
        <v>0</v>
      </c>
      <c r="AE1019" s="411">
        <f t="shared" ref="AE1019" si="2421">AE1018</f>
        <v>0</v>
      </c>
      <c r="AF1019" s="411">
        <f t="shared" ref="AF1019" si="2422">AF1018</f>
        <v>0</v>
      </c>
      <c r="AG1019" s="411">
        <f t="shared" ref="AG1019" si="2423">AG1018</f>
        <v>0</v>
      </c>
      <c r="AH1019" s="411">
        <f t="shared" ref="AH1019" si="2424">AH1018</f>
        <v>0</v>
      </c>
      <c r="AI1019" s="411">
        <f t="shared" ref="AI1019" si="2425">AI1018</f>
        <v>0</v>
      </c>
      <c r="AJ1019" s="411">
        <f t="shared" ref="AJ1019" si="2426">AJ1018</f>
        <v>0</v>
      </c>
      <c r="AK1019" s="411">
        <f t="shared" ref="AK1019" si="2427">AK1018</f>
        <v>0</v>
      </c>
      <c r="AL1019" s="411">
        <f t="shared" ref="AL1019" si="2428">AL1018</f>
        <v>0</v>
      </c>
      <c r="AM1019" s="306"/>
    </row>
    <row r="1020" spans="1:40" ht="15" hidden="1" customHeight="1" outlineLevel="1">
      <c r="A1020" s="528"/>
      <c r="B1020" s="315"/>
      <c r="C1020" s="305"/>
      <c r="D1020" s="291"/>
      <c r="E1020" s="291"/>
      <c r="F1020" s="291"/>
      <c r="G1020" s="291"/>
      <c r="H1020" s="291"/>
      <c r="I1020" s="291"/>
      <c r="J1020" s="291"/>
      <c r="K1020" s="291"/>
      <c r="L1020" s="291"/>
      <c r="M1020" s="291"/>
      <c r="N1020" s="291"/>
      <c r="O1020" s="291"/>
      <c r="P1020" s="291"/>
      <c r="Q1020" s="291"/>
      <c r="R1020" s="291"/>
      <c r="S1020" s="291"/>
      <c r="T1020" s="291"/>
      <c r="U1020" s="291"/>
      <c r="V1020" s="291"/>
      <c r="W1020" s="291"/>
      <c r="X1020" s="291"/>
      <c r="Y1020" s="412"/>
      <c r="Z1020" s="412"/>
      <c r="AA1020" s="412"/>
      <c r="AB1020" s="412"/>
      <c r="AC1020" s="412"/>
      <c r="AD1020" s="412"/>
      <c r="AE1020" s="412"/>
      <c r="AF1020" s="412"/>
      <c r="AG1020" s="412"/>
      <c r="AH1020" s="412"/>
      <c r="AI1020" s="412"/>
      <c r="AJ1020" s="412"/>
      <c r="AK1020" s="412"/>
      <c r="AL1020" s="412"/>
      <c r="AM1020" s="306"/>
    </row>
    <row r="1021" spans="1:40" ht="15" hidden="1" customHeight="1" outlineLevel="1">
      <c r="A1021" s="528"/>
      <c r="B1021" s="288" t="s">
        <v>107</v>
      </c>
      <c r="C1021" s="289"/>
      <c r="D1021" s="290"/>
      <c r="E1021" s="290"/>
      <c r="F1021" s="290"/>
      <c r="G1021" s="290"/>
      <c r="H1021" s="290"/>
      <c r="I1021" s="290"/>
      <c r="J1021" s="290"/>
      <c r="K1021" s="290"/>
      <c r="L1021" s="290"/>
      <c r="M1021" s="290"/>
      <c r="N1021" s="290"/>
      <c r="O1021" s="290"/>
      <c r="P1021" s="289"/>
      <c r="Q1021" s="289"/>
      <c r="R1021" s="289"/>
      <c r="S1021" s="289"/>
      <c r="T1021" s="289"/>
      <c r="U1021" s="289"/>
      <c r="V1021" s="289"/>
      <c r="W1021" s="289"/>
      <c r="X1021" s="289"/>
      <c r="Y1021" s="414"/>
      <c r="Z1021" s="414"/>
      <c r="AA1021" s="414"/>
      <c r="AB1021" s="414"/>
      <c r="AC1021" s="414"/>
      <c r="AD1021" s="414"/>
      <c r="AE1021" s="414"/>
      <c r="AF1021" s="414"/>
      <c r="AG1021" s="414"/>
      <c r="AH1021" s="414"/>
      <c r="AI1021" s="414"/>
      <c r="AJ1021" s="414"/>
      <c r="AK1021" s="414"/>
      <c r="AL1021" s="414"/>
      <c r="AM1021" s="292"/>
    </row>
    <row r="1022" spans="1:40" ht="15" hidden="1" customHeight="1" outlineLevel="1">
      <c r="A1022" s="528">
        <v>14</v>
      </c>
      <c r="B1022" s="315" t="s">
        <v>108</v>
      </c>
      <c r="C1022" s="291" t="s">
        <v>25</v>
      </c>
      <c r="D1022" s="295"/>
      <c r="E1022" s="295"/>
      <c r="F1022" s="295"/>
      <c r="G1022" s="295"/>
      <c r="H1022" s="295"/>
      <c r="I1022" s="295"/>
      <c r="J1022" s="295"/>
      <c r="K1022" s="295"/>
      <c r="L1022" s="295"/>
      <c r="M1022" s="295"/>
      <c r="N1022" s="295">
        <v>12</v>
      </c>
      <c r="O1022" s="295"/>
      <c r="P1022" s="295"/>
      <c r="Q1022" s="295"/>
      <c r="R1022" s="295"/>
      <c r="S1022" s="295"/>
      <c r="T1022" s="295"/>
      <c r="U1022" s="295"/>
      <c r="V1022" s="295"/>
      <c r="W1022" s="295"/>
      <c r="X1022" s="295"/>
      <c r="Y1022" s="410"/>
      <c r="Z1022" s="410"/>
      <c r="AA1022" s="410"/>
      <c r="AB1022" s="410"/>
      <c r="AC1022" s="410"/>
      <c r="AD1022" s="410"/>
      <c r="AE1022" s="410"/>
      <c r="AF1022" s="410"/>
      <c r="AG1022" s="410"/>
      <c r="AH1022" s="410"/>
      <c r="AI1022" s="410"/>
      <c r="AJ1022" s="410"/>
      <c r="AK1022" s="410"/>
      <c r="AL1022" s="410"/>
      <c r="AM1022" s="296">
        <f>SUM(Y1022:AL1022)</f>
        <v>0</v>
      </c>
    </row>
    <row r="1023" spans="1:40" ht="15" hidden="1" customHeight="1" outlineLevel="1">
      <c r="A1023" s="528"/>
      <c r="B1023" s="294" t="s">
        <v>346</v>
      </c>
      <c r="C1023" s="291" t="s">
        <v>163</v>
      </c>
      <c r="D1023" s="295"/>
      <c r="E1023" s="295"/>
      <c r="F1023" s="295"/>
      <c r="G1023" s="295"/>
      <c r="H1023" s="295"/>
      <c r="I1023" s="295"/>
      <c r="J1023" s="295"/>
      <c r="K1023" s="295"/>
      <c r="L1023" s="295"/>
      <c r="M1023" s="295"/>
      <c r="N1023" s="295">
        <f>N1022</f>
        <v>12</v>
      </c>
      <c r="O1023" s="295"/>
      <c r="P1023" s="295"/>
      <c r="Q1023" s="295"/>
      <c r="R1023" s="295"/>
      <c r="S1023" s="295"/>
      <c r="T1023" s="295"/>
      <c r="U1023" s="295"/>
      <c r="V1023" s="295"/>
      <c r="W1023" s="295"/>
      <c r="X1023" s="295"/>
      <c r="Y1023" s="411">
        <f>Y1022</f>
        <v>0</v>
      </c>
      <c r="Z1023" s="411">
        <f t="shared" ref="Z1023" si="2429">Z1022</f>
        <v>0</v>
      </c>
      <c r="AA1023" s="411">
        <f t="shared" ref="AA1023" si="2430">AA1022</f>
        <v>0</v>
      </c>
      <c r="AB1023" s="411">
        <f t="shared" ref="AB1023" si="2431">AB1022</f>
        <v>0</v>
      </c>
      <c r="AC1023" s="411">
        <f t="shared" ref="AC1023" si="2432">AC1022</f>
        <v>0</v>
      </c>
      <c r="AD1023" s="411">
        <f t="shared" ref="AD1023" si="2433">AD1022</f>
        <v>0</v>
      </c>
      <c r="AE1023" s="411">
        <f t="shared" ref="AE1023" si="2434">AE1022</f>
        <v>0</v>
      </c>
      <c r="AF1023" s="411">
        <f t="shared" ref="AF1023" si="2435">AF1022</f>
        <v>0</v>
      </c>
      <c r="AG1023" s="411">
        <f t="shared" ref="AG1023" si="2436">AG1022</f>
        <v>0</v>
      </c>
      <c r="AH1023" s="411">
        <f t="shared" ref="AH1023" si="2437">AH1022</f>
        <v>0</v>
      </c>
      <c r="AI1023" s="411">
        <f t="shared" ref="AI1023" si="2438">AI1022</f>
        <v>0</v>
      </c>
      <c r="AJ1023" s="411">
        <f t="shared" ref="AJ1023" si="2439">AJ1022</f>
        <v>0</v>
      </c>
      <c r="AK1023" s="411">
        <f t="shared" ref="AK1023" si="2440">AK1022</f>
        <v>0</v>
      </c>
      <c r="AL1023" s="411">
        <f t="shared" ref="AL1023" si="2441">AL1022</f>
        <v>0</v>
      </c>
      <c r="AM1023" s="297"/>
    </row>
    <row r="1024" spans="1:40" ht="15" hidden="1" customHeight="1" outlineLevel="1">
      <c r="A1024" s="528"/>
      <c r="B1024" s="315"/>
      <c r="C1024" s="305"/>
      <c r="D1024" s="291"/>
      <c r="E1024" s="291"/>
      <c r="F1024" s="291"/>
      <c r="G1024" s="291"/>
      <c r="H1024" s="291"/>
      <c r="I1024" s="291"/>
      <c r="J1024" s="291"/>
      <c r="K1024" s="291"/>
      <c r="L1024" s="291"/>
      <c r="M1024" s="291"/>
      <c r="N1024" s="467"/>
      <c r="O1024" s="291"/>
      <c r="P1024" s="291"/>
      <c r="Q1024" s="291"/>
      <c r="R1024" s="291"/>
      <c r="S1024" s="291"/>
      <c r="T1024" s="291"/>
      <c r="U1024" s="291"/>
      <c r="V1024" s="291"/>
      <c r="W1024" s="291"/>
      <c r="X1024" s="291"/>
      <c r="Y1024" s="412"/>
      <c r="Z1024" s="412"/>
      <c r="AA1024" s="412"/>
      <c r="AB1024" s="412"/>
      <c r="AC1024" s="412"/>
      <c r="AD1024" s="412"/>
      <c r="AE1024" s="412"/>
      <c r="AF1024" s="412"/>
      <c r="AG1024" s="412"/>
      <c r="AH1024" s="412"/>
      <c r="AI1024" s="412"/>
      <c r="AJ1024" s="412"/>
      <c r="AK1024" s="412"/>
      <c r="AL1024" s="412"/>
      <c r="AM1024" s="301"/>
      <c r="AN1024" s="625"/>
    </row>
    <row r="1025" spans="1:40" s="309" customFormat="1" ht="15.75" hidden="1" outlineLevel="1">
      <c r="A1025" s="528"/>
      <c r="B1025" s="288" t="s">
        <v>489</v>
      </c>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12"/>
      <c r="Z1025" s="412"/>
      <c r="AA1025" s="412"/>
      <c r="AB1025" s="412"/>
      <c r="AC1025" s="412"/>
      <c r="AD1025" s="412"/>
      <c r="AE1025" s="416"/>
      <c r="AF1025" s="416"/>
      <c r="AG1025" s="416"/>
      <c r="AH1025" s="416"/>
      <c r="AI1025" s="416"/>
      <c r="AJ1025" s="416"/>
      <c r="AK1025" s="416"/>
      <c r="AL1025" s="416"/>
      <c r="AM1025" s="513"/>
      <c r="AN1025" s="626"/>
    </row>
    <row r="1026" spans="1:40" hidden="1" outlineLevel="1">
      <c r="A1026" s="528">
        <v>15</v>
      </c>
      <c r="B1026" s="294" t="s">
        <v>494</v>
      </c>
      <c r="C1026" s="291" t="s">
        <v>25</v>
      </c>
      <c r="D1026" s="295"/>
      <c r="E1026" s="295"/>
      <c r="F1026" s="295"/>
      <c r="G1026" s="295"/>
      <c r="H1026" s="295"/>
      <c r="I1026" s="295"/>
      <c r="J1026" s="295"/>
      <c r="K1026" s="295"/>
      <c r="L1026" s="295"/>
      <c r="M1026" s="295"/>
      <c r="N1026" s="295">
        <v>0</v>
      </c>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627">
        <f>SUM(Y1026:AL1026)</f>
        <v>0</v>
      </c>
      <c r="AN1026" s="625"/>
    </row>
    <row r="1027" spans="1:40" hidden="1" outlineLevel="1">
      <c r="A1027" s="528"/>
      <c r="B1027" s="294" t="s">
        <v>342</v>
      </c>
      <c r="C1027" s="291" t="s">
        <v>163</v>
      </c>
      <c r="D1027" s="295"/>
      <c r="E1027" s="295"/>
      <c r="F1027" s="295"/>
      <c r="G1027" s="295"/>
      <c r="H1027" s="295"/>
      <c r="I1027" s="295"/>
      <c r="J1027" s="295"/>
      <c r="K1027" s="295"/>
      <c r="L1027" s="295"/>
      <c r="M1027" s="295"/>
      <c r="N1027" s="295">
        <f>N1026</f>
        <v>0</v>
      </c>
      <c r="O1027" s="295"/>
      <c r="P1027" s="295"/>
      <c r="Q1027" s="295"/>
      <c r="R1027" s="295"/>
      <c r="S1027" s="295"/>
      <c r="T1027" s="295"/>
      <c r="U1027" s="295"/>
      <c r="V1027" s="295"/>
      <c r="W1027" s="295"/>
      <c r="X1027" s="295"/>
      <c r="Y1027" s="411">
        <f>Y1026</f>
        <v>0</v>
      </c>
      <c r="Z1027" s="411">
        <f>Z1026</f>
        <v>0</v>
      </c>
      <c r="AA1027" s="411">
        <f t="shared" ref="AA1027:AL1027" si="2442">AA1026</f>
        <v>0</v>
      </c>
      <c r="AB1027" s="411">
        <f t="shared" si="2442"/>
        <v>0</v>
      </c>
      <c r="AC1027" s="411">
        <f t="shared" si="2442"/>
        <v>0</v>
      </c>
      <c r="AD1027" s="411">
        <f>AD1026</f>
        <v>0</v>
      </c>
      <c r="AE1027" s="411">
        <f t="shared" si="2442"/>
        <v>0</v>
      </c>
      <c r="AF1027" s="411">
        <f t="shared" si="2442"/>
        <v>0</v>
      </c>
      <c r="AG1027" s="411">
        <f t="shared" si="2442"/>
        <v>0</v>
      </c>
      <c r="AH1027" s="411">
        <f t="shared" si="2442"/>
        <v>0</v>
      </c>
      <c r="AI1027" s="411">
        <f t="shared" si="2442"/>
        <v>0</v>
      </c>
      <c r="AJ1027" s="411">
        <f t="shared" si="2442"/>
        <v>0</v>
      </c>
      <c r="AK1027" s="411">
        <f t="shared" si="2442"/>
        <v>0</v>
      </c>
      <c r="AL1027" s="411">
        <f t="shared" si="2442"/>
        <v>0</v>
      </c>
      <c r="AM1027" s="297"/>
    </row>
    <row r="1028" spans="1:40" hidden="1" outlineLevel="1">
      <c r="A1028" s="528"/>
      <c r="B1028" s="315"/>
      <c r="C1028" s="305"/>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12"/>
      <c r="Z1028" s="412"/>
      <c r="AA1028" s="412"/>
      <c r="AB1028" s="412"/>
      <c r="AC1028" s="412"/>
      <c r="AD1028" s="412"/>
      <c r="AE1028" s="412"/>
      <c r="AF1028" s="412"/>
      <c r="AG1028" s="412"/>
      <c r="AH1028" s="412"/>
      <c r="AI1028" s="412"/>
      <c r="AJ1028" s="412"/>
      <c r="AK1028" s="412"/>
      <c r="AL1028" s="412"/>
      <c r="AM1028" s="306"/>
    </row>
    <row r="1029" spans="1:40" s="283" customFormat="1" hidden="1" outlineLevel="1">
      <c r="A1029" s="528">
        <v>16</v>
      </c>
      <c r="B1029" s="324" t="s">
        <v>490</v>
      </c>
      <c r="C1029" s="291" t="s">
        <v>25</v>
      </c>
      <c r="D1029" s="295"/>
      <c r="E1029" s="295"/>
      <c r="F1029" s="295"/>
      <c r="G1029" s="295"/>
      <c r="H1029" s="295"/>
      <c r="I1029" s="295"/>
      <c r="J1029" s="295"/>
      <c r="K1029" s="295"/>
      <c r="L1029" s="295"/>
      <c r="M1029" s="295"/>
      <c r="N1029" s="295">
        <v>0</v>
      </c>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40" s="283" customFormat="1" hidden="1" outlineLevel="1">
      <c r="A1030" s="528"/>
      <c r="B1030" s="294" t="s">
        <v>342</v>
      </c>
      <c r="C1030" s="291" t="s">
        <v>163</v>
      </c>
      <c r="D1030" s="295"/>
      <c r="E1030" s="295"/>
      <c r="F1030" s="295"/>
      <c r="G1030" s="295"/>
      <c r="H1030" s="295"/>
      <c r="I1030" s="295"/>
      <c r="J1030" s="295"/>
      <c r="K1030" s="295"/>
      <c r="L1030" s="295"/>
      <c r="M1030" s="295"/>
      <c r="N1030" s="295">
        <f>N1029</f>
        <v>0</v>
      </c>
      <c r="O1030" s="295"/>
      <c r="P1030" s="295"/>
      <c r="Q1030" s="295"/>
      <c r="R1030" s="295"/>
      <c r="S1030" s="295"/>
      <c r="T1030" s="295"/>
      <c r="U1030" s="295"/>
      <c r="V1030" s="295"/>
      <c r="W1030" s="295"/>
      <c r="X1030" s="295"/>
      <c r="Y1030" s="411">
        <f>Y1029</f>
        <v>0</v>
      </c>
      <c r="Z1030" s="411">
        <f t="shared" ref="Z1030:AK1030" si="2443">Z1029</f>
        <v>0</v>
      </c>
      <c r="AA1030" s="411">
        <f t="shared" si="2443"/>
        <v>0</v>
      </c>
      <c r="AB1030" s="411">
        <f t="shared" si="2443"/>
        <v>0</v>
      </c>
      <c r="AC1030" s="411">
        <f t="shared" si="2443"/>
        <v>0</v>
      </c>
      <c r="AD1030" s="411">
        <f t="shared" si="2443"/>
        <v>0</v>
      </c>
      <c r="AE1030" s="411">
        <f t="shared" si="2443"/>
        <v>0</v>
      </c>
      <c r="AF1030" s="411">
        <f t="shared" si="2443"/>
        <v>0</v>
      </c>
      <c r="AG1030" s="411">
        <f t="shared" si="2443"/>
        <v>0</v>
      </c>
      <c r="AH1030" s="411">
        <f t="shared" si="2443"/>
        <v>0</v>
      </c>
      <c r="AI1030" s="411">
        <f t="shared" si="2443"/>
        <v>0</v>
      </c>
      <c r="AJ1030" s="411">
        <f t="shared" si="2443"/>
        <v>0</v>
      </c>
      <c r="AK1030" s="411">
        <f t="shared" si="2443"/>
        <v>0</v>
      </c>
      <c r="AL1030" s="411">
        <f>AL1029</f>
        <v>0</v>
      </c>
      <c r="AM1030" s="297"/>
    </row>
    <row r="1031" spans="1:40" s="283" customFormat="1" hidden="1" outlineLevel="1">
      <c r="A1031" s="528"/>
      <c r="B1031" s="32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12"/>
      <c r="AA1031" s="412"/>
      <c r="AB1031" s="412"/>
      <c r="AC1031" s="412"/>
      <c r="AD1031" s="412"/>
      <c r="AE1031" s="416"/>
      <c r="AF1031" s="416"/>
      <c r="AG1031" s="416"/>
      <c r="AH1031" s="416"/>
      <c r="AI1031" s="416"/>
      <c r="AJ1031" s="416"/>
      <c r="AK1031" s="416"/>
      <c r="AL1031" s="416"/>
      <c r="AM1031" s="313"/>
    </row>
    <row r="1032" spans="1:40" ht="15.75" hidden="1" outlineLevel="1">
      <c r="A1032" s="528"/>
      <c r="B1032" s="515" t="s">
        <v>495</v>
      </c>
      <c r="C1032" s="320"/>
      <c r="D1032" s="290"/>
      <c r="E1032" s="289"/>
      <c r="F1032" s="289"/>
      <c r="G1032" s="289"/>
      <c r="H1032" s="289"/>
      <c r="I1032" s="289"/>
      <c r="J1032" s="289"/>
      <c r="K1032" s="289"/>
      <c r="L1032" s="289"/>
      <c r="M1032" s="289"/>
      <c r="N1032" s="290"/>
      <c r="O1032" s="289"/>
      <c r="P1032" s="289"/>
      <c r="Q1032" s="289"/>
      <c r="R1032" s="289"/>
      <c r="S1032" s="289"/>
      <c r="T1032" s="289"/>
      <c r="U1032" s="289"/>
      <c r="V1032" s="289"/>
      <c r="W1032" s="289"/>
      <c r="X1032" s="289"/>
      <c r="Y1032" s="414"/>
      <c r="Z1032" s="414"/>
      <c r="AA1032" s="414"/>
      <c r="AB1032" s="414"/>
      <c r="AC1032" s="414"/>
      <c r="AD1032" s="414"/>
      <c r="AE1032" s="414"/>
      <c r="AF1032" s="414"/>
      <c r="AG1032" s="414"/>
      <c r="AH1032" s="414"/>
      <c r="AI1032" s="414"/>
      <c r="AJ1032" s="414"/>
      <c r="AK1032" s="414"/>
      <c r="AL1032" s="414"/>
      <c r="AM1032" s="292"/>
    </row>
    <row r="1033" spans="1:40" hidden="1" outlineLevel="1">
      <c r="A1033" s="528">
        <v>17</v>
      </c>
      <c r="B1033" s="428" t="s">
        <v>112</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0"/>
      <c r="AA1033" s="410"/>
      <c r="AB1033" s="410"/>
      <c r="AC1033" s="410"/>
      <c r="AD1033" s="410"/>
      <c r="AE1033" s="410"/>
      <c r="AF1033" s="415"/>
      <c r="AG1033" s="415"/>
      <c r="AH1033" s="415"/>
      <c r="AI1033" s="415"/>
      <c r="AJ1033" s="415"/>
      <c r="AK1033" s="415"/>
      <c r="AL1033" s="415"/>
      <c r="AM1033" s="296">
        <f>SUM(Y1033:AL1033)</f>
        <v>0</v>
      </c>
    </row>
    <row r="1034" spans="1:40" hidden="1" outlineLevel="1">
      <c r="A1034" s="528"/>
      <c r="B1034" s="294" t="s">
        <v>342</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AL1034" si="2444">Z1033</f>
        <v>0</v>
      </c>
      <c r="AA1034" s="411">
        <f t="shared" si="2444"/>
        <v>0</v>
      </c>
      <c r="AB1034" s="411">
        <f t="shared" si="2444"/>
        <v>0</v>
      </c>
      <c r="AC1034" s="411">
        <f t="shared" si="2444"/>
        <v>0</v>
      </c>
      <c r="AD1034" s="411">
        <f t="shared" si="2444"/>
        <v>0</v>
      </c>
      <c r="AE1034" s="411">
        <f t="shared" si="2444"/>
        <v>0</v>
      </c>
      <c r="AF1034" s="411">
        <f t="shared" si="2444"/>
        <v>0</v>
      </c>
      <c r="AG1034" s="411">
        <f t="shared" si="2444"/>
        <v>0</v>
      </c>
      <c r="AH1034" s="411">
        <f t="shared" si="2444"/>
        <v>0</v>
      </c>
      <c r="AI1034" s="411">
        <f t="shared" si="2444"/>
        <v>0</v>
      </c>
      <c r="AJ1034" s="411">
        <f t="shared" si="2444"/>
        <v>0</v>
      </c>
      <c r="AK1034" s="411">
        <f t="shared" si="2444"/>
        <v>0</v>
      </c>
      <c r="AL1034" s="411">
        <f t="shared" si="2444"/>
        <v>0</v>
      </c>
      <c r="AM1034" s="306"/>
    </row>
    <row r="1035" spans="1:40" hidden="1" outlineLevel="1">
      <c r="A1035" s="528"/>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22"/>
      <c r="Z1035" s="425"/>
      <c r="AA1035" s="425"/>
      <c r="AB1035" s="425"/>
      <c r="AC1035" s="425"/>
      <c r="AD1035" s="425"/>
      <c r="AE1035" s="425"/>
      <c r="AF1035" s="425"/>
      <c r="AG1035" s="425"/>
      <c r="AH1035" s="425"/>
      <c r="AI1035" s="425"/>
      <c r="AJ1035" s="425"/>
      <c r="AK1035" s="425"/>
      <c r="AL1035" s="425"/>
      <c r="AM1035" s="306"/>
    </row>
    <row r="1036" spans="1:40" hidden="1" outlineLevel="1">
      <c r="A1036" s="528">
        <v>18</v>
      </c>
      <c r="B1036" s="428" t="s">
        <v>109</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0"/>
      <c r="AA1036" s="410"/>
      <c r="AB1036" s="410"/>
      <c r="AC1036" s="410"/>
      <c r="AD1036" s="410"/>
      <c r="AE1036" s="410"/>
      <c r="AF1036" s="415"/>
      <c r="AG1036" s="415"/>
      <c r="AH1036" s="415"/>
      <c r="AI1036" s="415"/>
      <c r="AJ1036" s="415"/>
      <c r="AK1036" s="415"/>
      <c r="AL1036" s="415"/>
      <c r="AM1036" s="296">
        <f>SUM(Y1036:AL1036)</f>
        <v>0</v>
      </c>
    </row>
    <row r="1037" spans="1:40" hidden="1" outlineLevel="1">
      <c r="A1037" s="528"/>
      <c r="B1037" s="294" t="s">
        <v>342</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AL1037" si="2445">Z1036</f>
        <v>0</v>
      </c>
      <c r="AA1037" s="411">
        <f t="shared" si="2445"/>
        <v>0</v>
      </c>
      <c r="AB1037" s="411">
        <f t="shared" si="2445"/>
        <v>0</v>
      </c>
      <c r="AC1037" s="411">
        <f t="shared" si="2445"/>
        <v>0</v>
      </c>
      <c r="AD1037" s="411">
        <f t="shared" si="2445"/>
        <v>0</v>
      </c>
      <c r="AE1037" s="411">
        <f t="shared" si="2445"/>
        <v>0</v>
      </c>
      <c r="AF1037" s="411">
        <f t="shared" si="2445"/>
        <v>0</v>
      </c>
      <c r="AG1037" s="411">
        <f t="shared" si="2445"/>
        <v>0</v>
      </c>
      <c r="AH1037" s="411">
        <f t="shared" si="2445"/>
        <v>0</v>
      </c>
      <c r="AI1037" s="411">
        <f t="shared" si="2445"/>
        <v>0</v>
      </c>
      <c r="AJ1037" s="411">
        <f t="shared" si="2445"/>
        <v>0</v>
      </c>
      <c r="AK1037" s="411">
        <f t="shared" si="2445"/>
        <v>0</v>
      </c>
      <c r="AL1037" s="411">
        <f t="shared" si="2445"/>
        <v>0</v>
      </c>
      <c r="AM1037" s="306"/>
    </row>
    <row r="1038" spans="1:40" hidden="1" outlineLevel="1">
      <c r="A1038" s="528"/>
      <c r="B1038" s="322"/>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23"/>
      <c r="Z1038" s="424"/>
      <c r="AA1038" s="424"/>
      <c r="AB1038" s="424"/>
      <c r="AC1038" s="424"/>
      <c r="AD1038" s="424"/>
      <c r="AE1038" s="424"/>
      <c r="AF1038" s="424"/>
      <c r="AG1038" s="424"/>
      <c r="AH1038" s="424"/>
      <c r="AI1038" s="424"/>
      <c r="AJ1038" s="424"/>
      <c r="AK1038" s="424"/>
      <c r="AL1038" s="424"/>
      <c r="AM1038" s="297"/>
    </row>
    <row r="1039" spans="1:40" hidden="1" outlineLevel="1">
      <c r="A1039" s="528">
        <v>19</v>
      </c>
      <c r="B1039" s="428" t="s">
        <v>111</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0"/>
      <c r="AA1039" s="410"/>
      <c r="AB1039" s="410"/>
      <c r="AC1039" s="410"/>
      <c r="AD1039" s="410"/>
      <c r="AE1039" s="410"/>
      <c r="AF1039" s="415"/>
      <c r="AG1039" s="415"/>
      <c r="AH1039" s="415"/>
      <c r="AI1039" s="415"/>
      <c r="AJ1039" s="415"/>
      <c r="AK1039" s="415"/>
      <c r="AL1039" s="415"/>
      <c r="AM1039" s="296">
        <f>SUM(Y1039:AL1039)</f>
        <v>0</v>
      </c>
    </row>
    <row r="1040" spans="1:40" hidden="1" outlineLevel="1">
      <c r="A1040" s="528"/>
      <c r="B1040" s="294" t="s">
        <v>342</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AL1040" si="2446">Z1039</f>
        <v>0</v>
      </c>
      <c r="AA1040" s="411">
        <f t="shared" si="2446"/>
        <v>0</v>
      </c>
      <c r="AB1040" s="411">
        <f t="shared" si="2446"/>
        <v>0</v>
      </c>
      <c r="AC1040" s="411">
        <f t="shared" si="2446"/>
        <v>0</v>
      </c>
      <c r="AD1040" s="411">
        <f t="shared" si="2446"/>
        <v>0</v>
      </c>
      <c r="AE1040" s="411">
        <f t="shared" si="2446"/>
        <v>0</v>
      </c>
      <c r="AF1040" s="411">
        <f t="shared" si="2446"/>
        <v>0</v>
      </c>
      <c r="AG1040" s="411">
        <f t="shared" si="2446"/>
        <v>0</v>
      </c>
      <c r="AH1040" s="411">
        <f t="shared" si="2446"/>
        <v>0</v>
      </c>
      <c r="AI1040" s="411">
        <f t="shared" si="2446"/>
        <v>0</v>
      </c>
      <c r="AJ1040" s="411">
        <f t="shared" si="2446"/>
        <v>0</v>
      </c>
      <c r="AK1040" s="411">
        <f t="shared" si="2446"/>
        <v>0</v>
      </c>
      <c r="AL1040" s="411">
        <f t="shared" si="2446"/>
        <v>0</v>
      </c>
      <c r="AM1040" s="297"/>
    </row>
    <row r="1041" spans="1:39" hidden="1" outlineLevel="1">
      <c r="A1041" s="528"/>
      <c r="B1041" s="322"/>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12"/>
      <c r="AA1041" s="412"/>
      <c r="AB1041" s="412"/>
      <c r="AC1041" s="412"/>
      <c r="AD1041" s="412"/>
      <c r="AE1041" s="412"/>
      <c r="AF1041" s="412"/>
      <c r="AG1041" s="412"/>
      <c r="AH1041" s="412"/>
      <c r="AI1041" s="412"/>
      <c r="AJ1041" s="412"/>
      <c r="AK1041" s="412"/>
      <c r="AL1041" s="412"/>
      <c r="AM1041" s="306"/>
    </row>
    <row r="1042" spans="1:39" hidden="1" outlineLevel="1">
      <c r="A1042" s="528">
        <v>20</v>
      </c>
      <c r="B1042" s="428" t="s">
        <v>110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0"/>
      <c r="AA1042" s="410"/>
      <c r="AB1042" s="410"/>
      <c r="AC1042" s="410"/>
      <c r="AD1042" s="410"/>
      <c r="AE1042" s="410"/>
      <c r="AF1042" s="415"/>
      <c r="AG1042" s="415"/>
      <c r="AH1042" s="415"/>
      <c r="AI1042" s="415"/>
      <c r="AJ1042" s="415"/>
      <c r="AK1042" s="415"/>
      <c r="AL1042" s="415"/>
      <c r="AM1042" s="296">
        <f>SUM(Y1042:AL1042)</f>
        <v>0</v>
      </c>
    </row>
    <row r="1043" spans="1:39" hidden="1" outlineLevel="1">
      <c r="A1043" s="528"/>
      <c r="B1043" s="294" t="s">
        <v>342</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 t="shared" ref="Y1043:AL1043" si="2447">Y1042</f>
        <v>0</v>
      </c>
      <c r="Z1043" s="411">
        <f t="shared" si="2447"/>
        <v>0</v>
      </c>
      <c r="AA1043" s="411">
        <f t="shared" si="2447"/>
        <v>0</v>
      </c>
      <c r="AB1043" s="411">
        <f t="shared" si="2447"/>
        <v>0</v>
      </c>
      <c r="AC1043" s="411">
        <f t="shared" si="2447"/>
        <v>0</v>
      </c>
      <c r="AD1043" s="411">
        <f t="shared" si="2447"/>
        <v>0</v>
      </c>
      <c r="AE1043" s="411">
        <f t="shared" si="2447"/>
        <v>0</v>
      </c>
      <c r="AF1043" s="411">
        <f t="shared" si="2447"/>
        <v>0</v>
      </c>
      <c r="AG1043" s="411">
        <f t="shared" si="2447"/>
        <v>0</v>
      </c>
      <c r="AH1043" s="411">
        <f t="shared" si="2447"/>
        <v>0</v>
      </c>
      <c r="AI1043" s="411">
        <f t="shared" si="2447"/>
        <v>0</v>
      </c>
      <c r="AJ1043" s="411">
        <f t="shared" si="2447"/>
        <v>0</v>
      </c>
      <c r="AK1043" s="411">
        <f t="shared" si="2447"/>
        <v>0</v>
      </c>
      <c r="AL1043" s="411">
        <f t="shared" si="2447"/>
        <v>0</v>
      </c>
      <c r="AM1043" s="306"/>
    </row>
    <row r="1044" spans="1:39" ht="15.75" hidden="1" outlineLevel="1">
      <c r="A1044" s="528"/>
      <c r="B1044" s="323"/>
      <c r="C1044" s="300"/>
      <c r="D1044" s="291"/>
      <c r="E1044" s="291"/>
      <c r="F1044" s="291"/>
      <c r="G1044" s="291"/>
      <c r="H1044" s="291"/>
      <c r="I1044" s="291"/>
      <c r="J1044" s="291"/>
      <c r="K1044" s="291"/>
      <c r="L1044" s="291"/>
      <c r="M1044" s="291"/>
      <c r="N1044" s="300"/>
      <c r="O1044" s="291"/>
      <c r="P1044" s="291"/>
      <c r="Q1044" s="291"/>
      <c r="R1044" s="291"/>
      <c r="S1044" s="291"/>
      <c r="T1044" s="291"/>
      <c r="U1044" s="291"/>
      <c r="V1044" s="291"/>
      <c r="W1044" s="291"/>
      <c r="X1044" s="291"/>
      <c r="Y1044" s="412"/>
      <c r="Z1044" s="412"/>
      <c r="AA1044" s="412"/>
      <c r="AB1044" s="412"/>
      <c r="AC1044" s="412"/>
      <c r="AD1044" s="412"/>
      <c r="AE1044" s="412"/>
      <c r="AF1044" s="412"/>
      <c r="AG1044" s="412"/>
      <c r="AH1044" s="412"/>
      <c r="AI1044" s="412"/>
      <c r="AJ1044" s="412"/>
      <c r="AK1044" s="412"/>
      <c r="AL1044" s="412"/>
      <c r="AM1044" s="306"/>
    </row>
    <row r="1045" spans="1:39" ht="15.75" hidden="1" outlineLevel="1">
      <c r="A1045" s="528"/>
      <c r="B1045" s="514" t="s">
        <v>502</v>
      </c>
      <c r="C1045" s="291"/>
      <c r="D1045" s="291"/>
      <c r="E1045" s="291"/>
      <c r="F1045" s="291"/>
      <c r="G1045" s="291"/>
      <c r="H1045" s="291"/>
      <c r="I1045" s="291"/>
      <c r="J1045" s="291"/>
      <c r="K1045" s="291"/>
      <c r="L1045" s="291"/>
      <c r="M1045" s="291"/>
      <c r="N1045" s="291"/>
      <c r="O1045" s="291"/>
      <c r="P1045" s="291"/>
      <c r="Q1045" s="291"/>
      <c r="R1045" s="291"/>
      <c r="S1045" s="291"/>
      <c r="T1045" s="291"/>
      <c r="U1045" s="291"/>
      <c r="V1045" s="291"/>
      <c r="W1045" s="291"/>
      <c r="X1045" s="291"/>
      <c r="Y1045" s="422"/>
      <c r="Z1045" s="425"/>
      <c r="AA1045" s="425"/>
      <c r="AB1045" s="425"/>
      <c r="AC1045" s="425"/>
      <c r="AD1045" s="425"/>
      <c r="AE1045" s="425"/>
      <c r="AF1045" s="425"/>
      <c r="AG1045" s="425"/>
      <c r="AH1045" s="425"/>
      <c r="AI1045" s="425"/>
      <c r="AJ1045" s="425"/>
      <c r="AK1045" s="425"/>
      <c r="AL1045" s="425"/>
      <c r="AM1045" s="306"/>
    </row>
    <row r="1046" spans="1:39" ht="15.75" hidden="1" outlineLevel="1">
      <c r="A1046" s="528"/>
      <c r="B1046" s="500" t="s">
        <v>498</v>
      </c>
      <c r="C1046" s="291"/>
      <c r="D1046" s="291"/>
      <c r="E1046" s="291"/>
      <c r="F1046" s="291"/>
      <c r="G1046" s="291"/>
      <c r="H1046" s="291"/>
      <c r="I1046" s="291"/>
      <c r="J1046" s="291"/>
      <c r="K1046" s="291"/>
      <c r="L1046" s="291"/>
      <c r="M1046" s="291"/>
      <c r="N1046" s="291"/>
      <c r="O1046" s="291"/>
      <c r="P1046" s="291"/>
      <c r="Q1046" s="291"/>
      <c r="R1046" s="291"/>
      <c r="S1046" s="291"/>
      <c r="T1046" s="291"/>
      <c r="U1046" s="291"/>
      <c r="V1046" s="291"/>
      <c r="W1046" s="291"/>
      <c r="X1046" s="291"/>
      <c r="Y1046" s="422"/>
      <c r="Z1046" s="425"/>
      <c r="AA1046" s="425"/>
      <c r="AB1046" s="425"/>
      <c r="AC1046" s="425"/>
      <c r="AD1046" s="425"/>
      <c r="AE1046" s="425"/>
      <c r="AF1046" s="425"/>
      <c r="AG1046" s="425"/>
      <c r="AH1046" s="425"/>
      <c r="AI1046" s="425"/>
      <c r="AJ1046" s="425"/>
      <c r="AK1046" s="425"/>
      <c r="AL1046" s="425"/>
      <c r="AM1046" s="306"/>
    </row>
    <row r="1047" spans="1:39" ht="15" hidden="1" customHeight="1" outlineLevel="1">
      <c r="A1047" s="528">
        <v>21</v>
      </c>
      <c r="B1047" s="428" t="s">
        <v>113</v>
      </c>
      <c r="C1047" s="291" t="s">
        <v>25</v>
      </c>
      <c r="D1047" s="295"/>
      <c r="E1047" s="295"/>
      <c r="F1047" s="295"/>
      <c r="G1047" s="295"/>
      <c r="H1047" s="295"/>
      <c r="I1047" s="295"/>
      <c r="J1047" s="295"/>
      <c r="K1047" s="295"/>
      <c r="L1047" s="295"/>
      <c r="M1047" s="295"/>
      <c r="N1047" s="291"/>
      <c r="O1047" s="295"/>
      <c r="P1047" s="295"/>
      <c r="Q1047" s="295"/>
      <c r="R1047" s="295"/>
      <c r="S1047" s="295"/>
      <c r="T1047" s="295"/>
      <c r="U1047" s="295"/>
      <c r="V1047" s="295"/>
      <c r="W1047" s="295"/>
      <c r="X1047" s="295"/>
      <c r="Y1047" s="410"/>
      <c r="Z1047" s="410"/>
      <c r="AA1047" s="410"/>
      <c r="AB1047" s="410"/>
      <c r="AC1047" s="410"/>
      <c r="AD1047" s="410"/>
      <c r="AE1047" s="410"/>
      <c r="AF1047" s="410"/>
      <c r="AG1047" s="410"/>
      <c r="AH1047" s="410"/>
      <c r="AI1047" s="410"/>
      <c r="AJ1047" s="410"/>
      <c r="AK1047" s="410"/>
      <c r="AL1047" s="410"/>
      <c r="AM1047" s="296">
        <f>SUM(Y1047:AL1047)</f>
        <v>0</v>
      </c>
    </row>
    <row r="1048" spans="1:39" ht="15" hidden="1" customHeight="1" outlineLevel="1">
      <c r="A1048" s="528"/>
      <c r="B1048" s="294" t="s">
        <v>346</v>
      </c>
      <c r="C1048" s="291" t="s">
        <v>163</v>
      </c>
      <c r="D1048" s="295"/>
      <c r="E1048" s="295"/>
      <c r="F1048" s="295"/>
      <c r="G1048" s="295"/>
      <c r="H1048" s="295"/>
      <c r="I1048" s="295"/>
      <c r="J1048" s="295"/>
      <c r="K1048" s="295"/>
      <c r="L1048" s="295"/>
      <c r="M1048" s="295"/>
      <c r="N1048" s="291"/>
      <c r="O1048" s="295"/>
      <c r="P1048" s="295"/>
      <c r="Q1048" s="295"/>
      <c r="R1048" s="295"/>
      <c r="S1048" s="295"/>
      <c r="T1048" s="295"/>
      <c r="U1048" s="295"/>
      <c r="V1048" s="295"/>
      <c r="W1048" s="295"/>
      <c r="X1048" s="295"/>
      <c r="Y1048" s="411">
        <f>Y1047</f>
        <v>0</v>
      </c>
      <c r="Z1048" s="411">
        <f t="shared" ref="Z1048" si="2448">Z1047</f>
        <v>0</v>
      </c>
      <c r="AA1048" s="411">
        <f t="shared" ref="AA1048" si="2449">AA1047</f>
        <v>0</v>
      </c>
      <c r="AB1048" s="411">
        <f t="shared" ref="AB1048" si="2450">AB1047</f>
        <v>0</v>
      </c>
      <c r="AC1048" s="411">
        <f t="shared" ref="AC1048" si="2451">AC1047</f>
        <v>0</v>
      </c>
      <c r="AD1048" s="411">
        <f t="shared" ref="AD1048" si="2452">AD1047</f>
        <v>0</v>
      </c>
      <c r="AE1048" s="411">
        <f t="shared" ref="AE1048" si="2453">AE1047</f>
        <v>0</v>
      </c>
      <c r="AF1048" s="411">
        <f t="shared" ref="AF1048" si="2454">AF1047</f>
        <v>0</v>
      </c>
      <c r="AG1048" s="411">
        <f t="shared" ref="AG1048" si="2455">AG1047</f>
        <v>0</v>
      </c>
      <c r="AH1048" s="411">
        <f t="shared" ref="AH1048" si="2456">AH1047</f>
        <v>0</v>
      </c>
      <c r="AI1048" s="411">
        <f t="shared" ref="AI1048" si="2457">AI1047</f>
        <v>0</v>
      </c>
      <c r="AJ1048" s="411">
        <f t="shared" ref="AJ1048" si="2458">AJ1047</f>
        <v>0</v>
      </c>
      <c r="AK1048" s="411">
        <f t="shared" ref="AK1048" si="2459">AK1047</f>
        <v>0</v>
      </c>
      <c r="AL1048" s="411">
        <f t="shared" ref="AL1048" si="2460">AL1047</f>
        <v>0</v>
      </c>
      <c r="AM1048" s="306"/>
    </row>
    <row r="1049" spans="1:39" ht="15" hidden="1" customHeight="1" outlineLevel="1">
      <c r="A1049" s="528"/>
      <c r="B1049" s="294"/>
      <c r="C1049" s="291"/>
      <c r="D1049" s="291"/>
      <c r="E1049" s="291"/>
      <c r="F1049" s="291"/>
      <c r="G1049" s="291"/>
      <c r="H1049" s="291"/>
      <c r="I1049" s="291"/>
      <c r="J1049" s="291"/>
      <c r="K1049" s="291"/>
      <c r="L1049" s="291"/>
      <c r="M1049" s="291"/>
      <c r="N1049" s="291"/>
      <c r="O1049" s="291"/>
      <c r="P1049" s="291"/>
      <c r="Q1049" s="291"/>
      <c r="R1049" s="291"/>
      <c r="S1049" s="291"/>
      <c r="T1049" s="291"/>
      <c r="U1049" s="291"/>
      <c r="V1049" s="291"/>
      <c r="W1049" s="291"/>
      <c r="X1049" s="291"/>
      <c r="Y1049" s="422"/>
      <c r="Z1049" s="425"/>
      <c r="AA1049" s="425"/>
      <c r="AB1049" s="425"/>
      <c r="AC1049" s="425"/>
      <c r="AD1049" s="425"/>
      <c r="AE1049" s="425"/>
      <c r="AF1049" s="425"/>
      <c r="AG1049" s="425"/>
      <c r="AH1049" s="425"/>
      <c r="AI1049" s="425"/>
      <c r="AJ1049" s="425"/>
      <c r="AK1049" s="425"/>
      <c r="AL1049" s="425"/>
      <c r="AM1049" s="306"/>
    </row>
    <row r="1050" spans="1:39" ht="15" hidden="1" customHeight="1" outlineLevel="1">
      <c r="A1050" s="528">
        <v>22</v>
      </c>
      <c r="B1050" s="428" t="s">
        <v>114</v>
      </c>
      <c r="C1050" s="291" t="s">
        <v>25</v>
      </c>
      <c r="D1050" s="295"/>
      <c r="E1050" s="295"/>
      <c r="F1050" s="295"/>
      <c r="G1050" s="295"/>
      <c r="H1050" s="295"/>
      <c r="I1050" s="295"/>
      <c r="J1050" s="295"/>
      <c r="K1050" s="295"/>
      <c r="L1050" s="295"/>
      <c r="M1050" s="295"/>
      <c r="N1050" s="291"/>
      <c r="O1050" s="295"/>
      <c r="P1050" s="295"/>
      <c r="Q1050" s="295"/>
      <c r="R1050" s="295"/>
      <c r="S1050" s="295"/>
      <c r="T1050" s="295"/>
      <c r="U1050" s="295"/>
      <c r="V1050" s="295"/>
      <c r="W1050" s="295"/>
      <c r="X1050" s="295"/>
      <c r="Y1050" s="410"/>
      <c r="Z1050" s="410"/>
      <c r="AA1050" s="410"/>
      <c r="AB1050" s="410"/>
      <c r="AC1050" s="410"/>
      <c r="AD1050" s="410"/>
      <c r="AE1050" s="410"/>
      <c r="AF1050" s="410"/>
      <c r="AG1050" s="410"/>
      <c r="AH1050" s="410"/>
      <c r="AI1050" s="410"/>
      <c r="AJ1050" s="410"/>
      <c r="AK1050" s="410"/>
      <c r="AL1050" s="410"/>
      <c r="AM1050" s="296">
        <f>SUM(Y1050:AL1050)</f>
        <v>0</v>
      </c>
    </row>
    <row r="1051" spans="1:39" ht="15" hidden="1" customHeight="1" outlineLevel="1">
      <c r="A1051" s="528"/>
      <c r="B1051" s="294" t="s">
        <v>346</v>
      </c>
      <c r="C1051" s="291" t="s">
        <v>163</v>
      </c>
      <c r="D1051" s="295"/>
      <c r="E1051" s="295"/>
      <c r="F1051" s="295"/>
      <c r="G1051" s="295"/>
      <c r="H1051" s="295"/>
      <c r="I1051" s="295"/>
      <c r="J1051" s="295"/>
      <c r="K1051" s="295"/>
      <c r="L1051" s="295"/>
      <c r="M1051" s="295"/>
      <c r="N1051" s="291"/>
      <c r="O1051" s="295"/>
      <c r="P1051" s="295"/>
      <c r="Q1051" s="295"/>
      <c r="R1051" s="295"/>
      <c r="S1051" s="295"/>
      <c r="T1051" s="295"/>
      <c r="U1051" s="295"/>
      <c r="V1051" s="295"/>
      <c r="W1051" s="295"/>
      <c r="X1051" s="295"/>
      <c r="Y1051" s="411">
        <f>Y1050</f>
        <v>0</v>
      </c>
      <c r="Z1051" s="411">
        <f t="shared" ref="Z1051" si="2461">Z1050</f>
        <v>0</v>
      </c>
      <c r="AA1051" s="411">
        <f t="shared" ref="AA1051" si="2462">AA1050</f>
        <v>0</v>
      </c>
      <c r="AB1051" s="411">
        <f t="shared" ref="AB1051" si="2463">AB1050</f>
        <v>0</v>
      </c>
      <c r="AC1051" s="411">
        <f t="shared" ref="AC1051" si="2464">AC1050</f>
        <v>0</v>
      </c>
      <c r="AD1051" s="411">
        <f t="shared" ref="AD1051" si="2465">AD1050</f>
        <v>0</v>
      </c>
      <c r="AE1051" s="411">
        <f t="shared" ref="AE1051" si="2466">AE1050</f>
        <v>0</v>
      </c>
      <c r="AF1051" s="411">
        <f t="shared" ref="AF1051" si="2467">AF1050</f>
        <v>0</v>
      </c>
      <c r="AG1051" s="411">
        <f t="shared" ref="AG1051" si="2468">AG1050</f>
        <v>0</v>
      </c>
      <c r="AH1051" s="411">
        <f t="shared" ref="AH1051" si="2469">AH1050</f>
        <v>0</v>
      </c>
      <c r="AI1051" s="411">
        <f t="shared" ref="AI1051" si="2470">AI1050</f>
        <v>0</v>
      </c>
      <c r="AJ1051" s="411">
        <f t="shared" ref="AJ1051" si="2471">AJ1050</f>
        <v>0</v>
      </c>
      <c r="AK1051" s="411">
        <f t="shared" ref="AK1051" si="2472">AK1050</f>
        <v>0</v>
      </c>
      <c r="AL1051" s="411">
        <f t="shared" ref="AL1051" si="2473">AL1050</f>
        <v>0</v>
      </c>
      <c r="AM1051" s="306"/>
    </row>
    <row r="1052" spans="1:39" ht="15" hidden="1" customHeight="1" outlineLevel="1">
      <c r="A1052" s="528"/>
      <c r="B1052" s="294"/>
      <c r="C1052" s="291"/>
      <c r="D1052" s="291"/>
      <c r="E1052" s="291"/>
      <c r="F1052" s="291"/>
      <c r="G1052" s="291"/>
      <c r="H1052" s="291"/>
      <c r="I1052" s="291"/>
      <c r="J1052" s="291"/>
      <c r="K1052" s="291"/>
      <c r="L1052" s="291"/>
      <c r="M1052" s="291"/>
      <c r="N1052" s="291"/>
      <c r="O1052" s="291"/>
      <c r="P1052" s="291"/>
      <c r="Q1052" s="291"/>
      <c r="R1052" s="291"/>
      <c r="S1052" s="291"/>
      <c r="T1052" s="291"/>
      <c r="U1052" s="291"/>
      <c r="V1052" s="291"/>
      <c r="W1052" s="291"/>
      <c r="X1052" s="291"/>
      <c r="Y1052" s="422"/>
      <c r="Z1052" s="425"/>
      <c r="AA1052" s="425"/>
      <c r="AB1052" s="425"/>
      <c r="AC1052" s="425"/>
      <c r="AD1052" s="425"/>
      <c r="AE1052" s="425"/>
      <c r="AF1052" s="425"/>
      <c r="AG1052" s="425"/>
      <c r="AH1052" s="425"/>
      <c r="AI1052" s="425"/>
      <c r="AJ1052" s="425"/>
      <c r="AK1052" s="425"/>
      <c r="AL1052" s="425"/>
      <c r="AM1052" s="306"/>
    </row>
    <row r="1053" spans="1:39" ht="15" hidden="1" customHeight="1" outlineLevel="1">
      <c r="A1053" s="528">
        <v>23</v>
      </c>
      <c r="B1053" s="428" t="s">
        <v>115</v>
      </c>
      <c r="C1053" s="291" t="s">
        <v>25</v>
      </c>
      <c r="D1053" s="295"/>
      <c r="E1053" s="295"/>
      <c r="F1053" s="295"/>
      <c r="G1053" s="295"/>
      <c r="H1053" s="295"/>
      <c r="I1053" s="295"/>
      <c r="J1053" s="295"/>
      <c r="K1053" s="295"/>
      <c r="L1053" s="295"/>
      <c r="M1053" s="295"/>
      <c r="N1053" s="291"/>
      <c r="O1053" s="295"/>
      <c r="P1053" s="295"/>
      <c r="Q1053" s="295"/>
      <c r="R1053" s="295"/>
      <c r="S1053" s="295"/>
      <c r="T1053" s="295"/>
      <c r="U1053" s="295"/>
      <c r="V1053" s="295"/>
      <c r="W1053" s="295"/>
      <c r="X1053" s="295"/>
      <c r="Y1053" s="410"/>
      <c r="Z1053" s="410"/>
      <c r="AA1053" s="410"/>
      <c r="AB1053" s="410"/>
      <c r="AC1053" s="410"/>
      <c r="AD1053" s="410"/>
      <c r="AE1053" s="410"/>
      <c r="AF1053" s="410"/>
      <c r="AG1053" s="410"/>
      <c r="AH1053" s="410"/>
      <c r="AI1053" s="410"/>
      <c r="AJ1053" s="410"/>
      <c r="AK1053" s="410"/>
      <c r="AL1053" s="410"/>
      <c r="AM1053" s="296">
        <f>SUM(Y1053:AL1053)</f>
        <v>0</v>
      </c>
    </row>
    <row r="1054" spans="1:39" ht="15" hidden="1" customHeight="1" outlineLevel="1">
      <c r="A1054" s="528"/>
      <c r="B1054" s="294" t="s">
        <v>346</v>
      </c>
      <c r="C1054" s="291" t="s">
        <v>163</v>
      </c>
      <c r="D1054" s="295"/>
      <c r="E1054" s="295"/>
      <c r="F1054" s="295"/>
      <c r="G1054" s="295"/>
      <c r="H1054" s="295"/>
      <c r="I1054" s="295"/>
      <c r="J1054" s="295"/>
      <c r="K1054" s="295"/>
      <c r="L1054" s="295"/>
      <c r="M1054" s="295"/>
      <c r="N1054" s="291"/>
      <c r="O1054" s="295"/>
      <c r="P1054" s="295"/>
      <c r="Q1054" s="295"/>
      <c r="R1054" s="295"/>
      <c r="S1054" s="295"/>
      <c r="T1054" s="295"/>
      <c r="U1054" s="295"/>
      <c r="V1054" s="295"/>
      <c r="W1054" s="295"/>
      <c r="X1054" s="295"/>
      <c r="Y1054" s="411">
        <f>Y1053</f>
        <v>0</v>
      </c>
      <c r="Z1054" s="411">
        <f t="shared" ref="Z1054" si="2474">Z1053</f>
        <v>0</v>
      </c>
      <c r="AA1054" s="411">
        <f t="shared" ref="AA1054" si="2475">AA1053</f>
        <v>0</v>
      </c>
      <c r="AB1054" s="411">
        <f t="shared" ref="AB1054" si="2476">AB1053</f>
        <v>0</v>
      </c>
      <c r="AC1054" s="411">
        <f t="shared" ref="AC1054" si="2477">AC1053</f>
        <v>0</v>
      </c>
      <c r="AD1054" s="411">
        <f t="shared" ref="AD1054" si="2478">AD1053</f>
        <v>0</v>
      </c>
      <c r="AE1054" s="411">
        <f t="shared" ref="AE1054" si="2479">AE1053</f>
        <v>0</v>
      </c>
      <c r="AF1054" s="411">
        <f t="shared" ref="AF1054" si="2480">AF1053</f>
        <v>0</v>
      </c>
      <c r="AG1054" s="411">
        <f t="shared" ref="AG1054" si="2481">AG1053</f>
        <v>0</v>
      </c>
      <c r="AH1054" s="411">
        <f t="shared" ref="AH1054" si="2482">AH1053</f>
        <v>0</v>
      </c>
      <c r="AI1054" s="411">
        <f t="shared" ref="AI1054" si="2483">AI1053</f>
        <v>0</v>
      </c>
      <c r="AJ1054" s="411">
        <f t="shared" ref="AJ1054" si="2484">AJ1053</f>
        <v>0</v>
      </c>
      <c r="AK1054" s="411">
        <f t="shared" ref="AK1054" si="2485">AK1053</f>
        <v>0</v>
      </c>
      <c r="AL1054" s="411">
        <f t="shared" ref="AL1054" si="2486">AL1053</f>
        <v>0</v>
      </c>
      <c r="AM1054" s="306"/>
    </row>
    <row r="1055" spans="1:39" ht="15" hidden="1" customHeight="1" outlineLevel="1">
      <c r="A1055" s="528"/>
      <c r="B1055" s="430"/>
      <c r="C1055" s="291"/>
      <c r="D1055" s="291"/>
      <c r="E1055" s="291"/>
      <c r="F1055" s="291"/>
      <c r="G1055" s="291"/>
      <c r="H1055" s="291"/>
      <c r="I1055" s="291"/>
      <c r="J1055" s="291"/>
      <c r="K1055" s="291"/>
      <c r="L1055" s="291"/>
      <c r="M1055" s="291"/>
      <c r="N1055" s="291"/>
      <c r="O1055" s="291"/>
      <c r="P1055" s="291"/>
      <c r="Q1055" s="291"/>
      <c r="R1055" s="291"/>
      <c r="S1055" s="291"/>
      <c r="T1055" s="291"/>
      <c r="U1055" s="291"/>
      <c r="V1055" s="291"/>
      <c r="W1055" s="291"/>
      <c r="X1055" s="291"/>
      <c r="Y1055" s="422"/>
      <c r="Z1055" s="425"/>
      <c r="AA1055" s="425"/>
      <c r="AB1055" s="425"/>
      <c r="AC1055" s="425"/>
      <c r="AD1055" s="425"/>
      <c r="AE1055" s="425"/>
      <c r="AF1055" s="425"/>
      <c r="AG1055" s="425"/>
      <c r="AH1055" s="425"/>
      <c r="AI1055" s="425"/>
      <c r="AJ1055" s="425"/>
      <c r="AK1055" s="425"/>
      <c r="AL1055" s="425"/>
      <c r="AM1055" s="306"/>
    </row>
    <row r="1056" spans="1:39" ht="15" hidden="1" customHeight="1" outlineLevel="1">
      <c r="A1056" s="528">
        <v>24</v>
      </c>
      <c r="B1056" s="428" t="s">
        <v>116</v>
      </c>
      <c r="C1056" s="291" t="s">
        <v>25</v>
      </c>
      <c r="D1056" s="295"/>
      <c r="E1056" s="295"/>
      <c r="F1056" s="295"/>
      <c r="G1056" s="295"/>
      <c r="H1056" s="295"/>
      <c r="I1056" s="295"/>
      <c r="J1056" s="295"/>
      <c r="K1056" s="295"/>
      <c r="L1056" s="295"/>
      <c r="M1056" s="295"/>
      <c r="N1056" s="291"/>
      <c r="O1056" s="295"/>
      <c r="P1056" s="295"/>
      <c r="Q1056" s="295"/>
      <c r="R1056" s="295"/>
      <c r="S1056" s="295"/>
      <c r="T1056" s="295"/>
      <c r="U1056" s="295"/>
      <c r="V1056" s="295"/>
      <c r="W1056" s="295"/>
      <c r="X1056" s="295"/>
      <c r="Y1056" s="410"/>
      <c r="Z1056" s="410"/>
      <c r="AA1056" s="410"/>
      <c r="AB1056" s="410"/>
      <c r="AC1056" s="410"/>
      <c r="AD1056" s="410"/>
      <c r="AE1056" s="410"/>
      <c r="AF1056" s="410"/>
      <c r="AG1056" s="410"/>
      <c r="AH1056" s="410"/>
      <c r="AI1056" s="410"/>
      <c r="AJ1056" s="410"/>
      <c r="AK1056" s="410"/>
      <c r="AL1056" s="410"/>
      <c r="AM1056" s="296">
        <f>SUM(Y1056:AL1056)</f>
        <v>0</v>
      </c>
    </row>
    <row r="1057" spans="1:39" ht="15" hidden="1" customHeight="1" outlineLevel="1">
      <c r="A1057" s="528"/>
      <c r="B1057" s="294" t="s">
        <v>346</v>
      </c>
      <c r="C1057" s="291" t="s">
        <v>163</v>
      </c>
      <c r="D1057" s="295"/>
      <c r="E1057" s="295"/>
      <c r="F1057" s="295"/>
      <c r="G1057" s="295"/>
      <c r="H1057" s="295"/>
      <c r="I1057" s="295"/>
      <c r="J1057" s="295"/>
      <c r="K1057" s="295"/>
      <c r="L1057" s="295"/>
      <c r="M1057" s="295"/>
      <c r="N1057" s="291"/>
      <c r="O1057" s="295"/>
      <c r="P1057" s="295"/>
      <c r="Q1057" s="295"/>
      <c r="R1057" s="295"/>
      <c r="S1057" s="295"/>
      <c r="T1057" s="295"/>
      <c r="U1057" s="295"/>
      <c r="V1057" s="295"/>
      <c r="W1057" s="295"/>
      <c r="X1057" s="295"/>
      <c r="Y1057" s="411">
        <f>Y1056</f>
        <v>0</v>
      </c>
      <c r="Z1057" s="411">
        <f t="shared" ref="Z1057" si="2487">Z1056</f>
        <v>0</v>
      </c>
      <c r="AA1057" s="411">
        <f t="shared" ref="AA1057" si="2488">AA1056</f>
        <v>0</v>
      </c>
      <c r="AB1057" s="411">
        <f t="shared" ref="AB1057" si="2489">AB1056</f>
        <v>0</v>
      </c>
      <c r="AC1057" s="411">
        <f t="shared" ref="AC1057" si="2490">AC1056</f>
        <v>0</v>
      </c>
      <c r="AD1057" s="411">
        <f t="shared" ref="AD1057" si="2491">AD1056</f>
        <v>0</v>
      </c>
      <c r="AE1057" s="411">
        <f t="shared" ref="AE1057" si="2492">AE1056</f>
        <v>0</v>
      </c>
      <c r="AF1057" s="411">
        <f t="shared" ref="AF1057" si="2493">AF1056</f>
        <v>0</v>
      </c>
      <c r="AG1057" s="411">
        <f t="shared" ref="AG1057" si="2494">AG1056</f>
        <v>0</v>
      </c>
      <c r="AH1057" s="411">
        <f t="shared" ref="AH1057" si="2495">AH1056</f>
        <v>0</v>
      </c>
      <c r="AI1057" s="411">
        <f t="shared" ref="AI1057" si="2496">AI1056</f>
        <v>0</v>
      </c>
      <c r="AJ1057" s="411">
        <f t="shared" ref="AJ1057" si="2497">AJ1056</f>
        <v>0</v>
      </c>
      <c r="AK1057" s="411">
        <f t="shared" ref="AK1057" si="2498">AK1056</f>
        <v>0</v>
      </c>
      <c r="AL1057" s="411">
        <f t="shared" ref="AL1057" si="2499">AL1056</f>
        <v>0</v>
      </c>
      <c r="AM1057" s="306"/>
    </row>
    <row r="1058" spans="1:39" ht="15" hidden="1" customHeight="1" outlineLevel="1">
      <c r="A1058" s="528"/>
      <c r="B1058" s="294"/>
      <c r="C1058" s="291"/>
      <c r="D1058" s="291"/>
      <c r="E1058" s="291"/>
      <c r="F1058" s="291"/>
      <c r="G1058" s="291"/>
      <c r="H1058" s="291"/>
      <c r="I1058" s="291"/>
      <c r="J1058" s="291"/>
      <c r="K1058" s="291"/>
      <c r="L1058" s="291"/>
      <c r="M1058" s="291"/>
      <c r="N1058" s="291"/>
      <c r="O1058" s="291"/>
      <c r="P1058" s="291"/>
      <c r="Q1058" s="291"/>
      <c r="R1058" s="291"/>
      <c r="S1058" s="291"/>
      <c r="T1058" s="291"/>
      <c r="U1058" s="291"/>
      <c r="V1058" s="291"/>
      <c r="W1058" s="291"/>
      <c r="X1058" s="291"/>
      <c r="Y1058" s="412"/>
      <c r="Z1058" s="425"/>
      <c r="AA1058" s="425"/>
      <c r="AB1058" s="425"/>
      <c r="AC1058" s="425"/>
      <c r="AD1058" s="425"/>
      <c r="AE1058" s="425"/>
      <c r="AF1058" s="425"/>
      <c r="AG1058" s="425"/>
      <c r="AH1058" s="425"/>
      <c r="AI1058" s="425"/>
      <c r="AJ1058" s="425"/>
      <c r="AK1058" s="425"/>
      <c r="AL1058" s="425"/>
      <c r="AM1058" s="306"/>
    </row>
    <row r="1059" spans="1:39" ht="15" hidden="1" customHeight="1" outlineLevel="1">
      <c r="A1059" s="528"/>
      <c r="B1059" s="288" t="s">
        <v>499</v>
      </c>
      <c r="C1059" s="291"/>
      <c r="D1059" s="291"/>
      <c r="E1059" s="291"/>
      <c r="F1059" s="291"/>
      <c r="G1059" s="291"/>
      <c r="H1059" s="291"/>
      <c r="I1059" s="291"/>
      <c r="J1059" s="291"/>
      <c r="K1059" s="291"/>
      <c r="L1059" s="291"/>
      <c r="M1059" s="291"/>
      <c r="N1059" s="291"/>
      <c r="O1059" s="291"/>
      <c r="P1059" s="291"/>
      <c r="Q1059" s="291"/>
      <c r="R1059" s="291"/>
      <c r="S1059" s="291"/>
      <c r="T1059" s="291"/>
      <c r="U1059" s="291"/>
      <c r="V1059" s="291"/>
      <c r="W1059" s="291"/>
      <c r="X1059" s="291"/>
      <c r="Y1059" s="412"/>
      <c r="Z1059" s="425"/>
      <c r="AA1059" s="425"/>
      <c r="AB1059" s="425"/>
      <c r="AC1059" s="425"/>
      <c r="AD1059" s="425"/>
      <c r="AE1059" s="425"/>
      <c r="AF1059" s="425"/>
      <c r="AG1059" s="425"/>
      <c r="AH1059" s="425"/>
      <c r="AI1059" s="425"/>
      <c r="AJ1059" s="425"/>
      <c r="AK1059" s="425"/>
      <c r="AL1059" s="425"/>
      <c r="AM1059" s="306"/>
    </row>
    <row r="1060" spans="1:39" ht="15" hidden="1" customHeight="1" outlineLevel="1">
      <c r="A1060" s="528">
        <v>25</v>
      </c>
      <c r="B1060" s="428" t="s">
        <v>117</v>
      </c>
      <c r="C1060" s="291" t="s">
        <v>25</v>
      </c>
      <c r="D1060" s="295"/>
      <c r="E1060" s="295"/>
      <c r="F1060" s="295"/>
      <c r="G1060" s="295"/>
      <c r="H1060" s="295"/>
      <c r="I1060" s="295"/>
      <c r="J1060" s="295"/>
      <c r="K1060" s="295"/>
      <c r="L1060" s="295"/>
      <c r="M1060" s="295"/>
      <c r="N1060" s="295">
        <v>12</v>
      </c>
      <c r="O1060" s="295"/>
      <c r="P1060" s="295"/>
      <c r="Q1060" s="295"/>
      <c r="R1060" s="295"/>
      <c r="S1060" s="295"/>
      <c r="T1060" s="295"/>
      <c r="U1060" s="295"/>
      <c r="V1060" s="295"/>
      <c r="W1060" s="295"/>
      <c r="X1060" s="295"/>
      <c r="Y1060" s="426"/>
      <c r="Z1060" s="415"/>
      <c r="AA1060" s="415"/>
      <c r="AB1060" s="415"/>
      <c r="AC1060" s="415"/>
      <c r="AD1060" s="415"/>
      <c r="AE1060" s="415"/>
      <c r="AF1060" s="415"/>
      <c r="AG1060" s="415"/>
      <c r="AH1060" s="415"/>
      <c r="AI1060" s="415"/>
      <c r="AJ1060" s="415"/>
      <c r="AK1060" s="415"/>
      <c r="AL1060" s="415"/>
      <c r="AM1060" s="296">
        <f>SUM(Y1060:AL1060)</f>
        <v>0</v>
      </c>
    </row>
    <row r="1061" spans="1:39" ht="15" hidden="1" customHeight="1" outlineLevel="1">
      <c r="A1061" s="528"/>
      <c r="B1061" s="294" t="s">
        <v>346</v>
      </c>
      <c r="C1061" s="291" t="s">
        <v>163</v>
      </c>
      <c r="D1061" s="295"/>
      <c r="E1061" s="295"/>
      <c r="F1061" s="295"/>
      <c r="G1061" s="295"/>
      <c r="H1061" s="295"/>
      <c r="I1061" s="295"/>
      <c r="J1061" s="295"/>
      <c r="K1061" s="295"/>
      <c r="L1061" s="295"/>
      <c r="M1061" s="295"/>
      <c r="N1061" s="295">
        <f>N1060</f>
        <v>12</v>
      </c>
      <c r="O1061" s="295"/>
      <c r="P1061" s="295"/>
      <c r="Q1061" s="295"/>
      <c r="R1061" s="295"/>
      <c r="S1061" s="295"/>
      <c r="T1061" s="295"/>
      <c r="U1061" s="295"/>
      <c r="V1061" s="295"/>
      <c r="W1061" s="295"/>
      <c r="X1061" s="295"/>
      <c r="Y1061" s="411">
        <f>Y1060</f>
        <v>0</v>
      </c>
      <c r="Z1061" s="411">
        <f t="shared" ref="Z1061" si="2500">Z1060</f>
        <v>0</v>
      </c>
      <c r="AA1061" s="411">
        <f t="shared" ref="AA1061" si="2501">AA1060</f>
        <v>0</v>
      </c>
      <c r="AB1061" s="411">
        <f t="shared" ref="AB1061" si="2502">AB1060</f>
        <v>0</v>
      </c>
      <c r="AC1061" s="411">
        <f t="shared" ref="AC1061" si="2503">AC1060</f>
        <v>0</v>
      </c>
      <c r="AD1061" s="411">
        <f t="shared" ref="AD1061" si="2504">AD1060</f>
        <v>0</v>
      </c>
      <c r="AE1061" s="411">
        <f t="shared" ref="AE1061" si="2505">AE1060</f>
        <v>0</v>
      </c>
      <c r="AF1061" s="411">
        <f t="shared" ref="AF1061" si="2506">AF1060</f>
        <v>0</v>
      </c>
      <c r="AG1061" s="411">
        <f t="shared" ref="AG1061" si="2507">AG1060</f>
        <v>0</v>
      </c>
      <c r="AH1061" s="411">
        <f t="shared" ref="AH1061" si="2508">AH1060</f>
        <v>0</v>
      </c>
      <c r="AI1061" s="411">
        <f t="shared" ref="AI1061" si="2509">AI1060</f>
        <v>0</v>
      </c>
      <c r="AJ1061" s="411">
        <f t="shared" ref="AJ1061" si="2510">AJ1060</f>
        <v>0</v>
      </c>
      <c r="AK1061" s="411">
        <f t="shared" ref="AK1061" si="2511">AK1060</f>
        <v>0</v>
      </c>
      <c r="AL1061" s="411">
        <f t="shared" ref="AL1061" si="2512">AL1060</f>
        <v>0</v>
      </c>
      <c r="AM1061" s="306"/>
    </row>
    <row r="1062" spans="1:39" ht="15" hidden="1" customHeight="1" outlineLevel="1">
      <c r="A1062" s="528"/>
      <c r="B1062" s="294"/>
      <c r="C1062" s="291"/>
      <c r="D1062" s="291"/>
      <c r="E1062" s="291"/>
      <c r="F1062" s="291"/>
      <c r="G1062" s="291"/>
      <c r="H1062" s="291"/>
      <c r="I1062" s="291"/>
      <c r="J1062" s="291"/>
      <c r="K1062" s="291"/>
      <c r="L1062" s="291"/>
      <c r="M1062" s="291"/>
      <c r="N1062" s="291"/>
      <c r="O1062" s="291"/>
      <c r="P1062" s="291"/>
      <c r="Q1062" s="291"/>
      <c r="R1062" s="291"/>
      <c r="S1062" s="291"/>
      <c r="T1062" s="291"/>
      <c r="U1062" s="291"/>
      <c r="V1062" s="291"/>
      <c r="W1062" s="291"/>
      <c r="X1062" s="291"/>
      <c r="Y1062" s="412"/>
      <c r="Z1062" s="425"/>
      <c r="AA1062" s="425"/>
      <c r="AB1062" s="425"/>
      <c r="AC1062" s="425"/>
      <c r="AD1062" s="425"/>
      <c r="AE1062" s="425"/>
      <c r="AF1062" s="425"/>
      <c r="AG1062" s="425"/>
      <c r="AH1062" s="425"/>
      <c r="AI1062" s="425"/>
      <c r="AJ1062" s="425"/>
      <c r="AK1062" s="425"/>
      <c r="AL1062" s="425"/>
      <c r="AM1062" s="306"/>
    </row>
    <row r="1063" spans="1:39" ht="15" hidden="1" customHeight="1" outlineLevel="1">
      <c r="A1063" s="528">
        <v>26</v>
      </c>
      <c r="B1063" s="428" t="s">
        <v>118</v>
      </c>
      <c r="C1063" s="291" t="s">
        <v>25</v>
      </c>
      <c r="D1063" s="295"/>
      <c r="E1063" s="295"/>
      <c r="F1063" s="295"/>
      <c r="G1063" s="295"/>
      <c r="H1063" s="295"/>
      <c r="I1063" s="295"/>
      <c r="J1063" s="295"/>
      <c r="K1063" s="295"/>
      <c r="L1063" s="295"/>
      <c r="M1063" s="295"/>
      <c r="N1063" s="295">
        <v>12</v>
      </c>
      <c r="O1063" s="295"/>
      <c r="P1063" s="295"/>
      <c r="Q1063" s="295"/>
      <c r="R1063" s="295"/>
      <c r="S1063" s="295"/>
      <c r="T1063" s="295"/>
      <c r="U1063" s="295"/>
      <c r="V1063" s="295"/>
      <c r="W1063" s="295"/>
      <c r="X1063" s="295"/>
      <c r="Y1063" s="426"/>
      <c r="Z1063" s="415"/>
      <c r="AA1063" s="415"/>
      <c r="AB1063" s="415"/>
      <c r="AC1063" s="415"/>
      <c r="AD1063" s="415"/>
      <c r="AE1063" s="415"/>
      <c r="AF1063" s="415"/>
      <c r="AG1063" s="415"/>
      <c r="AH1063" s="415"/>
      <c r="AI1063" s="415"/>
      <c r="AJ1063" s="415"/>
      <c r="AK1063" s="415"/>
      <c r="AL1063" s="415"/>
      <c r="AM1063" s="296">
        <f>SUM(Y1063:AL1063)</f>
        <v>0</v>
      </c>
    </row>
    <row r="1064" spans="1:39" ht="15" hidden="1" customHeight="1" outlineLevel="1">
      <c r="A1064" s="528"/>
      <c r="B1064" s="294" t="s">
        <v>346</v>
      </c>
      <c r="C1064" s="291" t="s">
        <v>163</v>
      </c>
      <c r="D1064" s="295"/>
      <c r="E1064" s="295"/>
      <c r="F1064" s="295"/>
      <c r="G1064" s="295"/>
      <c r="H1064" s="295"/>
      <c r="I1064" s="295"/>
      <c r="J1064" s="295"/>
      <c r="K1064" s="295"/>
      <c r="L1064" s="295"/>
      <c r="M1064" s="295"/>
      <c r="N1064" s="295">
        <f>N1063</f>
        <v>12</v>
      </c>
      <c r="O1064" s="295"/>
      <c r="P1064" s="295"/>
      <c r="Q1064" s="295"/>
      <c r="R1064" s="295"/>
      <c r="S1064" s="295"/>
      <c r="T1064" s="295"/>
      <c r="U1064" s="295"/>
      <c r="V1064" s="295"/>
      <c r="W1064" s="295"/>
      <c r="X1064" s="295"/>
      <c r="Y1064" s="411">
        <f>Y1063</f>
        <v>0</v>
      </c>
      <c r="Z1064" s="411">
        <f t="shared" ref="Z1064" si="2513">Z1063</f>
        <v>0</v>
      </c>
      <c r="AA1064" s="411">
        <f t="shared" ref="AA1064" si="2514">AA1063</f>
        <v>0</v>
      </c>
      <c r="AB1064" s="411">
        <f t="shared" ref="AB1064" si="2515">AB1063</f>
        <v>0</v>
      </c>
      <c r="AC1064" s="411">
        <f t="shared" ref="AC1064" si="2516">AC1063</f>
        <v>0</v>
      </c>
      <c r="AD1064" s="411">
        <f t="shared" ref="AD1064" si="2517">AD1063</f>
        <v>0</v>
      </c>
      <c r="AE1064" s="411">
        <f t="shared" ref="AE1064" si="2518">AE1063</f>
        <v>0</v>
      </c>
      <c r="AF1064" s="411">
        <f t="shared" ref="AF1064" si="2519">AF1063</f>
        <v>0</v>
      </c>
      <c r="AG1064" s="411">
        <f t="shared" ref="AG1064" si="2520">AG1063</f>
        <v>0</v>
      </c>
      <c r="AH1064" s="411">
        <f t="shared" ref="AH1064" si="2521">AH1063</f>
        <v>0</v>
      </c>
      <c r="AI1064" s="411">
        <f t="shared" ref="AI1064" si="2522">AI1063</f>
        <v>0</v>
      </c>
      <c r="AJ1064" s="411">
        <f t="shared" ref="AJ1064" si="2523">AJ1063</f>
        <v>0</v>
      </c>
      <c r="AK1064" s="411">
        <f t="shared" ref="AK1064" si="2524">AK1063</f>
        <v>0</v>
      </c>
      <c r="AL1064" s="411">
        <f t="shared" ref="AL1064" si="2525">AL1063</f>
        <v>0</v>
      </c>
      <c r="AM1064" s="306"/>
    </row>
    <row r="1065" spans="1:39" ht="15" hidden="1" customHeight="1" outlineLevel="1">
      <c r="A1065" s="528"/>
      <c r="B1065" s="294"/>
      <c r="C1065" s="291"/>
      <c r="D1065" s="291"/>
      <c r="E1065" s="291"/>
      <c r="F1065" s="291"/>
      <c r="G1065" s="291"/>
      <c r="H1065" s="291"/>
      <c r="I1065" s="291"/>
      <c r="J1065" s="291"/>
      <c r="K1065" s="291"/>
      <c r="L1065" s="291"/>
      <c r="M1065" s="291"/>
      <c r="N1065" s="291"/>
      <c r="O1065" s="291"/>
      <c r="P1065" s="291"/>
      <c r="Q1065" s="291"/>
      <c r="R1065" s="291"/>
      <c r="S1065" s="291"/>
      <c r="T1065" s="291"/>
      <c r="U1065" s="291"/>
      <c r="V1065" s="291"/>
      <c r="W1065" s="291"/>
      <c r="X1065" s="291"/>
      <c r="Y1065" s="412"/>
      <c r="Z1065" s="425"/>
      <c r="AA1065" s="425"/>
      <c r="AB1065" s="425"/>
      <c r="AC1065" s="425"/>
      <c r="AD1065" s="425"/>
      <c r="AE1065" s="425"/>
      <c r="AF1065" s="425"/>
      <c r="AG1065" s="425"/>
      <c r="AH1065" s="425"/>
      <c r="AI1065" s="425"/>
      <c r="AJ1065" s="425"/>
      <c r="AK1065" s="425"/>
      <c r="AL1065" s="425"/>
      <c r="AM1065" s="306"/>
    </row>
    <row r="1066" spans="1:39" ht="15" hidden="1" customHeight="1" outlineLevel="1">
      <c r="A1066" s="528">
        <v>27</v>
      </c>
      <c r="B1066" s="428" t="s">
        <v>119</v>
      </c>
      <c r="C1066" s="291" t="s">
        <v>25</v>
      </c>
      <c r="D1066" s="295"/>
      <c r="E1066" s="295"/>
      <c r="F1066" s="295"/>
      <c r="G1066" s="295"/>
      <c r="H1066" s="295"/>
      <c r="I1066" s="295"/>
      <c r="J1066" s="295"/>
      <c r="K1066" s="295"/>
      <c r="L1066" s="295"/>
      <c r="M1066" s="295"/>
      <c r="N1066" s="295">
        <v>12</v>
      </c>
      <c r="O1066" s="295"/>
      <c r="P1066" s="295"/>
      <c r="Q1066" s="295"/>
      <c r="R1066" s="295"/>
      <c r="S1066" s="295"/>
      <c r="T1066" s="295"/>
      <c r="U1066" s="295"/>
      <c r="V1066" s="295"/>
      <c r="W1066" s="295"/>
      <c r="X1066" s="295"/>
      <c r="Y1066" s="426"/>
      <c r="Z1066" s="415"/>
      <c r="AA1066" s="415"/>
      <c r="AB1066" s="415"/>
      <c r="AC1066" s="415"/>
      <c r="AD1066" s="415"/>
      <c r="AE1066" s="415"/>
      <c r="AF1066" s="415"/>
      <c r="AG1066" s="415"/>
      <c r="AH1066" s="415"/>
      <c r="AI1066" s="415"/>
      <c r="AJ1066" s="415"/>
      <c r="AK1066" s="415"/>
      <c r="AL1066" s="415"/>
      <c r="AM1066" s="296">
        <f>SUM(Y1066:AL1066)</f>
        <v>0</v>
      </c>
    </row>
    <row r="1067" spans="1:39" ht="15" hidden="1" customHeight="1" outlineLevel="1">
      <c r="A1067" s="528"/>
      <c r="B1067" s="294" t="s">
        <v>346</v>
      </c>
      <c r="C1067" s="291" t="s">
        <v>163</v>
      </c>
      <c r="D1067" s="295"/>
      <c r="E1067" s="295"/>
      <c r="F1067" s="295"/>
      <c r="G1067" s="295"/>
      <c r="H1067" s="295"/>
      <c r="I1067" s="295"/>
      <c r="J1067" s="295"/>
      <c r="K1067" s="295"/>
      <c r="L1067" s="295"/>
      <c r="M1067" s="295"/>
      <c r="N1067" s="295">
        <f>N1066</f>
        <v>12</v>
      </c>
      <c r="O1067" s="295"/>
      <c r="P1067" s="295"/>
      <c r="Q1067" s="295"/>
      <c r="R1067" s="295"/>
      <c r="S1067" s="295"/>
      <c r="T1067" s="295"/>
      <c r="U1067" s="295"/>
      <c r="V1067" s="295"/>
      <c r="W1067" s="295"/>
      <c r="X1067" s="295"/>
      <c r="Y1067" s="411">
        <f>Y1066</f>
        <v>0</v>
      </c>
      <c r="Z1067" s="411">
        <f t="shared" ref="Z1067" si="2526">Z1066</f>
        <v>0</v>
      </c>
      <c r="AA1067" s="411">
        <f t="shared" ref="AA1067" si="2527">AA1066</f>
        <v>0</v>
      </c>
      <c r="AB1067" s="411">
        <f t="shared" ref="AB1067" si="2528">AB1066</f>
        <v>0</v>
      </c>
      <c r="AC1067" s="411">
        <f t="shared" ref="AC1067" si="2529">AC1066</f>
        <v>0</v>
      </c>
      <c r="AD1067" s="411">
        <f t="shared" ref="AD1067" si="2530">AD1066</f>
        <v>0</v>
      </c>
      <c r="AE1067" s="411">
        <f t="shared" ref="AE1067" si="2531">AE1066</f>
        <v>0</v>
      </c>
      <c r="AF1067" s="411">
        <f t="shared" ref="AF1067" si="2532">AF1066</f>
        <v>0</v>
      </c>
      <c r="AG1067" s="411">
        <f t="shared" ref="AG1067" si="2533">AG1066</f>
        <v>0</v>
      </c>
      <c r="AH1067" s="411">
        <f t="shared" ref="AH1067" si="2534">AH1066</f>
        <v>0</v>
      </c>
      <c r="AI1067" s="411">
        <f t="shared" ref="AI1067" si="2535">AI1066</f>
        <v>0</v>
      </c>
      <c r="AJ1067" s="411">
        <f t="shared" ref="AJ1067" si="2536">AJ1066</f>
        <v>0</v>
      </c>
      <c r="AK1067" s="411">
        <f t="shared" ref="AK1067" si="2537">AK1066</f>
        <v>0</v>
      </c>
      <c r="AL1067" s="411">
        <f t="shared" ref="AL1067" si="2538">AL1066</f>
        <v>0</v>
      </c>
      <c r="AM1067" s="306"/>
    </row>
    <row r="1068" spans="1:39" ht="15" hidden="1" customHeight="1" outlineLevel="1">
      <c r="A1068" s="528"/>
      <c r="B1068" s="294"/>
      <c r="C1068" s="291"/>
      <c r="D1068" s="291"/>
      <c r="E1068" s="291"/>
      <c r="F1068" s="291"/>
      <c r="G1068" s="291"/>
      <c r="H1068" s="291"/>
      <c r="I1068" s="291"/>
      <c r="J1068" s="291"/>
      <c r="K1068" s="291"/>
      <c r="L1068" s="291"/>
      <c r="M1068" s="291"/>
      <c r="N1068" s="291"/>
      <c r="O1068" s="291"/>
      <c r="P1068" s="291"/>
      <c r="Q1068" s="291"/>
      <c r="R1068" s="291"/>
      <c r="S1068" s="291"/>
      <c r="T1068" s="291"/>
      <c r="U1068" s="291"/>
      <c r="V1068" s="291"/>
      <c r="W1068" s="291"/>
      <c r="X1068" s="291"/>
      <c r="Y1068" s="412"/>
      <c r="Z1068" s="425"/>
      <c r="AA1068" s="425"/>
      <c r="AB1068" s="425"/>
      <c r="AC1068" s="425"/>
      <c r="AD1068" s="425"/>
      <c r="AE1068" s="425"/>
      <c r="AF1068" s="425"/>
      <c r="AG1068" s="425"/>
      <c r="AH1068" s="425"/>
      <c r="AI1068" s="425"/>
      <c r="AJ1068" s="425"/>
      <c r="AK1068" s="425"/>
      <c r="AL1068" s="425"/>
      <c r="AM1068" s="306"/>
    </row>
    <row r="1069" spans="1:39" ht="15" hidden="1" customHeight="1" outlineLevel="1">
      <c r="A1069" s="528">
        <v>28</v>
      </c>
      <c r="B1069" s="428" t="s">
        <v>120</v>
      </c>
      <c r="C1069" s="291" t="s">
        <v>25</v>
      </c>
      <c r="D1069" s="295"/>
      <c r="E1069" s="295"/>
      <c r="F1069" s="295"/>
      <c r="G1069" s="295"/>
      <c r="H1069" s="295"/>
      <c r="I1069" s="295"/>
      <c r="J1069" s="295"/>
      <c r="K1069" s="295"/>
      <c r="L1069" s="295"/>
      <c r="M1069" s="295"/>
      <c r="N1069" s="295">
        <v>12</v>
      </c>
      <c r="O1069" s="295"/>
      <c r="P1069" s="295"/>
      <c r="Q1069" s="295"/>
      <c r="R1069" s="295"/>
      <c r="S1069" s="295"/>
      <c r="T1069" s="295"/>
      <c r="U1069" s="295"/>
      <c r="V1069" s="295"/>
      <c r="W1069" s="295"/>
      <c r="X1069" s="295"/>
      <c r="Y1069" s="426"/>
      <c r="Z1069" s="415"/>
      <c r="AA1069" s="415"/>
      <c r="AB1069" s="415"/>
      <c r="AC1069" s="415"/>
      <c r="AD1069" s="415"/>
      <c r="AE1069" s="415"/>
      <c r="AF1069" s="415"/>
      <c r="AG1069" s="415"/>
      <c r="AH1069" s="415"/>
      <c r="AI1069" s="415"/>
      <c r="AJ1069" s="415"/>
      <c r="AK1069" s="415"/>
      <c r="AL1069" s="415"/>
      <c r="AM1069" s="296">
        <f>SUM(Y1069:AL1069)</f>
        <v>0</v>
      </c>
    </row>
    <row r="1070" spans="1:39" ht="15" hidden="1" customHeight="1" outlineLevel="1">
      <c r="A1070" s="528"/>
      <c r="B1070" s="294" t="s">
        <v>346</v>
      </c>
      <c r="C1070" s="291" t="s">
        <v>163</v>
      </c>
      <c r="D1070" s="295"/>
      <c r="E1070" s="295"/>
      <c r="F1070" s="295"/>
      <c r="G1070" s="295"/>
      <c r="H1070" s="295"/>
      <c r="I1070" s="295"/>
      <c r="J1070" s="295"/>
      <c r="K1070" s="295"/>
      <c r="L1070" s="295"/>
      <c r="M1070" s="295"/>
      <c r="N1070" s="295">
        <f>N1069</f>
        <v>12</v>
      </c>
      <c r="O1070" s="295"/>
      <c r="P1070" s="295"/>
      <c r="Q1070" s="295"/>
      <c r="R1070" s="295"/>
      <c r="S1070" s="295"/>
      <c r="T1070" s="295"/>
      <c r="U1070" s="295"/>
      <c r="V1070" s="295"/>
      <c r="W1070" s="295"/>
      <c r="X1070" s="295"/>
      <c r="Y1070" s="411">
        <f>Y1069</f>
        <v>0</v>
      </c>
      <c r="Z1070" s="411">
        <f>Z1069</f>
        <v>0</v>
      </c>
      <c r="AA1070" s="411">
        <f t="shared" ref="AA1070" si="2539">AA1069</f>
        <v>0</v>
      </c>
      <c r="AB1070" s="411">
        <f t="shared" ref="AB1070" si="2540">AB1069</f>
        <v>0</v>
      </c>
      <c r="AC1070" s="411">
        <f t="shared" ref="AC1070" si="2541">AC1069</f>
        <v>0</v>
      </c>
      <c r="AD1070" s="411">
        <f t="shared" ref="AD1070" si="2542">AD1069</f>
        <v>0</v>
      </c>
      <c r="AE1070" s="411">
        <f>AE1069</f>
        <v>0</v>
      </c>
      <c r="AF1070" s="411">
        <f t="shared" ref="AF1070" si="2543">AF1069</f>
        <v>0</v>
      </c>
      <c r="AG1070" s="411">
        <f t="shared" ref="AG1070" si="2544">AG1069</f>
        <v>0</v>
      </c>
      <c r="AH1070" s="411">
        <f t="shared" ref="AH1070" si="2545">AH1069</f>
        <v>0</v>
      </c>
      <c r="AI1070" s="411">
        <f t="shared" ref="AI1070" si="2546">AI1069</f>
        <v>0</v>
      </c>
      <c r="AJ1070" s="411">
        <f t="shared" ref="AJ1070" si="2547">AJ1069</f>
        <v>0</v>
      </c>
      <c r="AK1070" s="411">
        <f t="shared" ref="AK1070" si="2548">AK1069</f>
        <v>0</v>
      </c>
      <c r="AL1070" s="411">
        <f t="shared" ref="AL1070" si="2549">AL1069</f>
        <v>0</v>
      </c>
      <c r="AM1070" s="306"/>
    </row>
    <row r="1071" spans="1:39" ht="15" hidden="1" customHeight="1" outlineLevel="1">
      <c r="A1071" s="528"/>
      <c r="B1071" s="294"/>
      <c r="C1071" s="291"/>
      <c r="D1071" s="291"/>
      <c r="E1071" s="291"/>
      <c r="F1071" s="291"/>
      <c r="G1071" s="291"/>
      <c r="H1071" s="291"/>
      <c r="I1071" s="291"/>
      <c r="J1071" s="291"/>
      <c r="K1071" s="291"/>
      <c r="L1071" s="291"/>
      <c r="M1071" s="291"/>
      <c r="N1071" s="291"/>
      <c r="O1071" s="291"/>
      <c r="P1071" s="291"/>
      <c r="Q1071" s="291"/>
      <c r="R1071" s="291"/>
      <c r="S1071" s="291"/>
      <c r="T1071" s="291"/>
      <c r="U1071" s="291"/>
      <c r="V1071" s="291"/>
      <c r="W1071" s="291"/>
      <c r="X1071" s="291"/>
      <c r="Y1071" s="412"/>
      <c r="Z1071" s="425"/>
      <c r="AA1071" s="425"/>
      <c r="AB1071" s="425"/>
      <c r="AC1071" s="425"/>
      <c r="AD1071" s="425"/>
      <c r="AE1071" s="425"/>
      <c r="AF1071" s="425"/>
      <c r="AG1071" s="425"/>
      <c r="AH1071" s="425"/>
      <c r="AI1071" s="425"/>
      <c r="AJ1071" s="425"/>
      <c r="AK1071" s="425"/>
      <c r="AL1071" s="425"/>
      <c r="AM1071" s="306"/>
    </row>
    <row r="1072" spans="1:39" ht="15" hidden="1" customHeight="1" outlineLevel="1">
      <c r="A1072" s="528">
        <v>29</v>
      </c>
      <c r="B1072" s="428" t="s">
        <v>121</v>
      </c>
      <c r="C1072" s="291" t="s">
        <v>25</v>
      </c>
      <c r="D1072" s="295"/>
      <c r="E1072" s="295"/>
      <c r="F1072" s="295"/>
      <c r="G1072" s="295"/>
      <c r="H1072" s="295"/>
      <c r="I1072" s="295"/>
      <c r="J1072" s="295"/>
      <c r="K1072" s="295"/>
      <c r="L1072" s="295"/>
      <c r="M1072" s="295"/>
      <c r="N1072" s="295">
        <v>3</v>
      </c>
      <c r="O1072" s="295"/>
      <c r="P1072" s="295"/>
      <c r="Q1072" s="295"/>
      <c r="R1072" s="295"/>
      <c r="S1072" s="295"/>
      <c r="T1072" s="295"/>
      <c r="U1072" s="295"/>
      <c r="V1072" s="295"/>
      <c r="W1072" s="295"/>
      <c r="X1072" s="295"/>
      <c r="Y1072" s="426"/>
      <c r="Z1072" s="415"/>
      <c r="AA1072" s="415"/>
      <c r="AB1072" s="415"/>
      <c r="AC1072" s="415"/>
      <c r="AD1072" s="415"/>
      <c r="AE1072" s="415"/>
      <c r="AF1072" s="415"/>
      <c r="AG1072" s="415"/>
      <c r="AH1072" s="415"/>
      <c r="AI1072" s="415"/>
      <c r="AJ1072" s="415"/>
      <c r="AK1072" s="415"/>
      <c r="AL1072" s="415"/>
      <c r="AM1072" s="296">
        <f>SUM(Y1072:AL1072)</f>
        <v>0</v>
      </c>
    </row>
    <row r="1073" spans="1:39" ht="15" hidden="1" customHeight="1" outlineLevel="1">
      <c r="A1073" s="528"/>
      <c r="B1073" s="294" t="s">
        <v>346</v>
      </c>
      <c r="C1073" s="291" t="s">
        <v>163</v>
      </c>
      <c r="D1073" s="295"/>
      <c r="E1073" s="295"/>
      <c r="F1073" s="295"/>
      <c r="G1073" s="295"/>
      <c r="H1073" s="295"/>
      <c r="I1073" s="295"/>
      <c r="J1073" s="295"/>
      <c r="K1073" s="295"/>
      <c r="L1073" s="295"/>
      <c r="M1073" s="295"/>
      <c r="N1073" s="295">
        <f>N1072</f>
        <v>3</v>
      </c>
      <c r="O1073" s="295"/>
      <c r="P1073" s="295"/>
      <c r="Q1073" s="295"/>
      <c r="R1073" s="295"/>
      <c r="S1073" s="295"/>
      <c r="T1073" s="295"/>
      <c r="U1073" s="295"/>
      <c r="V1073" s="295"/>
      <c r="W1073" s="295"/>
      <c r="X1073" s="295"/>
      <c r="Y1073" s="411">
        <f>Y1072</f>
        <v>0</v>
      </c>
      <c r="Z1073" s="411">
        <f t="shared" ref="Z1073" si="2550">Z1072</f>
        <v>0</v>
      </c>
      <c r="AA1073" s="411">
        <f t="shared" ref="AA1073" si="2551">AA1072</f>
        <v>0</v>
      </c>
      <c r="AB1073" s="411">
        <f t="shared" ref="AB1073" si="2552">AB1072</f>
        <v>0</v>
      </c>
      <c r="AC1073" s="411">
        <f t="shared" ref="AC1073" si="2553">AC1072</f>
        <v>0</v>
      </c>
      <c r="AD1073" s="411">
        <f t="shared" ref="AD1073" si="2554">AD1072</f>
        <v>0</v>
      </c>
      <c r="AE1073" s="411">
        <f t="shared" ref="AE1073" si="2555">AE1072</f>
        <v>0</v>
      </c>
      <c r="AF1073" s="411">
        <f t="shared" ref="AF1073" si="2556">AF1072</f>
        <v>0</v>
      </c>
      <c r="AG1073" s="411">
        <f t="shared" ref="AG1073" si="2557">AG1072</f>
        <v>0</v>
      </c>
      <c r="AH1073" s="411">
        <f t="shared" ref="AH1073" si="2558">AH1072</f>
        <v>0</v>
      </c>
      <c r="AI1073" s="411">
        <f t="shared" ref="AI1073" si="2559">AI1072</f>
        <v>0</v>
      </c>
      <c r="AJ1073" s="411">
        <f t="shared" ref="AJ1073" si="2560">AJ1072</f>
        <v>0</v>
      </c>
      <c r="AK1073" s="411">
        <f t="shared" ref="AK1073" si="2561">AK1072</f>
        <v>0</v>
      </c>
      <c r="AL1073" s="411">
        <f t="shared" ref="AL1073" si="2562">AL1072</f>
        <v>0</v>
      </c>
      <c r="AM1073" s="306"/>
    </row>
    <row r="1074" spans="1:39" ht="15" hidden="1" customHeight="1" outlineLevel="1">
      <c r="A1074" s="528"/>
      <c r="B1074" s="294"/>
      <c r="C1074" s="291"/>
      <c r="D1074" s="291"/>
      <c r="E1074" s="291"/>
      <c r="F1074" s="291"/>
      <c r="G1074" s="291"/>
      <c r="H1074" s="291"/>
      <c r="I1074" s="291"/>
      <c r="J1074" s="291"/>
      <c r="K1074" s="291"/>
      <c r="L1074" s="291"/>
      <c r="M1074" s="291"/>
      <c r="N1074" s="291"/>
      <c r="O1074" s="291"/>
      <c r="P1074" s="291"/>
      <c r="Q1074" s="291"/>
      <c r="R1074" s="291"/>
      <c r="S1074" s="291"/>
      <c r="T1074" s="291"/>
      <c r="U1074" s="291"/>
      <c r="V1074" s="291"/>
      <c r="W1074" s="291"/>
      <c r="X1074" s="291"/>
      <c r="Y1074" s="412"/>
      <c r="Z1074" s="425"/>
      <c r="AA1074" s="425"/>
      <c r="AB1074" s="425"/>
      <c r="AC1074" s="425"/>
      <c r="AD1074" s="425"/>
      <c r="AE1074" s="425"/>
      <c r="AF1074" s="425"/>
      <c r="AG1074" s="425"/>
      <c r="AH1074" s="425"/>
      <c r="AI1074" s="425"/>
      <c r="AJ1074" s="425"/>
      <c r="AK1074" s="425"/>
      <c r="AL1074" s="425"/>
      <c r="AM1074" s="306"/>
    </row>
    <row r="1075" spans="1:39" ht="15" hidden="1" customHeight="1" outlineLevel="1">
      <c r="A1075" s="528">
        <v>30</v>
      </c>
      <c r="B1075" s="428" t="s">
        <v>122</v>
      </c>
      <c r="C1075" s="291" t="s">
        <v>25</v>
      </c>
      <c r="D1075" s="295"/>
      <c r="E1075" s="295"/>
      <c r="F1075" s="295"/>
      <c r="G1075" s="295"/>
      <c r="H1075" s="295"/>
      <c r="I1075" s="295"/>
      <c r="J1075" s="295"/>
      <c r="K1075" s="295"/>
      <c r="L1075" s="295"/>
      <c r="M1075" s="295"/>
      <c r="N1075" s="295">
        <v>12</v>
      </c>
      <c r="O1075" s="295"/>
      <c r="P1075" s="295"/>
      <c r="Q1075" s="295"/>
      <c r="R1075" s="295"/>
      <c r="S1075" s="295"/>
      <c r="T1075" s="295"/>
      <c r="U1075" s="295"/>
      <c r="V1075" s="295"/>
      <c r="W1075" s="295"/>
      <c r="X1075" s="295"/>
      <c r="Y1075" s="426"/>
      <c r="Z1075" s="415"/>
      <c r="AA1075" s="415"/>
      <c r="AB1075" s="415"/>
      <c r="AC1075" s="415"/>
      <c r="AD1075" s="415"/>
      <c r="AE1075" s="415"/>
      <c r="AF1075" s="415"/>
      <c r="AG1075" s="415"/>
      <c r="AH1075" s="415"/>
      <c r="AI1075" s="415"/>
      <c r="AJ1075" s="415"/>
      <c r="AK1075" s="415"/>
      <c r="AL1075" s="415"/>
      <c r="AM1075" s="296">
        <f>SUM(Y1075:AL1075)</f>
        <v>0</v>
      </c>
    </row>
    <row r="1076" spans="1:39" ht="15" hidden="1" customHeight="1" outlineLevel="1">
      <c r="A1076" s="528"/>
      <c r="B1076" s="294" t="s">
        <v>346</v>
      </c>
      <c r="C1076" s="291" t="s">
        <v>163</v>
      </c>
      <c r="D1076" s="295"/>
      <c r="E1076" s="295"/>
      <c r="F1076" s="295"/>
      <c r="G1076" s="295"/>
      <c r="H1076" s="295"/>
      <c r="I1076" s="295"/>
      <c r="J1076" s="295"/>
      <c r="K1076" s="295"/>
      <c r="L1076" s="295"/>
      <c r="M1076" s="295"/>
      <c r="N1076" s="295">
        <f>N1075</f>
        <v>12</v>
      </c>
      <c r="O1076" s="295"/>
      <c r="P1076" s="295"/>
      <c r="Q1076" s="295"/>
      <c r="R1076" s="295"/>
      <c r="S1076" s="295"/>
      <c r="T1076" s="295"/>
      <c r="U1076" s="295"/>
      <c r="V1076" s="295"/>
      <c r="W1076" s="295"/>
      <c r="X1076" s="295"/>
      <c r="Y1076" s="411">
        <f>Y1075</f>
        <v>0</v>
      </c>
      <c r="Z1076" s="411">
        <f t="shared" ref="Z1076" si="2563">Z1075</f>
        <v>0</v>
      </c>
      <c r="AA1076" s="411">
        <f t="shared" ref="AA1076" si="2564">AA1075</f>
        <v>0</v>
      </c>
      <c r="AB1076" s="411">
        <f t="shared" ref="AB1076" si="2565">AB1075</f>
        <v>0</v>
      </c>
      <c r="AC1076" s="411">
        <f t="shared" ref="AC1076" si="2566">AC1075</f>
        <v>0</v>
      </c>
      <c r="AD1076" s="411">
        <f t="shared" ref="AD1076" si="2567">AD1075</f>
        <v>0</v>
      </c>
      <c r="AE1076" s="411">
        <f t="shared" ref="AE1076" si="2568">AE1075</f>
        <v>0</v>
      </c>
      <c r="AF1076" s="411">
        <f t="shared" ref="AF1076" si="2569">AF1075</f>
        <v>0</v>
      </c>
      <c r="AG1076" s="411">
        <f t="shared" ref="AG1076" si="2570">AG1075</f>
        <v>0</v>
      </c>
      <c r="AH1076" s="411">
        <f t="shared" ref="AH1076" si="2571">AH1075</f>
        <v>0</v>
      </c>
      <c r="AI1076" s="411">
        <f t="shared" ref="AI1076" si="2572">AI1075</f>
        <v>0</v>
      </c>
      <c r="AJ1076" s="411">
        <f t="shared" ref="AJ1076" si="2573">AJ1075</f>
        <v>0</v>
      </c>
      <c r="AK1076" s="411">
        <f t="shared" ref="AK1076" si="2574">AK1075</f>
        <v>0</v>
      </c>
      <c r="AL1076" s="411">
        <f t="shared" ref="AL1076" si="2575">AL1075</f>
        <v>0</v>
      </c>
      <c r="AM1076" s="306"/>
    </row>
    <row r="1077" spans="1:39" ht="15" hidden="1" customHeight="1" outlineLevel="1">
      <c r="A1077" s="528"/>
      <c r="B1077" s="294"/>
      <c r="C1077" s="291"/>
      <c r="D1077" s="291"/>
      <c r="E1077" s="291"/>
      <c r="F1077" s="291"/>
      <c r="G1077" s="291"/>
      <c r="H1077" s="291"/>
      <c r="I1077" s="291"/>
      <c r="J1077" s="291"/>
      <c r="K1077" s="291"/>
      <c r="L1077" s="291"/>
      <c r="M1077" s="291"/>
      <c r="N1077" s="291"/>
      <c r="O1077" s="291"/>
      <c r="P1077" s="291"/>
      <c r="Q1077" s="291"/>
      <c r="R1077" s="291"/>
      <c r="S1077" s="291"/>
      <c r="T1077" s="291"/>
      <c r="U1077" s="291"/>
      <c r="V1077" s="291"/>
      <c r="W1077" s="291"/>
      <c r="X1077" s="291"/>
      <c r="Y1077" s="412"/>
      <c r="Z1077" s="425"/>
      <c r="AA1077" s="425"/>
      <c r="AB1077" s="425"/>
      <c r="AC1077" s="425"/>
      <c r="AD1077" s="425"/>
      <c r="AE1077" s="425"/>
      <c r="AF1077" s="425"/>
      <c r="AG1077" s="425"/>
      <c r="AH1077" s="425"/>
      <c r="AI1077" s="425"/>
      <c r="AJ1077" s="425"/>
      <c r="AK1077" s="425"/>
      <c r="AL1077" s="425"/>
      <c r="AM1077" s="306"/>
    </row>
    <row r="1078" spans="1:39" ht="15" hidden="1" customHeight="1" outlineLevel="1">
      <c r="A1078" s="528">
        <v>31</v>
      </c>
      <c r="B1078" s="428" t="s">
        <v>123</v>
      </c>
      <c r="C1078" s="291" t="s">
        <v>25</v>
      </c>
      <c r="D1078" s="295"/>
      <c r="E1078" s="295"/>
      <c r="F1078" s="295"/>
      <c r="G1078" s="295"/>
      <c r="H1078" s="295"/>
      <c r="I1078" s="295"/>
      <c r="J1078" s="295"/>
      <c r="K1078" s="295"/>
      <c r="L1078" s="295"/>
      <c r="M1078" s="295"/>
      <c r="N1078" s="295">
        <v>12</v>
      </c>
      <c r="O1078" s="295"/>
      <c r="P1078" s="295"/>
      <c r="Q1078" s="295"/>
      <c r="R1078" s="295"/>
      <c r="S1078" s="295"/>
      <c r="T1078" s="295"/>
      <c r="U1078" s="295"/>
      <c r="V1078" s="295"/>
      <c r="W1078" s="295"/>
      <c r="X1078" s="295"/>
      <c r="Y1078" s="426"/>
      <c r="Z1078" s="415"/>
      <c r="AA1078" s="415"/>
      <c r="AB1078" s="415"/>
      <c r="AC1078" s="415"/>
      <c r="AD1078" s="415"/>
      <c r="AE1078" s="415"/>
      <c r="AF1078" s="415"/>
      <c r="AG1078" s="415"/>
      <c r="AH1078" s="415"/>
      <c r="AI1078" s="415"/>
      <c r="AJ1078" s="415"/>
      <c r="AK1078" s="415"/>
      <c r="AL1078" s="415"/>
      <c r="AM1078" s="296">
        <f>SUM(Y1078:AL1078)</f>
        <v>0</v>
      </c>
    </row>
    <row r="1079" spans="1:39" ht="15" hidden="1" customHeight="1" outlineLevel="1">
      <c r="A1079" s="528"/>
      <c r="B1079" s="294" t="s">
        <v>346</v>
      </c>
      <c r="C1079" s="291" t="s">
        <v>163</v>
      </c>
      <c r="D1079" s="295"/>
      <c r="E1079" s="295"/>
      <c r="F1079" s="295"/>
      <c r="G1079" s="295"/>
      <c r="H1079" s="295"/>
      <c r="I1079" s="295"/>
      <c r="J1079" s="295"/>
      <c r="K1079" s="295"/>
      <c r="L1079" s="295"/>
      <c r="M1079" s="295"/>
      <c r="N1079" s="295">
        <f>N1078</f>
        <v>12</v>
      </c>
      <c r="O1079" s="295"/>
      <c r="P1079" s="295"/>
      <c r="Q1079" s="295"/>
      <c r="R1079" s="295"/>
      <c r="S1079" s="295"/>
      <c r="T1079" s="295"/>
      <c r="U1079" s="295"/>
      <c r="V1079" s="295"/>
      <c r="W1079" s="295"/>
      <c r="X1079" s="295"/>
      <c r="Y1079" s="411">
        <f>Y1078</f>
        <v>0</v>
      </c>
      <c r="Z1079" s="411">
        <f t="shared" ref="Z1079" si="2576">Z1078</f>
        <v>0</v>
      </c>
      <c r="AA1079" s="411">
        <f t="shared" ref="AA1079" si="2577">AA1078</f>
        <v>0</v>
      </c>
      <c r="AB1079" s="411">
        <f t="shared" ref="AB1079" si="2578">AB1078</f>
        <v>0</v>
      </c>
      <c r="AC1079" s="411">
        <f t="shared" ref="AC1079" si="2579">AC1078</f>
        <v>0</v>
      </c>
      <c r="AD1079" s="411">
        <f t="shared" ref="AD1079" si="2580">AD1078</f>
        <v>0</v>
      </c>
      <c r="AE1079" s="411">
        <f t="shared" ref="AE1079" si="2581">AE1078</f>
        <v>0</v>
      </c>
      <c r="AF1079" s="411">
        <f t="shared" ref="AF1079" si="2582">AF1078</f>
        <v>0</v>
      </c>
      <c r="AG1079" s="411">
        <f t="shared" ref="AG1079" si="2583">AG1078</f>
        <v>0</v>
      </c>
      <c r="AH1079" s="411">
        <f t="shared" ref="AH1079" si="2584">AH1078</f>
        <v>0</v>
      </c>
      <c r="AI1079" s="411">
        <f t="shared" ref="AI1079" si="2585">AI1078</f>
        <v>0</v>
      </c>
      <c r="AJ1079" s="411">
        <f t="shared" ref="AJ1079" si="2586">AJ1078</f>
        <v>0</v>
      </c>
      <c r="AK1079" s="411">
        <f t="shared" ref="AK1079" si="2587">AK1078</f>
        <v>0</v>
      </c>
      <c r="AL1079" s="411">
        <f t="shared" ref="AL1079" si="2588">AL1078</f>
        <v>0</v>
      </c>
      <c r="AM1079" s="306"/>
    </row>
    <row r="1080" spans="1:39" ht="15" hidden="1" customHeight="1" outlineLevel="1">
      <c r="A1080" s="528"/>
      <c r="B1080" s="428"/>
      <c r="C1080" s="291"/>
      <c r="D1080" s="291"/>
      <c r="E1080" s="291"/>
      <c r="F1080" s="291"/>
      <c r="G1080" s="291"/>
      <c r="H1080" s="291"/>
      <c r="I1080" s="291"/>
      <c r="J1080" s="291"/>
      <c r="K1080" s="291"/>
      <c r="L1080" s="291"/>
      <c r="M1080" s="291"/>
      <c r="N1080" s="291"/>
      <c r="O1080" s="291"/>
      <c r="P1080" s="291"/>
      <c r="Q1080" s="291"/>
      <c r="R1080" s="291"/>
      <c r="S1080" s="291"/>
      <c r="T1080" s="291"/>
      <c r="U1080" s="291"/>
      <c r="V1080" s="291"/>
      <c r="W1080" s="291"/>
      <c r="X1080" s="291"/>
      <c r="Y1080" s="412"/>
      <c r="Z1080" s="425"/>
      <c r="AA1080" s="425"/>
      <c r="AB1080" s="425"/>
      <c r="AC1080" s="425"/>
      <c r="AD1080" s="425"/>
      <c r="AE1080" s="425"/>
      <c r="AF1080" s="425"/>
      <c r="AG1080" s="425"/>
      <c r="AH1080" s="425"/>
      <c r="AI1080" s="425"/>
      <c r="AJ1080" s="425"/>
      <c r="AK1080" s="425"/>
      <c r="AL1080" s="425"/>
      <c r="AM1080" s="306"/>
    </row>
    <row r="1081" spans="1:39" ht="15" hidden="1" customHeight="1" outlineLevel="1">
      <c r="A1081" s="528">
        <v>32</v>
      </c>
      <c r="B1081" s="428" t="s">
        <v>124</v>
      </c>
      <c r="C1081" s="291" t="s">
        <v>25</v>
      </c>
      <c r="D1081" s="295"/>
      <c r="E1081" s="295"/>
      <c r="F1081" s="295"/>
      <c r="G1081" s="295"/>
      <c r="H1081" s="295"/>
      <c r="I1081" s="295"/>
      <c r="J1081" s="295"/>
      <c r="K1081" s="295"/>
      <c r="L1081" s="295"/>
      <c r="M1081" s="295"/>
      <c r="N1081" s="295">
        <v>12</v>
      </c>
      <c r="O1081" s="295"/>
      <c r="P1081" s="295"/>
      <c r="Q1081" s="295"/>
      <c r="R1081" s="295"/>
      <c r="S1081" s="295"/>
      <c r="T1081" s="295"/>
      <c r="U1081" s="295"/>
      <c r="V1081" s="295"/>
      <c r="W1081" s="295"/>
      <c r="X1081" s="295"/>
      <c r="Y1081" s="426"/>
      <c r="Z1081" s="415"/>
      <c r="AA1081" s="415"/>
      <c r="AB1081" s="415"/>
      <c r="AC1081" s="415"/>
      <c r="AD1081" s="415"/>
      <c r="AE1081" s="415"/>
      <c r="AF1081" s="415"/>
      <c r="AG1081" s="415"/>
      <c r="AH1081" s="415"/>
      <c r="AI1081" s="415"/>
      <c r="AJ1081" s="415"/>
      <c r="AK1081" s="415"/>
      <c r="AL1081" s="415"/>
      <c r="AM1081" s="296">
        <f>SUM(Y1081:AL1081)</f>
        <v>0</v>
      </c>
    </row>
    <row r="1082" spans="1:39" ht="15" hidden="1" customHeight="1" outlineLevel="1">
      <c r="A1082" s="528"/>
      <c r="B1082" s="294" t="s">
        <v>346</v>
      </c>
      <c r="C1082" s="291" t="s">
        <v>163</v>
      </c>
      <c r="D1082" s="295"/>
      <c r="E1082" s="295"/>
      <c r="F1082" s="295"/>
      <c r="G1082" s="295"/>
      <c r="H1082" s="295"/>
      <c r="I1082" s="295"/>
      <c r="J1082" s="295"/>
      <c r="K1082" s="295"/>
      <c r="L1082" s="295"/>
      <c r="M1082" s="295"/>
      <c r="N1082" s="295">
        <f>N1081</f>
        <v>12</v>
      </c>
      <c r="O1082" s="295"/>
      <c r="P1082" s="295"/>
      <c r="Q1082" s="295"/>
      <c r="R1082" s="295"/>
      <c r="S1082" s="295"/>
      <c r="T1082" s="295"/>
      <c r="U1082" s="295"/>
      <c r="V1082" s="295"/>
      <c r="W1082" s="295"/>
      <c r="X1082" s="295"/>
      <c r="Y1082" s="411">
        <f>Y1081</f>
        <v>0</v>
      </c>
      <c r="Z1082" s="411">
        <f t="shared" ref="Z1082" si="2589">Z1081</f>
        <v>0</v>
      </c>
      <c r="AA1082" s="411">
        <f t="shared" ref="AA1082" si="2590">AA1081</f>
        <v>0</v>
      </c>
      <c r="AB1082" s="411">
        <f t="shared" ref="AB1082" si="2591">AB1081</f>
        <v>0</v>
      </c>
      <c r="AC1082" s="411">
        <f t="shared" ref="AC1082" si="2592">AC1081</f>
        <v>0</v>
      </c>
      <c r="AD1082" s="411">
        <f t="shared" ref="AD1082" si="2593">AD1081</f>
        <v>0</v>
      </c>
      <c r="AE1082" s="411">
        <f t="shared" ref="AE1082" si="2594">AE1081</f>
        <v>0</v>
      </c>
      <c r="AF1082" s="411">
        <f t="shared" ref="AF1082" si="2595">AF1081</f>
        <v>0</v>
      </c>
      <c r="AG1082" s="411">
        <f t="shared" ref="AG1082" si="2596">AG1081</f>
        <v>0</v>
      </c>
      <c r="AH1082" s="411">
        <f t="shared" ref="AH1082" si="2597">AH1081</f>
        <v>0</v>
      </c>
      <c r="AI1082" s="411">
        <f t="shared" ref="AI1082" si="2598">AI1081</f>
        <v>0</v>
      </c>
      <c r="AJ1082" s="411">
        <f t="shared" ref="AJ1082" si="2599">AJ1081</f>
        <v>0</v>
      </c>
      <c r="AK1082" s="411">
        <f t="shared" ref="AK1082" si="2600">AK1081</f>
        <v>0</v>
      </c>
      <c r="AL1082" s="411">
        <f t="shared" ref="AL1082" si="2601">AL1081</f>
        <v>0</v>
      </c>
      <c r="AM1082" s="306"/>
    </row>
    <row r="1083" spans="1:39" ht="15" hidden="1" customHeight="1" outlineLevel="1">
      <c r="A1083" s="528"/>
      <c r="B1083" s="428"/>
      <c r="C1083" s="291"/>
      <c r="D1083" s="291"/>
      <c r="E1083" s="291"/>
      <c r="F1083" s="291"/>
      <c r="G1083" s="291"/>
      <c r="H1083" s="291"/>
      <c r="I1083" s="291"/>
      <c r="J1083" s="291"/>
      <c r="K1083" s="291"/>
      <c r="L1083" s="291"/>
      <c r="M1083" s="291"/>
      <c r="N1083" s="291"/>
      <c r="O1083" s="291"/>
      <c r="P1083" s="291"/>
      <c r="Q1083" s="291"/>
      <c r="R1083" s="291"/>
      <c r="S1083" s="291"/>
      <c r="T1083" s="291"/>
      <c r="U1083" s="291"/>
      <c r="V1083" s="291"/>
      <c r="W1083" s="291"/>
      <c r="X1083" s="291"/>
      <c r="Y1083" s="412"/>
      <c r="Z1083" s="425"/>
      <c r="AA1083" s="425"/>
      <c r="AB1083" s="425"/>
      <c r="AC1083" s="425"/>
      <c r="AD1083" s="425"/>
      <c r="AE1083" s="425"/>
      <c r="AF1083" s="425"/>
      <c r="AG1083" s="425"/>
      <c r="AH1083" s="425"/>
      <c r="AI1083" s="425"/>
      <c r="AJ1083" s="425"/>
      <c r="AK1083" s="425"/>
      <c r="AL1083" s="425"/>
      <c r="AM1083" s="306"/>
    </row>
    <row r="1084" spans="1:39" ht="15" hidden="1" customHeight="1" outlineLevel="1">
      <c r="A1084" s="528"/>
      <c r="B1084" s="288" t="s">
        <v>500</v>
      </c>
      <c r="C1084" s="291"/>
      <c r="D1084" s="291"/>
      <c r="E1084" s="291"/>
      <c r="F1084" s="291"/>
      <c r="G1084" s="291"/>
      <c r="H1084" s="291"/>
      <c r="I1084" s="291"/>
      <c r="J1084" s="291"/>
      <c r="K1084" s="291"/>
      <c r="L1084" s="291"/>
      <c r="M1084" s="291"/>
      <c r="N1084" s="291"/>
      <c r="O1084" s="291"/>
      <c r="P1084" s="291"/>
      <c r="Q1084" s="291"/>
      <c r="R1084" s="291"/>
      <c r="S1084" s="291"/>
      <c r="T1084" s="291"/>
      <c r="U1084" s="291"/>
      <c r="V1084" s="291"/>
      <c r="W1084" s="291"/>
      <c r="X1084" s="291"/>
      <c r="Y1084" s="412"/>
      <c r="Z1084" s="425"/>
      <c r="AA1084" s="425"/>
      <c r="AB1084" s="425"/>
      <c r="AC1084" s="425"/>
      <c r="AD1084" s="425"/>
      <c r="AE1084" s="425"/>
      <c r="AF1084" s="425"/>
      <c r="AG1084" s="425"/>
      <c r="AH1084" s="425"/>
      <c r="AI1084" s="425"/>
      <c r="AJ1084" s="425"/>
      <c r="AK1084" s="425"/>
      <c r="AL1084" s="425"/>
      <c r="AM1084" s="306"/>
    </row>
    <row r="1085" spans="1:39" ht="15" hidden="1" customHeight="1" outlineLevel="1">
      <c r="A1085" s="528">
        <v>33</v>
      </c>
      <c r="B1085" s="428" t="s">
        <v>125</v>
      </c>
      <c r="C1085" s="291" t="s">
        <v>25</v>
      </c>
      <c r="D1085" s="295"/>
      <c r="E1085" s="295"/>
      <c r="F1085" s="295"/>
      <c r="G1085" s="295"/>
      <c r="H1085" s="295"/>
      <c r="I1085" s="295"/>
      <c r="J1085" s="295"/>
      <c r="K1085" s="295"/>
      <c r="L1085" s="295"/>
      <c r="M1085" s="295"/>
      <c r="N1085" s="295">
        <v>0</v>
      </c>
      <c r="O1085" s="295"/>
      <c r="P1085" s="295"/>
      <c r="Q1085" s="295"/>
      <c r="R1085" s="295"/>
      <c r="S1085" s="295"/>
      <c r="T1085" s="295"/>
      <c r="U1085" s="295"/>
      <c r="V1085" s="295"/>
      <c r="W1085" s="295"/>
      <c r="X1085" s="295"/>
      <c r="Y1085" s="426"/>
      <c r="Z1085" s="415"/>
      <c r="AA1085" s="415"/>
      <c r="AB1085" s="415"/>
      <c r="AC1085" s="415"/>
      <c r="AD1085" s="415"/>
      <c r="AE1085" s="415"/>
      <c r="AF1085" s="415"/>
      <c r="AG1085" s="415"/>
      <c r="AH1085" s="415"/>
      <c r="AI1085" s="415"/>
      <c r="AJ1085" s="415"/>
      <c r="AK1085" s="415"/>
      <c r="AL1085" s="415"/>
      <c r="AM1085" s="296">
        <f>SUM(Y1085:AL1085)</f>
        <v>0</v>
      </c>
    </row>
    <row r="1086" spans="1:39" ht="15" hidden="1" customHeight="1" outlineLevel="1">
      <c r="A1086" s="528"/>
      <c r="B1086" s="294" t="s">
        <v>346</v>
      </c>
      <c r="C1086" s="291" t="s">
        <v>163</v>
      </c>
      <c r="D1086" s="295"/>
      <c r="E1086" s="295"/>
      <c r="F1086" s="295"/>
      <c r="G1086" s="295"/>
      <c r="H1086" s="295"/>
      <c r="I1086" s="295"/>
      <c r="J1086" s="295"/>
      <c r="K1086" s="295"/>
      <c r="L1086" s="295"/>
      <c r="M1086" s="295"/>
      <c r="N1086" s="295">
        <f>N1085</f>
        <v>0</v>
      </c>
      <c r="O1086" s="295"/>
      <c r="P1086" s="295"/>
      <c r="Q1086" s="295"/>
      <c r="R1086" s="295"/>
      <c r="S1086" s="295"/>
      <c r="T1086" s="295"/>
      <c r="U1086" s="295"/>
      <c r="V1086" s="295"/>
      <c r="W1086" s="295"/>
      <c r="X1086" s="295"/>
      <c r="Y1086" s="411">
        <f>Y1085</f>
        <v>0</v>
      </c>
      <c r="Z1086" s="411">
        <f t="shared" ref="Z1086" si="2602">Z1085</f>
        <v>0</v>
      </c>
      <c r="AA1086" s="411">
        <f t="shared" ref="AA1086" si="2603">AA1085</f>
        <v>0</v>
      </c>
      <c r="AB1086" s="411">
        <f t="shared" ref="AB1086" si="2604">AB1085</f>
        <v>0</v>
      </c>
      <c r="AC1086" s="411">
        <f t="shared" ref="AC1086" si="2605">AC1085</f>
        <v>0</v>
      </c>
      <c r="AD1086" s="411">
        <f t="shared" ref="AD1086" si="2606">AD1085</f>
        <v>0</v>
      </c>
      <c r="AE1086" s="411">
        <f t="shared" ref="AE1086" si="2607">AE1085</f>
        <v>0</v>
      </c>
      <c r="AF1086" s="411">
        <f t="shared" ref="AF1086" si="2608">AF1085</f>
        <v>0</v>
      </c>
      <c r="AG1086" s="411">
        <f t="shared" ref="AG1086" si="2609">AG1085</f>
        <v>0</v>
      </c>
      <c r="AH1086" s="411">
        <f t="shared" ref="AH1086" si="2610">AH1085</f>
        <v>0</v>
      </c>
      <c r="AI1086" s="411">
        <f t="shared" ref="AI1086" si="2611">AI1085</f>
        <v>0</v>
      </c>
      <c r="AJ1086" s="411">
        <f t="shared" ref="AJ1086" si="2612">AJ1085</f>
        <v>0</v>
      </c>
      <c r="AK1086" s="411">
        <f t="shared" ref="AK1086" si="2613">AK1085</f>
        <v>0</v>
      </c>
      <c r="AL1086" s="411">
        <f t="shared" ref="AL1086" si="2614">AL1085</f>
        <v>0</v>
      </c>
      <c r="AM1086" s="306"/>
    </row>
    <row r="1087" spans="1:39" ht="15" hidden="1" customHeight="1" outlineLevel="1">
      <c r="A1087" s="528"/>
      <c r="B1087" s="428"/>
      <c r="C1087" s="291"/>
      <c r="D1087" s="291"/>
      <c r="E1087" s="291"/>
      <c r="F1087" s="291"/>
      <c r="G1087" s="291"/>
      <c r="H1087" s="291"/>
      <c r="I1087" s="291"/>
      <c r="J1087" s="291"/>
      <c r="K1087" s="291"/>
      <c r="L1087" s="291"/>
      <c r="M1087" s="291"/>
      <c r="N1087" s="291"/>
      <c r="O1087" s="291"/>
      <c r="P1087" s="291"/>
      <c r="Q1087" s="291"/>
      <c r="R1087" s="291"/>
      <c r="S1087" s="291"/>
      <c r="T1087" s="291"/>
      <c r="U1087" s="291"/>
      <c r="V1087" s="291"/>
      <c r="W1087" s="291"/>
      <c r="X1087" s="291"/>
      <c r="Y1087" s="412"/>
      <c r="Z1087" s="425"/>
      <c r="AA1087" s="425"/>
      <c r="AB1087" s="425"/>
      <c r="AC1087" s="425"/>
      <c r="AD1087" s="425"/>
      <c r="AE1087" s="425"/>
      <c r="AF1087" s="425"/>
      <c r="AG1087" s="425"/>
      <c r="AH1087" s="425"/>
      <c r="AI1087" s="425"/>
      <c r="AJ1087" s="425"/>
      <c r="AK1087" s="425"/>
      <c r="AL1087" s="425"/>
      <c r="AM1087" s="306"/>
    </row>
    <row r="1088" spans="1:39" ht="15" hidden="1" customHeight="1" outlineLevel="1">
      <c r="A1088" s="528">
        <v>34</v>
      </c>
      <c r="B1088" s="428" t="s">
        <v>126</v>
      </c>
      <c r="C1088" s="291" t="s">
        <v>25</v>
      </c>
      <c r="D1088" s="295"/>
      <c r="E1088" s="295"/>
      <c r="F1088" s="295"/>
      <c r="G1088" s="295"/>
      <c r="H1088" s="295"/>
      <c r="I1088" s="295"/>
      <c r="J1088" s="295"/>
      <c r="K1088" s="295"/>
      <c r="L1088" s="295"/>
      <c r="M1088" s="295"/>
      <c r="N1088" s="295">
        <v>0</v>
      </c>
      <c r="O1088" s="295"/>
      <c r="P1088" s="295"/>
      <c r="Q1088" s="295"/>
      <c r="R1088" s="295"/>
      <c r="S1088" s="295"/>
      <c r="T1088" s="295"/>
      <c r="U1088" s="295"/>
      <c r="V1088" s="295"/>
      <c r="W1088" s="295"/>
      <c r="X1088" s="295"/>
      <c r="Y1088" s="426"/>
      <c r="Z1088" s="415"/>
      <c r="AA1088" s="415"/>
      <c r="AB1088" s="415"/>
      <c r="AC1088" s="415"/>
      <c r="AD1088" s="415"/>
      <c r="AE1088" s="415"/>
      <c r="AF1088" s="415"/>
      <c r="AG1088" s="415"/>
      <c r="AH1088" s="415"/>
      <c r="AI1088" s="415"/>
      <c r="AJ1088" s="415"/>
      <c r="AK1088" s="415"/>
      <c r="AL1088" s="415"/>
      <c r="AM1088" s="296">
        <f>SUM(Y1088:AL1088)</f>
        <v>0</v>
      </c>
    </row>
    <row r="1089" spans="1:39" ht="15" hidden="1" customHeight="1" outlineLevel="1">
      <c r="A1089" s="528"/>
      <c r="B1089" s="294" t="s">
        <v>346</v>
      </c>
      <c r="C1089" s="291" t="s">
        <v>163</v>
      </c>
      <c r="D1089" s="295"/>
      <c r="E1089" s="295"/>
      <c r="F1089" s="295"/>
      <c r="G1089" s="295"/>
      <c r="H1089" s="295"/>
      <c r="I1089" s="295"/>
      <c r="J1089" s="295"/>
      <c r="K1089" s="295"/>
      <c r="L1089" s="295"/>
      <c r="M1089" s="295"/>
      <c r="N1089" s="295">
        <f>N1088</f>
        <v>0</v>
      </c>
      <c r="O1089" s="295"/>
      <c r="P1089" s="295"/>
      <c r="Q1089" s="295"/>
      <c r="R1089" s="295"/>
      <c r="S1089" s="295"/>
      <c r="T1089" s="295"/>
      <c r="U1089" s="295"/>
      <c r="V1089" s="295"/>
      <c r="W1089" s="295"/>
      <c r="X1089" s="295"/>
      <c r="Y1089" s="411">
        <f>Y1088</f>
        <v>0</v>
      </c>
      <c r="Z1089" s="411">
        <f t="shared" ref="Z1089" si="2615">Z1088</f>
        <v>0</v>
      </c>
      <c r="AA1089" s="411">
        <f t="shared" ref="AA1089" si="2616">AA1088</f>
        <v>0</v>
      </c>
      <c r="AB1089" s="411">
        <f t="shared" ref="AB1089" si="2617">AB1088</f>
        <v>0</v>
      </c>
      <c r="AC1089" s="411">
        <f t="shared" ref="AC1089" si="2618">AC1088</f>
        <v>0</v>
      </c>
      <c r="AD1089" s="411">
        <f t="shared" ref="AD1089" si="2619">AD1088</f>
        <v>0</v>
      </c>
      <c r="AE1089" s="411">
        <f t="shared" ref="AE1089" si="2620">AE1088</f>
        <v>0</v>
      </c>
      <c r="AF1089" s="411">
        <f t="shared" ref="AF1089" si="2621">AF1088</f>
        <v>0</v>
      </c>
      <c r="AG1089" s="411">
        <f t="shared" ref="AG1089" si="2622">AG1088</f>
        <v>0</v>
      </c>
      <c r="AH1089" s="411">
        <f t="shared" ref="AH1089" si="2623">AH1088</f>
        <v>0</v>
      </c>
      <c r="AI1089" s="411">
        <f t="shared" ref="AI1089" si="2624">AI1088</f>
        <v>0</v>
      </c>
      <c r="AJ1089" s="411">
        <f t="shared" ref="AJ1089" si="2625">AJ1088</f>
        <v>0</v>
      </c>
      <c r="AK1089" s="411">
        <f t="shared" ref="AK1089" si="2626">AK1088</f>
        <v>0</v>
      </c>
      <c r="AL1089" s="411">
        <f t="shared" ref="AL1089" si="2627">AL1088</f>
        <v>0</v>
      </c>
      <c r="AM1089" s="306"/>
    </row>
    <row r="1090" spans="1:39" ht="15" hidden="1" customHeight="1" outlineLevel="1">
      <c r="A1090" s="528"/>
      <c r="B1090" s="428"/>
      <c r="C1090" s="291"/>
      <c r="D1090" s="291"/>
      <c r="E1090" s="291"/>
      <c r="F1090" s="291"/>
      <c r="G1090" s="291"/>
      <c r="H1090" s="291"/>
      <c r="I1090" s="291"/>
      <c r="J1090" s="291"/>
      <c r="K1090" s="291"/>
      <c r="L1090" s="291"/>
      <c r="M1090" s="291"/>
      <c r="N1090" s="291"/>
      <c r="O1090" s="291"/>
      <c r="P1090" s="291"/>
      <c r="Q1090" s="291"/>
      <c r="R1090" s="291"/>
      <c r="S1090" s="291"/>
      <c r="T1090" s="291"/>
      <c r="U1090" s="291"/>
      <c r="V1090" s="291"/>
      <c r="W1090" s="291"/>
      <c r="X1090" s="291"/>
      <c r="Y1090" s="412"/>
      <c r="Z1090" s="425"/>
      <c r="AA1090" s="425"/>
      <c r="AB1090" s="425"/>
      <c r="AC1090" s="425"/>
      <c r="AD1090" s="425"/>
      <c r="AE1090" s="425"/>
      <c r="AF1090" s="425"/>
      <c r="AG1090" s="425"/>
      <c r="AH1090" s="425"/>
      <c r="AI1090" s="425"/>
      <c r="AJ1090" s="425"/>
      <c r="AK1090" s="425"/>
      <c r="AL1090" s="425"/>
      <c r="AM1090" s="306"/>
    </row>
    <row r="1091" spans="1:39" ht="15" hidden="1" customHeight="1" outlineLevel="1">
      <c r="A1091" s="528">
        <v>35</v>
      </c>
      <c r="B1091" s="428" t="s">
        <v>127</v>
      </c>
      <c r="C1091" s="291" t="s">
        <v>25</v>
      </c>
      <c r="D1091" s="295"/>
      <c r="E1091" s="295"/>
      <c r="F1091" s="295"/>
      <c r="G1091" s="295"/>
      <c r="H1091" s="295"/>
      <c r="I1091" s="295"/>
      <c r="J1091" s="295"/>
      <c r="K1091" s="295"/>
      <c r="L1091" s="295"/>
      <c r="M1091" s="295"/>
      <c r="N1091" s="295">
        <v>0</v>
      </c>
      <c r="O1091" s="295"/>
      <c r="P1091" s="295"/>
      <c r="Q1091" s="295"/>
      <c r="R1091" s="295"/>
      <c r="S1091" s="295"/>
      <c r="T1091" s="295"/>
      <c r="U1091" s="295"/>
      <c r="V1091" s="295"/>
      <c r="W1091" s="295"/>
      <c r="X1091" s="295"/>
      <c r="Y1091" s="426"/>
      <c r="Z1091" s="415"/>
      <c r="AA1091" s="415"/>
      <c r="AB1091" s="415"/>
      <c r="AC1091" s="415"/>
      <c r="AD1091" s="415"/>
      <c r="AE1091" s="415"/>
      <c r="AF1091" s="415"/>
      <c r="AG1091" s="415"/>
      <c r="AH1091" s="415"/>
      <c r="AI1091" s="415"/>
      <c r="AJ1091" s="415"/>
      <c r="AK1091" s="415"/>
      <c r="AL1091" s="415"/>
      <c r="AM1091" s="296">
        <f>SUM(Y1091:AL1091)</f>
        <v>0</v>
      </c>
    </row>
    <row r="1092" spans="1:39" ht="15" hidden="1" customHeight="1" outlineLevel="1">
      <c r="A1092" s="528"/>
      <c r="B1092" s="294" t="s">
        <v>346</v>
      </c>
      <c r="C1092" s="291" t="s">
        <v>163</v>
      </c>
      <c r="D1092" s="295"/>
      <c r="E1092" s="295"/>
      <c r="F1092" s="295"/>
      <c r="G1092" s="295"/>
      <c r="H1092" s="295"/>
      <c r="I1092" s="295"/>
      <c r="J1092" s="295"/>
      <c r="K1092" s="295"/>
      <c r="L1092" s="295"/>
      <c r="M1092" s="295"/>
      <c r="N1092" s="295">
        <f>N1091</f>
        <v>0</v>
      </c>
      <c r="O1092" s="295"/>
      <c r="P1092" s="295"/>
      <c r="Q1092" s="295"/>
      <c r="R1092" s="295"/>
      <c r="S1092" s="295"/>
      <c r="T1092" s="295"/>
      <c r="U1092" s="295"/>
      <c r="V1092" s="295"/>
      <c r="W1092" s="295"/>
      <c r="X1092" s="295"/>
      <c r="Y1092" s="411">
        <f>Y1091</f>
        <v>0</v>
      </c>
      <c r="Z1092" s="411">
        <f t="shared" ref="Z1092" si="2628">Z1091</f>
        <v>0</v>
      </c>
      <c r="AA1092" s="411">
        <f t="shared" ref="AA1092" si="2629">AA1091</f>
        <v>0</v>
      </c>
      <c r="AB1092" s="411">
        <f t="shared" ref="AB1092" si="2630">AB1091</f>
        <v>0</v>
      </c>
      <c r="AC1092" s="411">
        <f t="shared" ref="AC1092" si="2631">AC1091</f>
        <v>0</v>
      </c>
      <c r="AD1092" s="411">
        <f t="shared" ref="AD1092" si="2632">AD1091</f>
        <v>0</v>
      </c>
      <c r="AE1092" s="411">
        <f t="shared" ref="AE1092" si="2633">AE1091</f>
        <v>0</v>
      </c>
      <c r="AF1092" s="411">
        <f t="shared" ref="AF1092" si="2634">AF1091</f>
        <v>0</v>
      </c>
      <c r="AG1092" s="411">
        <f t="shared" ref="AG1092" si="2635">AG1091</f>
        <v>0</v>
      </c>
      <c r="AH1092" s="411">
        <f t="shared" ref="AH1092" si="2636">AH1091</f>
        <v>0</v>
      </c>
      <c r="AI1092" s="411">
        <f t="shared" ref="AI1092" si="2637">AI1091</f>
        <v>0</v>
      </c>
      <c r="AJ1092" s="411">
        <f t="shared" ref="AJ1092" si="2638">AJ1091</f>
        <v>0</v>
      </c>
      <c r="AK1092" s="411">
        <f t="shared" ref="AK1092" si="2639">AK1091</f>
        <v>0</v>
      </c>
      <c r="AL1092" s="411">
        <f t="shared" ref="AL1092" si="2640">AL1091</f>
        <v>0</v>
      </c>
      <c r="AM1092" s="306"/>
    </row>
    <row r="1093" spans="1:39" ht="15" hidden="1" customHeight="1" outlineLevel="1">
      <c r="A1093" s="528"/>
      <c r="B1093" s="431"/>
      <c r="C1093" s="291"/>
      <c r="D1093" s="291"/>
      <c r="E1093" s="291"/>
      <c r="F1093" s="291"/>
      <c r="G1093" s="291"/>
      <c r="H1093" s="291"/>
      <c r="I1093" s="291"/>
      <c r="J1093" s="291"/>
      <c r="K1093" s="291"/>
      <c r="L1093" s="291"/>
      <c r="M1093" s="291"/>
      <c r="N1093" s="291"/>
      <c r="O1093" s="291"/>
      <c r="P1093" s="291"/>
      <c r="Q1093" s="291"/>
      <c r="R1093" s="291"/>
      <c r="S1093" s="291"/>
      <c r="T1093" s="291"/>
      <c r="U1093" s="291"/>
      <c r="V1093" s="291"/>
      <c r="W1093" s="291"/>
      <c r="X1093" s="291"/>
      <c r="Y1093" s="412"/>
      <c r="Z1093" s="425"/>
      <c r="AA1093" s="425"/>
      <c r="AB1093" s="425"/>
      <c r="AC1093" s="425"/>
      <c r="AD1093" s="425"/>
      <c r="AE1093" s="425"/>
      <c r="AF1093" s="425"/>
      <c r="AG1093" s="425"/>
      <c r="AH1093" s="425"/>
      <c r="AI1093" s="425"/>
      <c r="AJ1093" s="425"/>
      <c r="AK1093" s="425"/>
      <c r="AL1093" s="425"/>
      <c r="AM1093" s="306"/>
    </row>
    <row r="1094" spans="1:39" ht="15" hidden="1" customHeight="1" outlineLevel="1">
      <c r="A1094" s="528"/>
      <c r="B1094" s="288" t="s">
        <v>501</v>
      </c>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28.5" hidden="1" customHeight="1" outlineLevel="1">
      <c r="A1095" s="528">
        <v>36</v>
      </c>
      <c r="B1095" s="428" t="s">
        <v>128</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28"/>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2641">Z1095</f>
        <v>0</v>
      </c>
      <c r="AA1096" s="411">
        <f t="shared" ref="AA1096" si="2642">AA1095</f>
        <v>0</v>
      </c>
      <c r="AB1096" s="411">
        <f t="shared" ref="AB1096" si="2643">AB1095</f>
        <v>0</v>
      </c>
      <c r="AC1096" s="411">
        <f t="shared" ref="AC1096" si="2644">AC1095</f>
        <v>0</v>
      </c>
      <c r="AD1096" s="411">
        <f t="shared" ref="AD1096" si="2645">AD1095</f>
        <v>0</v>
      </c>
      <c r="AE1096" s="411">
        <f t="shared" ref="AE1096" si="2646">AE1095</f>
        <v>0</v>
      </c>
      <c r="AF1096" s="411">
        <f t="shared" ref="AF1096" si="2647">AF1095</f>
        <v>0</v>
      </c>
      <c r="AG1096" s="411">
        <f t="shared" ref="AG1096" si="2648">AG1095</f>
        <v>0</v>
      </c>
      <c r="AH1096" s="411">
        <f t="shared" ref="AH1096" si="2649">AH1095</f>
        <v>0</v>
      </c>
      <c r="AI1096" s="411">
        <f t="shared" ref="AI1096" si="2650">AI1095</f>
        <v>0</v>
      </c>
      <c r="AJ1096" s="411">
        <f t="shared" ref="AJ1096" si="2651">AJ1095</f>
        <v>0</v>
      </c>
      <c r="AK1096" s="411">
        <f t="shared" ref="AK1096" si="2652">AK1095</f>
        <v>0</v>
      </c>
      <c r="AL1096" s="411">
        <f t="shared" ref="AL1096" si="2653">AL1095</f>
        <v>0</v>
      </c>
      <c r="AM1096" s="306"/>
    </row>
    <row r="1097" spans="1:39" ht="15" hidden="1" customHeight="1" outlineLevel="1">
      <c r="A1097" s="528"/>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15" hidden="1" customHeight="1" outlineLevel="1">
      <c r="A1098" s="528">
        <v>37</v>
      </c>
      <c r="B1098" s="428" t="s">
        <v>129</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28"/>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2654">Z1098</f>
        <v>0</v>
      </c>
      <c r="AA1099" s="411">
        <f t="shared" ref="AA1099" si="2655">AA1098</f>
        <v>0</v>
      </c>
      <c r="AB1099" s="411">
        <f t="shared" ref="AB1099" si="2656">AB1098</f>
        <v>0</v>
      </c>
      <c r="AC1099" s="411">
        <f t="shared" ref="AC1099" si="2657">AC1098</f>
        <v>0</v>
      </c>
      <c r="AD1099" s="411">
        <f t="shared" ref="AD1099" si="2658">AD1098</f>
        <v>0</v>
      </c>
      <c r="AE1099" s="411">
        <f t="shared" ref="AE1099" si="2659">AE1098</f>
        <v>0</v>
      </c>
      <c r="AF1099" s="411">
        <f t="shared" ref="AF1099" si="2660">AF1098</f>
        <v>0</v>
      </c>
      <c r="AG1099" s="411">
        <f t="shared" ref="AG1099" si="2661">AG1098</f>
        <v>0</v>
      </c>
      <c r="AH1099" s="411">
        <f t="shared" ref="AH1099" si="2662">AH1098</f>
        <v>0</v>
      </c>
      <c r="AI1099" s="411">
        <f t="shared" ref="AI1099" si="2663">AI1098</f>
        <v>0</v>
      </c>
      <c r="AJ1099" s="411">
        <f t="shared" ref="AJ1099" si="2664">AJ1098</f>
        <v>0</v>
      </c>
      <c r="AK1099" s="411">
        <f t="shared" ref="AK1099" si="2665">AK1098</f>
        <v>0</v>
      </c>
      <c r="AL1099" s="411">
        <f t="shared" ref="AL1099" si="2666">AL1098</f>
        <v>0</v>
      </c>
      <c r="AM1099" s="306"/>
    </row>
    <row r="1100" spans="1:39" ht="15" hidden="1" customHeight="1" outlineLevel="1">
      <c r="A1100" s="528"/>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15" hidden="1" customHeight="1" outlineLevel="1">
      <c r="A1101" s="528">
        <v>38</v>
      </c>
      <c r="B1101" s="428" t="s">
        <v>130</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28"/>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2667">Z1101</f>
        <v>0</v>
      </c>
      <c r="AA1102" s="411">
        <f t="shared" ref="AA1102" si="2668">AA1101</f>
        <v>0</v>
      </c>
      <c r="AB1102" s="411">
        <f t="shared" ref="AB1102" si="2669">AB1101</f>
        <v>0</v>
      </c>
      <c r="AC1102" s="411">
        <f t="shared" ref="AC1102" si="2670">AC1101</f>
        <v>0</v>
      </c>
      <c r="AD1102" s="411">
        <f t="shared" ref="AD1102" si="2671">AD1101</f>
        <v>0</v>
      </c>
      <c r="AE1102" s="411">
        <f t="shared" ref="AE1102" si="2672">AE1101</f>
        <v>0</v>
      </c>
      <c r="AF1102" s="411">
        <f t="shared" ref="AF1102" si="2673">AF1101</f>
        <v>0</v>
      </c>
      <c r="AG1102" s="411">
        <f t="shared" ref="AG1102" si="2674">AG1101</f>
        <v>0</v>
      </c>
      <c r="AH1102" s="411">
        <f t="shared" ref="AH1102" si="2675">AH1101</f>
        <v>0</v>
      </c>
      <c r="AI1102" s="411">
        <f t="shared" ref="AI1102" si="2676">AI1101</f>
        <v>0</v>
      </c>
      <c r="AJ1102" s="411">
        <f t="shared" ref="AJ1102" si="2677">AJ1101</f>
        <v>0</v>
      </c>
      <c r="AK1102" s="411">
        <f t="shared" ref="AK1102" si="2678">AK1101</f>
        <v>0</v>
      </c>
      <c r="AL1102" s="411">
        <f t="shared" ref="AL1102" si="2679">AL1101</f>
        <v>0</v>
      </c>
      <c r="AM1102" s="306"/>
    </row>
    <row r="1103" spans="1:39" ht="15" hidden="1" customHeight="1" outlineLevel="1">
      <c r="A1103" s="528"/>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15" hidden="1" customHeight="1" outlineLevel="1">
      <c r="A1104" s="528">
        <v>39</v>
      </c>
      <c r="B1104" s="428" t="s">
        <v>131</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28"/>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2680">Z1104</f>
        <v>0</v>
      </c>
      <c r="AA1105" s="411">
        <f t="shared" ref="AA1105" si="2681">AA1104</f>
        <v>0</v>
      </c>
      <c r="AB1105" s="411">
        <f t="shared" ref="AB1105" si="2682">AB1104</f>
        <v>0</v>
      </c>
      <c r="AC1105" s="411">
        <f t="shared" ref="AC1105" si="2683">AC1104</f>
        <v>0</v>
      </c>
      <c r="AD1105" s="411">
        <f t="shared" ref="AD1105" si="2684">AD1104</f>
        <v>0</v>
      </c>
      <c r="AE1105" s="411">
        <f t="shared" ref="AE1105" si="2685">AE1104</f>
        <v>0</v>
      </c>
      <c r="AF1105" s="411">
        <f t="shared" ref="AF1105" si="2686">AF1104</f>
        <v>0</v>
      </c>
      <c r="AG1105" s="411">
        <f t="shared" ref="AG1105" si="2687">AG1104</f>
        <v>0</v>
      </c>
      <c r="AH1105" s="411">
        <f t="shared" ref="AH1105" si="2688">AH1104</f>
        <v>0</v>
      </c>
      <c r="AI1105" s="411">
        <f t="shared" ref="AI1105" si="2689">AI1104</f>
        <v>0</v>
      </c>
      <c r="AJ1105" s="411">
        <f t="shared" ref="AJ1105" si="2690">AJ1104</f>
        <v>0</v>
      </c>
      <c r="AK1105" s="411">
        <f t="shared" ref="AK1105" si="2691">AK1104</f>
        <v>0</v>
      </c>
      <c r="AL1105" s="411">
        <f t="shared" ref="AL1105" si="2692">AL1104</f>
        <v>0</v>
      </c>
      <c r="AM1105" s="306"/>
    </row>
    <row r="1106" spans="1:39" ht="15" hidden="1" customHeight="1" outlineLevel="1">
      <c r="A1106" s="528"/>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15" hidden="1" customHeight="1" outlineLevel="1">
      <c r="A1107" s="528">
        <v>40</v>
      </c>
      <c r="B1107" s="428" t="s">
        <v>132</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28"/>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2693">Z1107</f>
        <v>0</v>
      </c>
      <c r="AA1108" s="411">
        <f t="shared" ref="AA1108" si="2694">AA1107</f>
        <v>0</v>
      </c>
      <c r="AB1108" s="411">
        <f t="shared" ref="AB1108" si="2695">AB1107</f>
        <v>0</v>
      </c>
      <c r="AC1108" s="411">
        <f t="shared" ref="AC1108" si="2696">AC1107</f>
        <v>0</v>
      </c>
      <c r="AD1108" s="411">
        <f t="shared" ref="AD1108" si="2697">AD1107</f>
        <v>0</v>
      </c>
      <c r="AE1108" s="411">
        <f t="shared" ref="AE1108" si="2698">AE1107</f>
        <v>0</v>
      </c>
      <c r="AF1108" s="411">
        <f t="shared" ref="AF1108" si="2699">AF1107</f>
        <v>0</v>
      </c>
      <c r="AG1108" s="411">
        <f t="shared" ref="AG1108" si="2700">AG1107</f>
        <v>0</v>
      </c>
      <c r="AH1108" s="411">
        <f t="shared" ref="AH1108" si="2701">AH1107</f>
        <v>0</v>
      </c>
      <c r="AI1108" s="411">
        <f t="shared" ref="AI1108" si="2702">AI1107</f>
        <v>0</v>
      </c>
      <c r="AJ1108" s="411">
        <f t="shared" ref="AJ1108" si="2703">AJ1107</f>
        <v>0</v>
      </c>
      <c r="AK1108" s="411">
        <f t="shared" ref="AK1108" si="2704">AK1107</f>
        <v>0</v>
      </c>
      <c r="AL1108" s="411">
        <f t="shared" ref="AL1108" si="2705">AL1107</f>
        <v>0</v>
      </c>
      <c r="AM1108" s="306"/>
    </row>
    <row r="1109" spans="1:39" ht="15" hidden="1" customHeight="1" outlineLevel="1">
      <c r="A1109" s="528"/>
      <c r="B1109" s="428"/>
      <c r="C1109" s="291"/>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412"/>
      <c r="Z1109" s="425"/>
      <c r="AA1109" s="425"/>
      <c r="AB1109" s="425"/>
      <c r="AC1109" s="425"/>
      <c r="AD1109" s="425"/>
      <c r="AE1109" s="425"/>
      <c r="AF1109" s="425"/>
      <c r="AG1109" s="425"/>
      <c r="AH1109" s="425"/>
      <c r="AI1109" s="425"/>
      <c r="AJ1109" s="425"/>
      <c r="AK1109" s="425"/>
      <c r="AL1109" s="425"/>
      <c r="AM1109" s="306"/>
    </row>
    <row r="1110" spans="1:39" ht="28.5" hidden="1" customHeight="1" outlineLevel="1">
      <c r="A1110" s="528">
        <v>41</v>
      </c>
      <c r="B1110" s="428" t="s">
        <v>133</v>
      </c>
      <c r="C1110" s="291" t="s">
        <v>25</v>
      </c>
      <c r="D1110" s="295"/>
      <c r="E1110" s="295"/>
      <c r="F1110" s="295"/>
      <c r="G1110" s="295"/>
      <c r="H1110" s="295"/>
      <c r="I1110" s="295"/>
      <c r="J1110" s="295"/>
      <c r="K1110" s="295"/>
      <c r="L1110" s="295"/>
      <c r="M1110" s="295"/>
      <c r="N1110" s="295">
        <v>12</v>
      </c>
      <c r="O1110" s="295"/>
      <c r="P1110" s="295"/>
      <c r="Q1110" s="295"/>
      <c r="R1110" s="295"/>
      <c r="S1110" s="295"/>
      <c r="T1110" s="295"/>
      <c r="U1110" s="295"/>
      <c r="V1110" s="295"/>
      <c r="W1110" s="295"/>
      <c r="X1110" s="295"/>
      <c r="Y1110" s="426"/>
      <c r="Z1110" s="415"/>
      <c r="AA1110" s="415"/>
      <c r="AB1110" s="415"/>
      <c r="AC1110" s="415"/>
      <c r="AD1110" s="415"/>
      <c r="AE1110" s="415"/>
      <c r="AF1110" s="415"/>
      <c r="AG1110" s="415"/>
      <c r="AH1110" s="415"/>
      <c r="AI1110" s="415"/>
      <c r="AJ1110" s="415"/>
      <c r="AK1110" s="415"/>
      <c r="AL1110" s="415"/>
      <c r="AM1110" s="296">
        <f>SUM(Y1110:AL1110)</f>
        <v>0</v>
      </c>
    </row>
    <row r="1111" spans="1:39" ht="15" hidden="1" customHeight="1" outlineLevel="1">
      <c r="A1111" s="528"/>
      <c r="B1111" s="294" t="s">
        <v>346</v>
      </c>
      <c r="C1111" s="291" t="s">
        <v>163</v>
      </c>
      <c r="D1111" s="295"/>
      <c r="E1111" s="295"/>
      <c r="F1111" s="295"/>
      <c r="G1111" s="295"/>
      <c r="H1111" s="295"/>
      <c r="I1111" s="295"/>
      <c r="J1111" s="295"/>
      <c r="K1111" s="295"/>
      <c r="L1111" s="295"/>
      <c r="M1111" s="295"/>
      <c r="N1111" s="295">
        <f>N1110</f>
        <v>12</v>
      </c>
      <c r="O1111" s="295"/>
      <c r="P1111" s="295"/>
      <c r="Q1111" s="295"/>
      <c r="R1111" s="295"/>
      <c r="S1111" s="295"/>
      <c r="T1111" s="295"/>
      <c r="U1111" s="295"/>
      <c r="V1111" s="295"/>
      <c r="W1111" s="295"/>
      <c r="X1111" s="295"/>
      <c r="Y1111" s="411">
        <f>Y1110</f>
        <v>0</v>
      </c>
      <c r="Z1111" s="411">
        <f t="shared" ref="Z1111" si="2706">Z1110</f>
        <v>0</v>
      </c>
      <c r="AA1111" s="411">
        <f t="shared" ref="AA1111" si="2707">AA1110</f>
        <v>0</v>
      </c>
      <c r="AB1111" s="411">
        <f t="shared" ref="AB1111" si="2708">AB1110</f>
        <v>0</v>
      </c>
      <c r="AC1111" s="411">
        <f t="shared" ref="AC1111" si="2709">AC1110</f>
        <v>0</v>
      </c>
      <c r="AD1111" s="411">
        <f t="shared" ref="AD1111" si="2710">AD1110</f>
        <v>0</v>
      </c>
      <c r="AE1111" s="411">
        <f t="shared" ref="AE1111" si="2711">AE1110</f>
        <v>0</v>
      </c>
      <c r="AF1111" s="411">
        <f t="shared" ref="AF1111" si="2712">AF1110</f>
        <v>0</v>
      </c>
      <c r="AG1111" s="411">
        <f t="shared" ref="AG1111" si="2713">AG1110</f>
        <v>0</v>
      </c>
      <c r="AH1111" s="411">
        <f t="shared" ref="AH1111" si="2714">AH1110</f>
        <v>0</v>
      </c>
      <c r="AI1111" s="411">
        <f t="shared" ref="AI1111" si="2715">AI1110</f>
        <v>0</v>
      </c>
      <c r="AJ1111" s="411">
        <f t="shared" ref="AJ1111" si="2716">AJ1110</f>
        <v>0</v>
      </c>
      <c r="AK1111" s="411">
        <f t="shared" ref="AK1111" si="2717">AK1110</f>
        <v>0</v>
      </c>
      <c r="AL1111" s="411">
        <f t="shared" ref="AL1111" si="2718">AL1110</f>
        <v>0</v>
      </c>
      <c r="AM1111" s="306"/>
    </row>
    <row r="1112" spans="1:39" ht="15" hidden="1" customHeight="1" outlineLevel="1">
      <c r="A1112" s="528"/>
      <c r="B1112" s="428"/>
      <c r="C1112" s="291"/>
      <c r="D1112" s="291"/>
      <c r="E1112" s="291"/>
      <c r="F1112" s="291"/>
      <c r="G1112" s="291"/>
      <c r="H1112" s="291"/>
      <c r="I1112" s="291"/>
      <c r="J1112" s="291"/>
      <c r="K1112" s="291"/>
      <c r="L1112" s="291"/>
      <c r="M1112" s="291"/>
      <c r="N1112" s="291"/>
      <c r="O1112" s="291"/>
      <c r="P1112" s="291"/>
      <c r="Q1112" s="291"/>
      <c r="R1112" s="291"/>
      <c r="S1112" s="291"/>
      <c r="T1112" s="291"/>
      <c r="U1112" s="291"/>
      <c r="V1112" s="291"/>
      <c r="W1112" s="291"/>
      <c r="X1112" s="291"/>
      <c r="Y1112" s="412"/>
      <c r="Z1112" s="425"/>
      <c r="AA1112" s="425"/>
      <c r="AB1112" s="425"/>
      <c r="AC1112" s="425"/>
      <c r="AD1112" s="425"/>
      <c r="AE1112" s="425"/>
      <c r="AF1112" s="425"/>
      <c r="AG1112" s="425"/>
      <c r="AH1112" s="425"/>
      <c r="AI1112" s="425"/>
      <c r="AJ1112" s="425"/>
      <c r="AK1112" s="425"/>
      <c r="AL1112" s="425"/>
      <c r="AM1112" s="306"/>
    </row>
    <row r="1113" spans="1:39" ht="28.5" hidden="1" customHeight="1" outlineLevel="1">
      <c r="A1113" s="528">
        <v>42</v>
      </c>
      <c r="B1113" s="428" t="s">
        <v>134</v>
      </c>
      <c r="C1113" s="291" t="s">
        <v>25</v>
      </c>
      <c r="D1113" s="295"/>
      <c r="E1113" s="295"/>
      <c r="F1113" s="295"/>
      <c r="G1113" s="295"/>
      <c r="H1113" s="295"/>
      <c r="I1113" s="295"/>
      <c r="J1113" s="295"/>
      <c r="K1113" s="295"/>
      <c r="L1113" s="295"/>
      <c r="M1113" s="295"/>
      <c r="N1113" s="291"/>
      <c r="O1113" s="295"/>
      <c r="P1113" s="295"/>
      <c r="Q1113" s="295"/>
      <c r="R1113" s="295"/>
      <c r="S1113" s="295"/>
      <c r="T1113" s="295"/>
      <c r="U1113" s="295"/>
      <c r="V1113" s="295"/>
      <c r="W1113" s="295"/>
      <c r="X1113" s="295"/>
      <c r="Y1113" s="426"/>
      <c r="Z1113" s="415"/>
      <c r="AA1113" s="415"/>
      <c r="AB1113" s="415"/>
      <c r="AC1113" s="415"/>
      <c r="AD1113" s="415"/>
      <c r="AE1113" s="415"/>
      <c r="AF1113" s="415"/>
      <c r="AG1113" s="415"/>
      <c r="AH1113" s="415"/>
      <c r="AI1113" s="415"/>
      <c r="AJ1113" s="415"/>
      <c r="AK1113" s="415"/>
      <c r="AL1113" s="415"/>
      <c r="AM1113" s="296">
        <f>SUM(Y1113:AL1113)</f>
        <v>0</v>
      </c>
    </row>
    <row r="1114" spans="1:39" ht="15" hidden="1" customHeight="1" outlineLevel="1">
      <c r="A1114" s="528"/>
      <c r="B1114" s="294" t="s">
        <v>346</v>
      </c>
      <c r="C1114" s="291" t="s">
        <v>163</v>
      </c>
      <c r="D1114" s="295"/>
      <c r="E1114" s="295"/>
      <c r="F1114" s="295"/>
      <c r="G1114" s="295"/>
      <c r="H1114" s="295"/>
      <c r="I1114" s="295"/>
      <c r="J1114" s="295"/>
      <c r="K1114" s="295"/>
      <c r="L1114" s="295"/>
      <c r="M1114" s="295"/>
      <c r="N1114" s="467"/>
      <c r="O1114" s="295"/>
      <c r="P1114" s="295"/>
      <c r="Q1114" s="295"/>
      <c r="R1114" s="295"/>
      <c r="S1114" s="295"/>
      <c r="T1114" s="295"/>
      <c r="U1114" s="295"/>
      <c r="V1114" s="295"/>
      <c r="W1114" s="295"/>
      <c r="X1114" s="295"/>
      <c r="Y1114" s="411">
        <f>Y1113</f>
        <v>0</v>
      </c>
      <c r="Z1114" s="411">
        <f t="shared" ref="Z1114" si="2719">Z1113</f>
        <v>0</v>
      </c>
      <c r="AA1114" s="411">
        <f t="shared" ref="AA1114" si="2720">AA1113</f>
        <v>0</v>
      </c>
      <c r="AB1114" s="411">
        <f t="shared" ref="AB1114" si="2721">AB1113</f>
        <v>0</v>
      </c>
      <c r="AC1114" s="411">
        <f t="shared" ref="AC1114" si="2722">AC1113</f>
        <v>0</v>
      </c>
      <c r="AD1114" s="411">
        <f t="shared" ref="AD1114" si="2723">AD1113</f>
        <v>0</v>
      </c>
      <c r="AE1114" s="411">
        <f t="shared" ref="AE1114" si="2724">AE1113</f>
        <v>0</v>
      </c>
      <c r="AF1114" s="411">
        <f t="shared" ref="AF1114" si="2725">AF1113</f>
        <v>0</v>
      </c>
      <c r="AG1114" s="411">
        <f t="shared" ref="AG1114" si="2726">AG1113</f>
        <v>0</v>
      </c>
      <c r="AH1114" s="411">
        <f t="shared" ref="AH1114" si="2727">AH1113</f>
        <v>0</v>
      </c>
      <c r="AI1114" s="411">
        <f t="shared" ref="AI1114" si="2728">AI1113</f>
        <v>0</v>
      </c>
      <c r="AJ1114" s="411">
        <f t="shared" ref="AJ1114" si="2729">AJ1113</f>
        <v>0</v>
      </c>
      <c r="AK1114" s="411">
        <f t="shared" ref="AK1114" si="2730">AK1113</f>
        <v>0</v>
      </c>
      <c r="AL1114" s="411">
        <f t="shared" ref="AL1114" si="2731">AL1113</f>
        <v>0</v>
      </c>
      <c r="AM1114" s="306"/>
    </row>
    <row r="1115" spans="1:39" ht="15" hidden="1" customHeight="1" outlineLevel="1">
      <c r="A1115" s="528"/>
      <c r="B1115" s="428"/>
      <c r="C1115" s="291"/>
      <c r="D1115" s="291"/>
      <c r="E1115" s="291"/>
      <c r="F1115" s="291"/>
      <c r="G1115" s="291"/>
      <c r="H1115" s="291"/>
      <c r="I1115" s="291"/>
      <c r="J1115" s="291"/>
      <c r="K1115" s="291"/>
      <c r="L1115" s="291"/>
      <c r="M1115" s="291"/>
      <c r="N1115" s="291"/>
      <c r="O1115" s="291"/>
      <c r="P1115" s="291"/>
      <c r="Q1115" s="291"/>
      <c r="R1115" s="291"/>
      <c r="S1115" s="291"/>
      <c r="T1115" s="291"/>
      <c r="U1115" s="291"/>
      <c r="V1115" s="291"/>
      <c r="W1115" s="291"/>
      <c r="X1115" s="291"/>
      <c r="Y1115" s="412"/>
      <c r="Z1115" s="425"/>
      <c r="AA1115" s="425"/>
      <c r="AB1115" s="425"/>
      <c r="AC1115" s="425"/>
      <c r="AD1115" s="425"/>
      <c r="AE1115" s="425"/>
      <c r="AF1115" s="425"/>
      <c r="AG1115" s="425"/>
      <c r="AH1115" s="425"/>
      <c r="AI1115" s="425"/>
      <c r="AJ1115" s="425"/>
      <c r="AK1115" s="425"/>
      <c r="AL1115" s="425"/>
      <c r="AM1115" s="306"/>
    </row>
    <row r="1116" spans="1:39" ht="15" hidden="1" customHeight="1" outlineLevel="1">
      <c r="A1116" s="528">
        <v>43</v>
      </c>
      <c r="B1116" s="428" t="s">
        <v>135</v>
      </c>
      <c r="C1116" s="291" t="s">
        <v>25</v>
      </c>
      <c r="D1116" s="295"/>
      <c r="E1116" s="295"/>
      <c r="F1116" s="295"/>
      <c r="G1116" s="295"/>
      <c r="H1116" s="295"/>
      <c r="I1116" s="295"/>
      <c r="J1116" s="295"/>
      <c r="K1116" s="295"/>
      <c r="L1116" s="295"/>
      <c r="M1116" s="295"/>
      <c r="N1116" s="295">
        <v>12</v>
      </c>
      <c r="O1116" s="295"/>
      <c r="P1116" s="295"/>
      <c r="Q1116" s="295"/>
      <c r="R1116" s="295"/>
      <c r="S1116" s="295"/>
      <c r="T1116" s="295"/>
      <c r="U1116" s="295"/>
      <c r="V1116" s="295"/>
      <c r="W1116" s="295"/>
      <c r="X1116" s="295"/>
      <c r="Y1116" s="426"/>
      <c r="Z1116" s="415"/>
      <c r="AA1116" s="415"/>
      <c r="AB1116" s="415"/>
      <c r="AC1116" s="415"/>
      <c r="AD1116" s="415"/>
      <c r="AE1116" s="415"/>
      <c r="AF1116" s="415"/>
      <c r="AG1116" s="415"/>
      <c r="AH1116" s="415"/>
      <c r="AI1116" s="415"/>
      <c r="AJ1116" s="415"/>
      <c r="AK1116" s="415"/>
      <c r="AL1116" s="415"/>
      <c r="AM1116" s="296">
        <f>SUM(Y1116:AL1116)</f>
        <v>0</v>
      </c>
    </row>
    <row r="1117" spans="1:39" ht="15" hidden="1" customHeight="1" outlineLevel="1">
      <c r="A1117" s="528"/>
      <c r="B1117" s="294" t="s">
        <v>346</v>
      </c>
      <c r="C1117" s="291" t="s">
        <v>163</v>
      </c>
      <c r="D1117" s="295"/>
      <c r="E1117" s="295"/>
      <c r="F1117" s="295"/>
      <c r="G1117" s="295"/>
      <c r="H1117" s="295"/>
      <c r="I1117" s="295"/>
      <c r="J1117" s="295"/>
      <c r="K1117" s="295"/>
      <c r="L1117" s="295"/>
      <c r="M1117" s="295"/>
      <c r="N1117" s="295">
        <f>N1116</f>
        <v>12</v>
      </c>
      <c r="O1117" s="295"/>
      <c r="P1117" s="295"/>
      <c r="Q1117" s="295"/>
      <c r="R1117" s="295"/>
      <c r="S1117" s="295"/>
      <c r="T1117" s="295"/>
      <c r="U1117" s="295"/>
      <c r="V1117" s="295"/>
      <c r="W1117" s="295"/>
      <c r="X1117" s="295"/>
      <c r="Y1117" s="411">
        <f>Y1116</f>
        <v>0</v>
      </c>
      <c r="Z1117" s="411">
        <f t="shared" ref="Z1117" si="2732">Z1116</f>
        <v>0</v>
      </c>
      <c r="AA1117" s="411">
        <f t="shared" ref="AA1117" si="2733">AA1116</f>
        <v>0</v>
      </c>
      <c r="AB1117" s="411">
        <f t="shared" ref="AB1117" si="2734">AB1116</f>
        <v>0</v>
      </c>
      <c r="AC1117" s="411">
        <f t="shared" ref="AC1117" si="2735">AC1116</f>
        <v>0</v>
      </c>
      <c r="AD1117" s="411">
        <f t="shared" ref="AD1117" si="2736">AD1116</f>
        <v>0</v>
      </c>
      <c r="AE1117" s="411">
        <f t="shared" ref="AE1117" si="2737">AE1116</f>
        <v>0</v>
      </c>
      <c r="AF1117" s="411">
        <f t="shared" ref="AF1117" si="2738">AF1116</f>
        <v>0</v>
      </c>
      <c r="AG1117" s="411">
        <f t="shared" ref="AG1117" si="2739">AG1116</f>
        <v>0</v>
      </c>
      <c r="AH1117" s="411">
        <f t="shared" ref="AH1117" si="2740">AH1116</f>
        <v>0</v>
      </c>
      <c r="AI1117" s="411">
        <f t="shared" ref="AI1117" si="2741">AI1116</f>
        <v>0</v>
      </c>
      <c r="AJ1117" s="411">
        <f t="shared" ref="AJ1117" si="2742">AJ1116</f>
        <v>0</v>
      </c>
      <c r="AK1117" s="411">
        <f t="shared" ref="AK1117" si="2743">AK1116</f>
        <v>0</v>
      </c>
      <c r="AL1117" s="411">
        <f t="shared" ref="AL1117" si="2744">AL1116</f>
        <v>0</v>
      </c>
      <c r="AM1117" s="306"/>
    </row>
    <row r="1118" spans="1:39" ht="15" hidden="1" customHeight="1" outlineLevel="1">
      <c r="A1118" s="528"/>
      <c r="B1118" s="428"/>
      <c r="C1118" s="291"/>
      <c r="D1118" s="291"/>
      <c r="E1118" s="291"/>
      <c r="F1118" s="291"/>
      <c r="G1118" s="291"/>
      <c r="H1118" s="291"/>
      <c r="I1118" s="291"/>
      <c r="J1118" s="291"/>
      <c r="K1118" s="291"/>
      <c r="L1118" s="291"/>
      <c r="M1118" s="291"/>
      <c r="N1118" s="291"/>
      <c r="O1118" s="291"/>
      <c r="P1118" s="291"/>
      <c r="Q1118" s="291"/>
      <c r="R1118" s="291"/>
      <c r="S1118" s="291"/>
      <c r="T1118" s="291"/>
      <c r="U1118" s="291"/>
      <c r="V1118" s="291"/>
      <c r="W1118" s="291"/>
      <c r="X1118" s="291"/>
      <c r="Y1118" s="412"/>
      <c r="Z1118" s="425"/>
      <c r="AA1118" s="425"/>
      <c r="AB1118" s="425"/>
      <c r="AC1118" s="425"/>
      <c r="AD1118" s="425"/>
      <c r="AE1118" s="425"/>
      <c r="AF1118" s="425"/>
      <c r="AG1118" s="425"/>
      <c r="AH1118" s="425"/>
      <c r="AI1118" s="425"/>
      <c r="AJ1118" s="425"/>
      <c r="AK1118" s="425"/>
      <c r="AL1118" s="425"/>
      <c r="AM1118" s="306"/>
    </row>
    <row r="1119" spans="1:39" ht="28.5" hidden="1" customHeight="1" outlineLevel="1">
      <c r="A1119" s="528">
        <v>44</v>
      </c>
      <c r="B1119" s="428" t="s">
        <v>136</v>
      </c>
      <c r="C1119" s="291" t="s">
        <v>25</v>
      </c>
      <c r="D1119" s="295"/>
      <c r="E1119" s="295"/>
      <c r="F1119" s="295"/>
      <c r="G1119" s="295"/>
      <c r="H1119" s="295"/>
      <c r="I1119" s="295"/>
      <c r="J1119" s="295"/>
      <c r="K1119" s="295"/>
      <c r="L1119" s="295"/>
      <c r="M1119" s="295"/>
      <c r="N1119" s="295">
        <v>12</v>
      </c>
      <c r="O1119" s="295"/>
      <c r="P1119" s="295"/>
      <c r="Q1119" s="295"/>
      <c r="R1119" s="295"/>
      <c r="S1119" s="295"/>
      <c r="T1119" s="295"/>
      <c r="U1119" s="295"/>
      <c r="V1119" s="295"/>
      <c r="W1119" s="295"/>
      <c r="X1119" s="295"/>
      <c r="Y1119" s="426"/>
      <c r="Z1119" s="415"/>
      <c r="AA1119" s="415"/>
      <c r="AB1119" s="415"/>
      <c r="AC1119" s="415"/>
      <c r="AD1119" s="415"/>
      <c r="AE1119" s="415"/>
      <c r="AF1119" s="415"/>
      <c r="AG1119" s="415"/>
      <c r="AH1119" s="415"/>
      <c r="AI1119" s="415"/>
      <c r="AJ1119" s="415"/>
      <c r="AK1119" s="415"/>
      <c r="AL1119" s="415"/>
      <c r="AM1119" s="296">
        <f>SUM(Y1119:AL1119)</f>
        <v>0</v>
      </c>
    </row>
    <row r="1120" spans="1:39" ht="15" hidden="1" customHeight="1" outlineLevel="1">
      <c r="A1120" s="528"/>
      <c r="B1120" s="294" t="s">
        <v>346</v>
      </c>
      <c r="C1120" s="291" t="s">
        <v>163</v>
      </c>
      <c r="D1120" s="295"/>
      <c r="E1120" s="295"/>
      <c r="F1120" s="295"/>
      <c r="G1120" s="295"/>
      <c r="H1120" s="295"/>
      <c r="I1120" s="295"/>
      <c r="J1120" s="295"/>
      <c r="K1120" s="295"/>
      <c r="L1120" s="295"/>
      <c r="M1120" s="295"/>
      <c r="N1120" s="295">
        <f>N1119</f>
        <v>12</v>
      </c>
      <c r="O1120" s="295"/>
      <c r="P1120" s="295"/>
      <c r="Q1120" s="295"/>
      <c r="R1120" s="295"/>
      <c r="S1120" s="295"/>
      <c r="T1120" s="295"/>
      <c r="U1120" s="295"/>
      <c r="V1120" s="295"/>
      <c r="W1120" s="295"/>
      <c r="X1120" s="295"/>
      <c r="Y1120" s="411">
        <f>Y1119</f>
        <v>0</v>
      </c>
      <c r="Z1120" s="411">
        <f t="shared" ref="Z1120" si="2745">Z1119</f>
        <v>0</v>
      </c>
      <c r="AA1120" s="411">
        <f t="shared" ref="AA1120" si="2746">AA1119</f>
        <v>0</v>
      </c>
      <c r="AB1120" s="411">
        <f t="shared" ref="AB1120" si="2747">AB1119</f>
        <v>0</v>
      </c>
      <c r="AC1120" s="411">
        <f t="shared" ref="AC1120" si="2748">AC1119</f>
        <v>0</v>
      </c>
      <c r="AD1120" s="411">
        <f t="shared" ref="AD1120" si="2749">AD1119</f>
        <v>0</v>
      </c>
      <c r="AE1120" s="411">
        <f t="shared" ref="AE1120" si="2750">AE1119</f>
        <v>0</v>
      </c>
      <c r="AF1120" s="411">
        <f t="shared" ref="AF1120" si="2751">AF1119</f>
        <v>0</v>
      </c>
      <c r="AG1120" s="411">
        <f t="shared" ref="AG1120" si="2752">AG1119</f>
        <v>0</v>
      </c>
      <c r="AH1120" s="411">
        <f t="shared" ref="AH1120" si="2753">AH1119</f>
        <v>0</v>
      </c>
      <c r="AI1120" s="411">
        <f t="shared" ref="AI1120" si="2754">AI1119</f>
        <v>0</v>
      </c>
      <c r="AJ1120" s="411">
        <f t="shared" ref="AJ1120" si="2755">AJ1119</f>
        <v>0</v>
      </c>
      <c r="AK1120" s="411">
        <f t="shared" ref="AK1120" si="2756">AK1119</f>
        <v>0</v>
      </c>
      <c r="AL1120" s="411">
        <f t="shared" ref="AL1120" si="2757">AL1119</f>
        <v>0</v>
      </c>
      <c r="AM1120" s="306"/>
    </row>
    <row r="1121" spans="1:39" ht="15" hidden="1" customHeight="1" outlineLevel="1">
      <c r="A1121" s="528"/>
      <c r="B1121" s="428"/>
      <c r="C1121" s="291"/>
      <c r="D1121" s="291"/>
      <c r="E1121" s="291"/>
      <c r="F1121" s="291"/>
      <c r="G1121" s="291"/>
      <c r="H1121" s="291"/>
      <c r="I1121" s="291"/>
      <c r="J1121" s="291"/>
      <c r="K1121" s="291"/>
      <c r="L1121" s="291"/>
      <c r="M1121" s="291"/>
      <c r="N1121" s="291"/>
      <c r="O1121" s="291"/>
      <c r="P1121" s="291"/>
      <c r="Q1121" s="291"/>
      <c r="R1121" s="291"/>
      <c r="S1121" s="291"/>
      <c r="T1121" s="291"/>
      <c r="U1121" s="291"/>
      <c r="V1121" s="291"/>
      <c r="W1121" s="291"/>
      <c r="X1121" s="291"/>
      <c r="Y1121" s="412"/>
      <c r="Z1121" s="425"/>
      <c r="AA1121" s="425"/>
      <c r="AB1121" s="425"/>
      <c r="AC1121" s="425"/>
      <c r="AD1121" s="425"/>
      <c r="AE1121" s="425"/>
      <c r="AF1121" s="425"/>
      <c r="AG1121" s="425"/>
      <c r="AH1121" s="425"/>
      <c r="AI1121" s="425"/>
      <c r="AJ1121" s="425"/>
      <c r="AK1121" s="425"/>
      <c r="AL1121" s="425"/>
      <c r="AM1121" s="306"/>
    </row>
    <row r="1122" spans="1:39" ht="32.450000000000003" hidden="1" customHeight="1" outlineLevel="1">
      <c r="A1122" s="528">
        <v>45</v>
      </c>
      <c r="B1122" s="428" t="s">
        <v>137</v>
      </c>
      <c r="C1122" s="291" t="s">
        <v>25</v>
      </c>
      <c r="D1122" s="295"/>
      <c r="E1122" s="295"/>
      <c r="F1122" s="295"/>
      <c r="G1122" s="295"/>
      <c r="H1122" s="295"/>
      <c r="I1122" s="295"/>
      <c r="J1122" s="295"/>
      <c r="K1122" s="295"/>
      <c r="L1122" s="295"/>
      <c r="M1122" s="295"/>
      <c r="N1122" s="295">
        <v>12</v>
      </c>
      <c r="O1122" s="295"/>
      <c r="P1122" s="295"/>
      <c r="Q1122" s="295"/>
      <c r="R1122" s="295"/>
      <c r="S1122" s="295"/>
      <c r="T1122" s="295"/>
      <c r="U1122" s="295"/>
      <c r="V1122" s="295"/>
      <c r="W1122" s="295"/>
      <c r="X1122" s="295"/>
      <c r="Y1122" s="426"/>
      <c r="Z1122" s="415"/>
      <c r="AA1122" s="415"/>
      <c r="AB1122" s="415"/>
      <c r="AC1122" s="415"/>
      <c r="AD1122" s="415"/>
      <c r="AE1122" s="415"/>
      <c r="AF1122" s="415"/>
      <c r="AG1122" s="415"/>
      <c r="AH1122" s="415"/>
      <c r="AI1122" s="415"/>
      <c r="AJ1122" s="415"/>
      <c r="AK1122" s="415"/>
      <c r="AL1122" s="415"/>
      <c r="AM1122" s="296">
        <f>SUM(Y1122:AL1122)</f>
        <v>0</v>
      </c>
    </row>
    <row r="1123" spans="1:39" ht="15" hidden="1" customHeight="1" outlineLevel="1">
      <c r="A1123" s="528"/>
      <c r="B1123" s="294" t="s">
        <v>346</v>
      </c>
      <c r="C1123" s="291" t="s">
        <v>163</v>
      </c>
      <c r="D1123" s="295"/>
      <c r="E1123" s="295"/>
      <c r="F1123" s="295"/>
      <c r="G1123" s="295"/>
      <c r="H1123" s="295"/>
      <c r="I1123" s="295"/>
      <c r="J1123" s="295"/>
      <c r="K1123" s="295"/>
      <c r="L1123" s="295"/>
      <c r="M1123" s="295"/>
      <c r="N1123" s="295">
        <f>N1122</f>
        <v>12</v>
      </c>
      <c r="O1123" s="295"/>
      <c r="P1123" s="295"/>
      <c r="Q1123" s="295"/>
      <c r="R1123" s="295"/>
      <c r="S1123" s="295"/>
      <c r="T1123" s="295"/>
      <c r="U1123" s="295"/>
      <c r="V1123" s="295"/>
      <c r="W1123" s="295"/>
      <c r="X1123" s="295"/>
      <c r="Y1123" s="411">
        <f>Y1122</f>
        <v>0</v>
      </c>
      <c r="Z1123" s="411">
        <f t="shared" ref="Z1123" si="2758">Z1122</f>
        <v>0</v>
      </c>
      <c r="AA1123" s="411">
        <f t="shared" ref="AA1123" si="2759">AA1122</f>
        <v>0</v>
      </c>
      <c r="AB1123" s="411">
        <f t="shared" ref="AB1123" si="2760">AB1122</f>
        <v>0</v>
      </c>
      <c r="AC1123" s="411">
        <f t="shared" ref="AC1123" si="2761">AC1122</f>
        <v>0</v>
      </c>
      <c r="AD1123" s="411">
        <f t="shared" ref="AD1123" si="2762">AD1122</f>
        <v>0</v>
      </c>
      <c r="AE1123" s="411">
        <f t="shared" ref="AE1123" si="2763">AE1122</f>
        <v>0</v>
      </c>
      <c r="AF1123" s="411">
        <f t="shared" ref="AF1123" si="2764">AF1122</f>
        <v>0</v>
      </c>
      <c r="AG1123" s="411">
        <f t="shared" ref="AG1123" si="2765">AG1122</f>
        <v>0</v>
      </c>
      <c r="AH1123" s="411">
        <f t="shared" ref="AH1123" si="2766">AH1122</f>
        <v>0</v>
      </c>
      <c r="AI1123" s="411">
        <f t="shared" ref="AI1123" si="2767">AI1122</f>
        <v>0</v>
      </c>
      <c r="AJ1123" s="411">
        <f t="shared" ref="AJ1123" si="2768">AJ1122</f>
        <v>0</v>
      </c>
      <c r="AK1123" s="411">
        <f t="shared" ref="AK1123" si="2769">AK1122</f>
        <v>0</v>
      </c>
      <c r="AL1123" s="411">
        <f t="shared" ref="AL1123" si="2770">AL1122</f>
        <v>0</v>
      </c>
      <c r="AM1123" s="306"/>
    </row>
    <row r="1124" spans="1:39" ht="15" hidden="1" customHeight="1" outlineLevel="1">
      <c r="A1124" s="528"/>
      <c r="B1124" s="428"/>
      <c r="C1124" s="291"/>
      <c r="D1124" s="291"/>
      <c r="E1124" s="291"/>
      <c r="F1124" s="291"/>
      <c r="G1124" s="291"/>
      <c r="H1124" s="291"/>
      <c r="I1124" s="291"/>
      <c r="J1124" s="291"/>
      <c r="K1124" s="291"/>
      <c r="L1124" s="291"/>
      <c r="M1124" s="291"/>
      <c r="N1124" s="291"/>
      <c r="O1124" s="291"/>
      <c r="P1124" s="291"/>
      <c r="Q1124" s="291"/>
      <c r="R1124" s="291"/>
      <c r="S1124" s="291"/>
      <c r="T1124" s="291"/>
      <c r="U1124" s="291"/>
      <c r="V1124" s="291"/>
      <c r="W1124" s="291"/>
      <c r="X1124" s="291"/>
      <c r="Y1124" s="412"/>
      <c r="Z1124" s="425"/>
      <c r="AA1124" s="425"/>
      <c r="AB1124" s="425"/>
      <c r="AC1124" s="425"/>
      <c r="AD1124" s="425"/>
      <c r="AE1124" s="425"/>
      <c r="AF1124" s="425"/>
      <c r="AG1124" s="425"/>
      <c r="AH1124" s="425"/>
      <c r="AI1124" s="425"/>
      <c r="AJ1124" s="425"/>
      <c r="AK1124" s="425"/>
      <c r="AL1124" s="425"/>
      <c r="AM1124" s="306"/>
    </row>
    <row r="1125" spans="1:39" ht="32.1" hidden="1" customHeight="1" outlineLevel="1">
      <c r="A1125" s="528">
        <v>46</v>
      </c>
      <c r="B1125" s="428" t="s">
        <v>138</v>
      </c>
      <c r="C1125" s="291" t="s">
        <v>25</v>
      </c>
      <c r="D1125" s="295"/>
      <c r="E1125" s="295"/>
      <c r="F1125" s="295"/>
      <c r="G1125" s="295"/>
      <c r="H1125" s="295"/>
      <c r="I1125" s="295"/>
      <c r="J1125" s="295"/>
      <c r="K1125" s="295"/>
      <c r="L1125" s="295"/>
      <c r="M1125" s="295"/>
      <c r="N1125" s="295">
        <v>12</v>
      </c>
      <c r="O1125" s="295"/>
      <c r="P1125" s="295"/>
      <c r="Q1125" s="295"/>
      <c r="R1125" s="295"/>
      <c r="S1125" s="295"/>
      <c r="T1125" s="295"/>
      <c r="U1125" s="295"/>
      <c r="V1125" s="295"/>
      <c r="W1125" s="295"/>
      <c r="X1125" s="295"/>
      <c r="Y1125" s="426"/>
      <c r="Z1125" s="415"/>
      <c r="AA1125" s="415"/>
      <c r="AB1125" s="415"/>
      <c r="AC1125" s="415"/>
      <c r="AD1125" s="415"/>
      <c r="AE1125" s="415"/>
      <c r="AF1125" s="415"/>
      <c r="AG1125" s="415"/>
      <c r="AH1125" s="415"/>
      <c r="AI1125" s="415"/>
      <c r="AJ1125" s="415"/>
      <c r="AK1125" s="415"/>
      <c r="AL1125" s="415"/>
      <c r="AM1125" s="296">
        <f>SUM(Y1125:AL1125)</f>
        <v>0</v>
      </c>
    </row>
    <row r="1126" spans="1:39" ht="15" hidden="1" customHeight="1" outlineLevel="1">
      <c r="A1126" s="528"/>
      <c r="B1126" s="294" t="s">
        <v>346</v>
      </c>
      <c r="C1126" s="291" t="s">
        <v>163</v>
      </c>
      <c r="D1126" s="295"/>
      <c r="E1126" s="295"/>
      <c r="F1126" s="295"/>
      <c r="G1126" s="295"/>
      <c r="H1126" s="295"/>
      <c r="I1126" s="295"/>
      <c r="J1126" s="295"/>
      <c r="K1126" s="295"/>
      <c r="L1126" s="295"/>
      <c r="M1126" s="295"/>
      <c r="N1126" s="295">
        <f>N1125</f>
        <v>12</v>
      </c>
      <c r="O1126" s="295"/>
      <c r="P1126" s="295"/>
      <c r="Q1126" s="295"/>
      <c r="R1126" s="295"/>
      <c r="S1126" s="295"/>
      <c r="T1126" s="295"/>
      <c r="U1126" s="295"/>
      <c r="V1126" s="295"/>
      <c r="W1126" s="295"/>
      <c r="X1126" s="295"/>
      <c r="Y1126" s="411">
        <f>Y1125</f>
        <v>0</v>
      </c>
      <c r="Z1126" s="411">
        <f t="shared" ref="Z1126" si="2771">Z1125</f>
        <v>0</v>
      </c>
      <c r="AA1126" s="411">
        <f t="shared" ref="AA1126" si="2772">AA1125</f>
        <v>0</v>
      </c>
      <c r="AB1126" s="411">
        <f t="shared" ref="AB1126" si="2773">AB1125</f>
        <v>0</v>
      </c>
      <c r="AC1126" s="411">
        <f t="shared" ref="AC1126" si="2774">AC1125</f>
        <v>0</v>
      </c>
      <c r="AD1126" s="411">
        <f t="shared" ref="AD1126" si="2775">AD1125</f>
        <v>0</v>
      </c>
      <c r="AE1126" s="411">
        <f t="shared" ref="AE1126" si="2776">AE1125</f>
        <v>0</v>
      </c>
      <c r="AF1126" s="411">
        <f t="shared" ref="AF1126" si="2777">AF1125</f>
        <v>0</v>
      </c>
      <c r="AG1126" s="411">
        <f t="shared" ref="AG1126" si="2778">AG1125</f>
        <v>0</v>
      </c>
      <c r="AH1126" s="411">
        <f t="shared" ref="AH1126" si="2779">AH1125</f>
        <v>0</v>
      </c>
      <c r="AI1126" s="411">
        <f t="shared" ref="AI1126" si="2780">AI1125</f>
        <v>0</v>
      </c>
      <c r="AJ1126" s="411">
        <f t="shared" ref="AJ1126" si="2781">AJ1125</f>
        <v>0</v>
      </c>
      <c r="AK1126" s="411">
        <f t="shared" ref="AK1126" si="2782">AK1125</f>
        <v>0</v>
      </c>
      <c r="AL1126" s="411">
        <f t="shared" ref="AL1126" si="2783">AL1125</f>
        <v>0</v>
      </c>
      <c r="AM1126" s="306"/>
    </row>
    <row r="1127" spans="1:39" ht="15" hidden="1" customHeight="1" outlineLevel="1">
      <c r="A1127" s="528"/>
      <c r="B1127" s="428"/>
      <c r="C1127" s="291"/>
      <c r="D1127" s="291"/>
      <c r="E1127" s="291"/>
      <c r="F1127" s="291"/>
      <c r="G1127" s="291"/>
      <c r="H1127" s="291"/>
      <c r="I1127" s="291"/>
      <c r="J1127" s="291"/>
      <c r="K1127" s="291"/>
      <c r="L1127" s="291"/>
      <c r="M1127" s="291"/>
      <c r="N1127" s="291"/>
      <c r="O1127" s="291"/>
      <c r="P1127" s="291"/>
      <c r="Q1127" s="291"/>
      <c r="R1127" s="291"/>
      <c r="S1127" s="291"/>
      <c r="T1127" s="291"/>
      <c r="U1127" s="291"/>
      <c r="V1127" s="291"/>
      <c r="W1127" s="291"/>
      <c r="X1127" s="291"/>
      <c r="Y1127" s="412"/>
      <c r="Z1127" s="425"/>
      <c r="AA1127" s="425"/>
      <c r="AB1127" s="425"/>
      <c r="AC1127" s="425"/>
      <c r="AD1127" s="425"/>
      <c r="AE1127" s="425"/>
      <c r="AF1127" s="425"/>
      <c r="AG1127" s="425"/>
      <c r="AH1127" s="425"/>
      <c r="AI1127" s="425"/>
      <c r="AJ1127" s="425"/>
      <c r="AK1127" s="425"/>
      <c r="AL1127" s="425"/>
      <c r="AM1127" s="306"/>
    </row>
    <row r="1128" spans="1:39" ht="35.450000000000003" hidden="1" customHeight="1" outlineLevel="1">
      <c r="A1128" s="528">
        <v>47</v>
      </c>
      <c r="B1128" s="428" t="s">
        <v>139</v>
      </c>
      <c r="C1128" s="291" t="s">
        <v>25</v>
      </c>
      <c r="D1128" s="295"/>
      <c r="E1128" s="295"/>
      <c r="F1128" s="295"/>
      <c r="G1128" s="295"/>
      <c r="H1128" s="295"/>
      <c r="I1128" s="295"/>
      <c r="J1128" s="295"/>
      <c r="K1128" s="295"/>
      <c r="L1128" s="295"/>
      <c r="M1128" s="295"/>
      <c r="N1128" s="295">
        <v>12</v>
      </c>
      <c r="O1128" s="295"/>
      <c r="P1128" s="295"/>
      <c r="Q1128" s="295"/>
      <c r="R1128" s="295"/>
      <c r="S1128" s="295"/>
      <c r="T1128" s="295"/>
      <c r="U1128" s="295"/>
      <c r="V1128" s="295"/>
      <c r="W1128" s="295"/>
      <c r="X1128" s="295"/>
      <c r="Y1128" s="426"/>
      <c r="Z1128" s="415"/>
      <c r="AA1128" s="415"/>
      <c r="AB1128" s="415"/>
      <c r="AC1128" s="415"/>
      <c r="AD1128" s="415"/>
      <c r="AE1128" s="415"/>
      <c r="AF1128" s="415"/>
      <c r="AG1128" s="415"/>
      <c r="AH1128" s="415"/>
      <c r="AI1128" s="415"/>
      <c r="AJ1128" s="415"/>
      <c r="AK1128" s="415"/>
      <c r="AL1128" s="415"/>
      <c r="AM1128" s="296">
        <f>SUM(Y1128:AL1128)</f>
        <v>0</v>
      </c>
    </row>
    <row r="1129" spans="1:39" ht="15" hidden="1" customHeight="1" outlineLevel="1">
      <c r="A1129" s="528"/>
      <c r="B1129" s="294" t="s">
        <v>346</v>
      </c>
      <c r="C1129" s="291" t="s">
        <v>163</v>
      </c>
      <c r="D1129" s="295"/>
      <c r="E1129" s="295"/>
      <c r="F1129" s="295"/>
      <c r="G1129" s="295"/>
      <c r="H1129" s="295"/>
      <c r="I1129" s="295"/>
      <c r="J1129" s="295"/>
      <c r="K1129" s="295"/>
      <c r="L1129" s="295"/>
      <c r="M1129" s="295"/>
      <c r="N1129" s="295">
        <f>N1128</f>
        <v>12</v>
      </c>
      <c r="O1129" s="295"/>
      <c r="P1129" s="295"/>
      <c r="Q1129" s="295"/>
      <c r="R1129" s="295"/>
      <c r="S1129" s="295"/>
      <c r="T1129" s="295"/>
      <c r="U1129" s="295"/>
      <c r="V1129" s="295"/>
      <c r="W1129" s="295"/>
      <c r="X1129" s="295"/>
      <c r="Y1129" s="411">
        <f>Y1128</f>
        <v>0</v>
      </c>
      <c r="Z1129" s="411">
        <f t="shared" ref="Z1129" si="2784">Z1128</f>
        <v>0</v>
      </c>
      <c r="AA1129" s="411">
        <f t="shared" ref="AA1129" si="2785">AA1128</f>
        <v>0</v>
      </c>
      <c r="AB1129" s="411">
        <f t="shared" ref="AB1129" si="2786">AB1128</f>
        <v>0</v>
      </c>
      <c r="AC1129" s="411">
        <f t="shared" ref="AC1129" si="2787">AC1128</f>
        <v>0</v>
      </c>
      <c r="AD1129" s="411">
        <f t="shared" ref="AD1129" si="2788">AD1128</f>
        <v>0</v>
      </c>
      <c r="AE1129" s="411">
        <f t="shared" ref="AE1129" si="2789">AE1128</f>
        <v>0</v>
      </c>
      <c r="AF1129" s="411">
        <f t="shared" ref="AF1129" si="2790">AF1128</f>
        <v>0</v>
      </c>
      <c r="AG1129" s="411">
        <f t="shared" ref="AG1129" si="2791">AG1128</f>
        <v>0</v>
      </c>
      <c r="AH1129" s="411">
        <f t="shared" ref="AH1129" si="2792">AH1128</f>
        <v>0</v>
      </c>
      <c r="AI1129" s="411">
        <f t="shared" ref="AI1129" si="2793">AI1128</f>
        <v>0</v>
      </c>
      <c r="AJ1129" s="411">
        <f t="shared" ref="AJ1129" si="2794">AJ1128</f>
        <v>0</v>
      </c>
      <c r="AK1129" s="411">
        <f t="shared" ref="AK1129" si="2795">AK1128</f>
        <v>0</v>
      </c>
      <c r="AL1129" s="411">
        <f t="shared" ref="AL1129" si="2796">AL1128</f>
        <v>0</v>
      </c>
      <c r="AM1129" s="306"/>
    </row>
    <row r="1130" spans="1:39" ht="15" hidden="1" customHeight="1" outlineLevel="1">
      <c r="A1130" s="528"/>
      <c r="B1130" s="428"/>
      <c r="C1130" s="291"/>
      <c r="D1130" s="291"/>
      <c r="E1130" s="291"/>
      <c r="F1130" s="291"/>
      <c r="G1130" s="291"/>
      <c r="H1130" s="291"/>
      <c r="I1130" s="291"/>
      <c r="J1130" s="291"/>
      <c r="K1130" s="291"/>
      <c r="L1130" s="291"/>
      <c r="M1130" s="291"/>
      <c r="N1130" s="291"/>
      <c r="O1130" s="291"/>
      <c r="P1130" s="291"/>
      <c r="Q1130" s="291"/>
      <c r="R1130" s="291"/>
      <c r="S1130" s="291"/>
      <c r="T1130" s="291"/>
      <c r="U1130" s="291"/>
      <c r="V1130" s="291"/>
      <c r="W1130" s="291"/>
      <c r="X1130" s="291"/>
      <c r="Y1130" s="412"/>
      <c r="Z1130" s="425"/>
      <c r="AA1130" s="425"/>
      <c r="AB1130" s="425"/>
      <c r="AC1130" s="425"/>
      <c r="AD1130" s="425"/>
      <c r="AE1130" s="425"/>
      <c r="AF1130" s="425"/>
      <c r="AG1130" s="425"/>
      <c r="AH1130" s="425"/>
      <c r="AI1130" s="425"/>
      <c r="AJ1130" s="425"/>
      <c r="AK1130" s="425"/>
      <c r="AL1130" s="425"/>
      <c r="AM1130" s="306"/>
    </row>
    <row r="1131" spans="1:39" ht="39.75" hidden="1" customHeight="1" outlineLevel="1">
      <c r="A1131" s="528">
        <v>48</v>
      </c>
      <c r="B1131" s="428" t="s">
        <v>140</v>
      </c>
      <c r="C1131" s="291" t="s">
        <v>25</v>
      </c>
      <c r="D1131" s="295"/>
      <c r="E1131" s="295"/>
      <c r="F1131" s="295"/>
      <c r="G1131" s="295"/>
      <c r="H1131" s="295"/>
      <c r="I1131" s="295"/>
      <c r="J1131" s="295"/>
      <c r="K1131" s="295"/>
      <c r="L1131" s="295"/>
      <c r="M1131" s="295"/>
      <c r="N1131" s="295">
        <v>12</v>
      </c>
      <c r="O1131" s="295"/>
      <c r="P1131" s="295"/>
      <c r="Q1131" s="295"/>
      <c r="R1131" s="295"/>
      <c r="S1131" s="295"/>
      <c r="T1131" s="295"/>
      <c r="U1131" s="295"/>
      <c r="V1131" s="295"/>
      <c r="W1131" s="295"/>
      <c r="X1131" s="295"/>
      <c r="Y1131" s="426"/>
      <c r="Z1131" s="415"/>
      <c r="AA1131" s="415"/>
      <c r="AB1131" s="415"/>
      <c r="AC1131" s="415"/>
      <c r="AD1131" s="415"/>
      <c r="AE1131" s="415"/>
      <c r="AF1131" s="415"/>
      <c r="AG1131" s="415"/>
      <c r="AH1131" s="415"/>
      <c r="AI1131" s="415"/>
      <c r="AJ1131" s="415"/>
      <c r="AK1131" s="415"/>
      <c r="AL1131" s="415"/>
      <c r="AM1131" s="296">
        <f>SUM(Y1131:AL1131)</f>
        <v>0</v>
      </c>
    </row>
    <row r="1132" spans="1:39" ht="15" hidden="1" customHeight="1" outlineLevel="1">
      <c r="A1132" s="528"/>
      <c r="B1132" s="294" t="s">
        <v>346</v>
      </c>
      <c r="C1132" s="291" t="s">
        <v>163</v>
      </c>
      <c r="D1132" s="295"/>
      <c r="E1132" s="295"/>
      <c r="F1132" s="295"/>
      <c r="G1132" s="295"/>
      <c r="H1132" s="295"/>
      <c r="I1132" s="295"/>
      <c r="J1132" s="295"/>
      <c r="K1132" s="295"/>
      <c r="L1132" s="295"/>
      <c r="M1132" s="295"/>
      <c r="N1132" s="295">
        <f>N1131</f>
        <v>12</v>
      </c>
      <c r="O1132" s="295"/>
      <c r="P1132" s="295"/>
      <c r="Q1132" s="295"/>
      <c r="R1132" s="295"/>
      <c r="S1132" s="295"/>
      <c r="T1132" s="295"/>
      <c r="U1132" s="295"/>
      <c r="V1132" s="295"/>
      <c r="W1132" s="295"/>
      <c r="X1132" s="295"/>
      <c r="Y1132" s="411">
        <f>Y1131</f>
        <v>0</v>
      </c>
      <c r="Z1132" s="411">
        <f t="shared" ref="Z1132" si="2797">Z1131</f>
        <v>0</v>
      </c>
      <c r="AA1132" s="411">
        <f t="shared" ref="AA1132" si="2798">AA1131</f>
        <v>0</v>
      </c>
      <c r="AB1132" s="411">
        <f t="shared" ref="AB1132" si="2799">AB1131</f>
        <v>0</v>
      </c>
      <c r="AC1132" s="411">
        <f t="shared" ref="AC1132" si="2800">AC1131</f>
        <v>0</v>
      </c>
      <c r="AD1132" s="411">
        <f t="shared" ref="AD1132" si="2801">AD1131</f>
        <v>0</v>
      </c>
      <c r="AE1132" s="411">
        <f t="shared" ref="AE1132" si="2802">AE1131</f>
        <v>0</v>
      </c>
      <c r="AF1132" s="411">
        <f t="shared" ref="AF1132" si="2803">AF1131</f>
        <v>0</v>
      </c>
      <c r="AG1132" s="411">
        <f t="shared" ref="AG1132" si="2804">AG1131</f>
        <v>0</v>
      </c>
      <c r="AH1132" s="411">
        <f t="shared" ref="AH1132" si="2805">AH1131</f>
        <v>0</v>
      </c>
      <c r="AI1132" s="411">
        <f t="shared" ref="AI1132" si="2806">AI1131</f>
        <v>0</v>
      </c>
      <c r="AJ1132" s="411">
        <f t="shared" ref="AJ1132" si="2807">AJ1131</f>
        <v>0</v>
      </c>
      <c r="AK1132" s="411">
        <f t="shared" ref="AK1132" si="2808">AK1131</f>
        <v>0</v>
      </c>
      <c r="AL1132" s="411">
        <f t="shared" ref="AL1132" si="2809">AL1131</f>
        <v>0</v>
      </c>
      <c r="AM1132" s="306"/>
    </row>
    <row r="1133" spans="1:39" ht="15" hidden="1" customHeight="1" outlineLevel="1">
      <c r="A1133" s="528"/>
      <c r="B1133" s="428"/>
      <c r="C1133" s="291"/>
      <c r="D1133" s="291"/>
      <c r="E1133" s="291"/>
      <c r="F1133" s="291"/>
      <c r="G1133" s="291"/>
      <c r="H1133" s="291"/>
      <c r="I1133" s="291"/>
      <c r="J1133" s="291"/>
      <c r="K1133" s="291"/>
      <c r="L1133" s="291"/>
      <c r="M1133" s="291"/>
      <c r="N1133" s="291"/>
      <c r="O1133" s="291"/>
      <c r="P1133" s="291"/>
      <c r="Q1133" s="291"/>
      <c r="R1133" s="291"/>
      <c r="S1133" s="291"/>
      <c r="T1133" s="291"/>
      <c r="U1133" s="291"/>
      <c r="V1133" s="291"/>
      <c r="W1133" s="291"/>
      <c r="X1133" s="291"/>
      <c r="Y1133" s="412"/>
      <c r="Z1133" s="425"/>
      <c r="AA1133" s="425"/>
      <c r="AB1133" s="425"/>
      <c r="AC1133" s="425"/>
      <c r="AD1133" s="425"/>
      <c r="AE1133" s="425"/>
      <c r="AF1133" s="425"/>
      <c r="AG1133" s="425"/>
      <c r="AH1133" s="425"/>
      <c r="AI1133" s="425"/>
      <c r="AJ1133" s="425"/>
      <c r="AK1133" s="425"/>
      <c r="AL1133" s="425"/>
      <c r="AM1133" s="306"/>
    </row>
    <row r="1134" spans="1:39" ht="33" hidden="1" customHeight="1" outlineLevel="1">
      <c r="A1134" s="528">
        <v>49</v>
      </c>
      <c r="B1134" s="428" t="s">
        <v>141</v>
      </c>
      <c r="C1134" s="291" t="s">
        <v>25</v>
      </c>
      <c r="D1134" s="295"/>
      <c r="E1134" s="295"/>
      <c r="F1134" s="295"/>
      <c r="G1134" s="295"/>
      <c r="H1134" s="295"/>
      <c r="I1134" s="295"/>
      <c r="J1134" s="295"/>
      <c r="K1134" s="295"/>
      <c r="L1134" s="295"/>
      <c r="M1134" s="295"/>
      <c r="N1134" s="295">
        <v>12</v>
      </c>
      <c r="O1134" s="295"/>
      <c r="P1134" s="295"/>
      <c r="Q1134" s="295"/>
      <c r="R1134" s="295"/>
      <c r="S1134" s="295"/>
      <c r="T1134" s="295"/>
      <c r="U1134" s="295"/>
      <c r="V1134" s="295"/>
      <c r="W1134" s="295"/>
      <c r="X1134" s="295"/>
      <c r="Y1134" s="426"/>
      <c r="Z1134" s="415"/>
      <c r="AA1134" s="415"/>
      <c r="AB1134" s="415"/>
      <c r="AC1134" s="415"/>
      <c r="AD1134" s="415"/>
      <c r="AE1134" s="415"/>
      <c r="AF1134" s="415"/>
      <c r="AG1134" s="415"/>
      <c r="AH1134" s="415"/>
      <c r="AI1134" s="415"/>
      <c r="AJ1134" s="415"/>
      <c r="AK1134" s="415"/>
      <c r="AL1134" s="415"/>
      <c r="AM1134" s="296">
        <f>SUM(Y1134:AL1134)</f>
        <v>0</v>
      </c>
    </row>
    <row r="1135" spans="1:39" ht="15" hidden="1" customHeight="1" outlineLevel="1">
      <c r="A1135" s="528"/>
      <c r="B1135" s="294" t="s">
        <v>346</v>
      </c>
      <c r="C1135" s="291" t="s">
        <v>163</v>
      </c>
      <c r="D1135" s="295"/>
      <c r="E1135" s="295"/>
      <c r="F1135" s="295"/>
      <c r="G1135" s="295"/>
      <c r="H1135" s="295"/>
      <c r="I1135" s="295"/>
      <c r="J1135" s="295"/>
      <c r="K1135" s="295"/>
      <c r="L1135" s="295"/>
      <c r="M1135" s="295"/>
      <c r="N1135" s="295">
        <f>N1134</f>
        <v>12</v>
      </c>
      <c r="O1135" s="295"/>
      <c r="P1135" s="295"/>
      <c r="Q1135" s="295"/>
      <c r="R1135" s="295"/>
      <c r="S1135" s="295"/>
      <c r="T1135" s="295"/>
      <c r="U1135" s="295"/>
      <c r="V1135" s="295"/>
      <c r="W1135" s="295"/>
      <c r="X1135" s="295"/>
      <c r="Y1135" s="411">
        <f>Y1134</f>
        <v>0</v>
      </c>
      <c r="Z1135" s="411">
        <f t="shared" ref="Z1135" si="2810">Z1134</f>
        <v>0</v>
      </c>
      <c r="AA1135" s="411">
        <f t="shared" ref="AA1135" si="2811">AA1134</f>
        <v>0</v>
      </c>
      <c r="AB1135" s="411">
        <f t="shared" ref="AB1135" si="2812">AB1134</f>
        <v>0</v>
      </c>
      <c r="AC1135" s="411">
        <f t="shared" ref="AC1135" si="2813">AC1134</f>
        <v>0</v>
      </c>
      <c r="AD1135" s="411">
        <f t="shared" ref="AD1135" si="2814">AD1134</f>
        <v>0</v>
      </c>
      <c r="AE1135" s="411">
        <f t="shared" ref="AE1135" si="2815">AE1134</f>
        <v>0</v>
      </c>
      <c r="AF1135" s="411">
        <f t="shared" ref="AF1135" si="2816">AF1134</f>
        <v>0</v>
      </c>
      <c r="AG1135" s="411">
        <f t="shared" ref="AG1135" si="2817">AG1134</f>
        <v>0</v>
      </c>
      <c r="AH1135" s="411">
        <f t="shared" ref="AH1135" si="2818">AH1134</f>
        <v>0</v>
      </c>
      <c r="AI1135" s="411">
        <f t="shared" ref="AI1135" si="2819">AI1134</f>
        <v>0</v>
      </c>
      <c r="AJ1135" s="411">
        <f t="shared" ref="AJ1135" si="2820">AJ1134</f>
        <v>0</v>
      </c>
      <c r="AK1135" s="411">
        <f t="shared" ref="AK1135" si="2821">AK1134</f>
        <v>0</v>
      </c>
      <c r="AL1135" s="411">
        <f t="shared" ref="AL1135" si="2822">AL1134</f>
        <v>0</v>
      </c>
      <c r="AM1135" s="306"/>
    </row>
    <row r="1136" spans="1:39" ht="15" hidden="1" customHeight="1" outlineLevel="1">
      <c r="A1136" s="528"/>
      <c r="B1136" s="294"/>
      <c r="C1136" s="305"/>
      <c r="D1136" s="291"/>
      <c r="E1136" s="291"/>
      <c r="F1136" s="291"/>
      <c r="G1136" s="291"/>
      <c r="H1136" s="291"/>
      <c r="I1136" s="291"/>
      <c r="J1136" s="291"/>
      <c r="K1136" s="291"/>
      <c r="L1136" s="291"/>
      <c r="M1136" s="291"/>
      <c r="N1136" s="291"/>
      <c r="O1136" s="291"/>
      <c r="P1136" s="291"/>
      <c r="Q1136" s="291"/>
      <c r="R1136" s="291"/>
      <c r="S1136" s="291"/>
      <c r="T1136" s="291"/>
      <c r="U1136" s="291"/>
      <c r="V1136" s="291"/>
      <c r="W1136" s="291"/>
      <c r="X1136" s="291"/>
      <c r="Y1136" s="301"/>
      <c r="Z1136" s="301"/>
      <c r="AA1136" s="301"/>
      <c r="AB1136" s="301"/>
      <c r="AC1136" s="301"/>
      <c r="AD1136" s="301"/>
      <c r="AE1136" s="301"/>
      <c r="AF1136" s="301"/>
      <c r="AG1136" s="301"/>
      <c r="AH1136" s="301"/>
      <c r="AI1136" s="301"/>
      <c r="AJ1136" s="301"/>
      <c r="AK1136" s="301"/>
      <c r="AL1136" s="301"/>
      <c r="AM1136" s="306"/>
    </row>
    <row r="1137" spans="2:39" ht="15.75" collapsed="1">
      <c r="B1137" s="327" t="s">
        <v>347</v>
      </c>
      <c r="C1137" s="329"/>
      <c r="D1137" s="329">
        <f>SUM(D980:D1135)</f>
        <v>0</v>
      </c>
      <c r="E1137" s="329"/>
      <c r="F1137" s="329"/>
      <c r="G1137" s="329"/>
      <c r="H1137" s="329"/>
      <c r="I1137" s="329"/>
      <c r="J1137" s="329"/>
      <c r="K1137" s="329"/>
      <c r="L1137" s="329"/>
      <c r="M1137" s="329"/>
      <c r="N1137" s="329"/>
      <c r="O1137" s="329">
        <f>SUM(O980:O1135)</f>
        <v>0</v>
      </c>
      <c r="P1137" s="329"/>
      <c r="Q1137" s="329"/>
      <c r="R1137" s="329"/>
      <c r="S1137" s="329"/>
      <c r="T1137" s="329"/>
      <c r="U1137" s="329"/>
      <c r="V1137" s="329"/>
      <c r="W1137" s="329"/>
      <c r="X1137" s="329"/>
      <c r="Y1137" s="329">
        <f>IF(Y978="kWh",SUMPRODUCT(D980:D1135,Y980:Y1135))</f>
        <v>0</v>
      </c>
      <c r="Z1137" s="329">
        <f>IF(Z978="kWh",SUMPRODUCT(D980:D1135,Z980:Z1135))</f>
        <v>0</v>
      </c>
      <c r="AA1137" s="329">
        <f>IF(AA978="kw",SUMPRODUCT(N980:N1135,O980:O1135,AA980:AA1135),SUMPRODUCT(D980:D1135,AA980:AA1135))</f>
        <v>0</v>
      </c>
      <c r="AB1137" s="329">
        <f>IF(AB978="kw",SUMPRODUCT(N980:N1135,O980:O1135,AB980:AB1135),SUMPRODUCT(D980:D1135,AB980:AB1135))</f>
        <v>0</v>
      </c>
      <c r="AC1137" s="329">
        <f>IF(AC978="kw",SUMPRODUCT(N980:N1135,O980:O1135,AC980:AC1135),SUMPRODUCT(D980:D1135,AC980:AC1135))</f>
        <v>0</v>
      </c>
      <c r="AD1137" s="329">
        <f>IF(AD978="kw",SUMPRODUCT(N980:N1135,O980:O1135,AD980:AD1135),SUMPRODUCT(D980:D1135,AD980:AD1135))</f>
        <v>0</v>
      </c>
      <c r="AE1137" s="329">
        <f>IF(AE978="kw",SUMPRODUCT(N980:N1135,O980:O1135,AE980:AE1135),SUMPRODUCT(D980:D1135,AE980:AE1135))</f>
        <v>0</v>
      </c>
      <c r="AF1137" s="329">
        <f>IF(AF978="kw",SUMPRODUCT(N980:N1135,O980:O1135,AF980:AF1135),SUMPRODUCT(D980:D1135,AF980:AF1135))</f>
        <v>0</v>
      </c>
      <c r="AG1137" s="329">
        <f>IF(AG978="kw",SUMPRODUCT(N980:N1135,O980:O1135,AG980:AG1135),SUMPRODUCT(D980:D1135,AG980:AG1135))</f>
        <v>0</v>
      </c>
      <c r="AH1137" s="329">
        <f>IF(AH978="kw",SUMPRODUCT(N980:N1135,O980:O1135,AH980:AH1135),SUMPRODUCT(D980:D1135,AH980:AH1135))</f>
        <v>0</v>
      </c>
      <c r="AI1137" s="329">
        <f>IF(AI978="kw",SUMPRODUCT(N980:N1135,O980:O1135,AI980:AI1135),SUMPRODUCT(D980:D1135,AI980:AI1135))</f>
        <v>0</v>
      </c>
      <c r="AJ1137" s="329">
        <f>IF(AJ978="kw",SUMPRODUCT(N980:N1135,O980:O1135,AJ980:AJ1135),SUMPRODUCT(D980:D1135,AJ980:AJ1135))</f>
        <v>0</v>
      </c>
      <c r="AK1137" s="329">
        <f>IF(AK978="kw",SUMPRODUCT(N980:N1135,O980:O1135,AK980:AK1135),SUMPRODUCT(D980:D1135,AK980:AK1135))</f>
        <v>0</v>
      </c>
      <c r="AL1137" s="329">
        <f>IF(AL978="kw",SUMPRODUCT(N980:N1135,O980:O1135,AL980:AL1135),SUMPRODUCT(D980:D1135,AL980:AL1135))</f>
        <v>0</v>
      </c>
      <c r="AM1137" s="330"/>
    </row>
    <row r="1138" spans="2:39" ht="15.75">
      <c r="B1138" s="391" t="s">
        <v>348</v>
      </c>
      <c r="C1138" s="392"/>
      <c r="D1138" s="392"/>
      <c r="E1138" s="392"/>
      <c r="F1138" s="392"/>
      <c r="G1138" s="392"/>
      <c r="H1138" s="392"/>
      <c r="I1138" s="392"/>
      <c r="J1138" s="392"/>
      <c r="K1138" s="392"/>
      <c r="L1138" s="392"/>
      <c r="M1138" s="392"/>
      <c r="N1138" s="392"/>
      <c r="O1138" s="392"/>
      <c r="P1138" s="392"/>
      <c r="Q1138" s="392"/>
      <c r="R1138" s="392"/>
      <c r="S1138" s="392"/>
      <c r="T1138" s="392"/>
      <c r="U1138" s="392"/>
      <c r="V1138" s="392"/>
      <c r="W1138" s="392"/>
      <c r="X1138" s="392"/>
      <c r="Y1138" s="392">
        <f>HLOOKUP(Y794,'2. LRAMVA Threshold'!$B$42:$Q$53,12,FALSE)</f>
        <v>0</v>
      </c>
      <c r="Z1138" s="392">
        <f>HLOOKUP(Z794,'2. LRAMVA Threshold'!$B$42:$Q$53,12,FALSE)</f>
        <v>0</v>
      </c>
      <c r="AA1138" s="392">
        <f>HLOOKUP(AA794,'2. LRAMVA Threshold'!$B$42:$Q$53,12,FALSE)</f>
        <v>0</v>
      </c>
      <c r="AB1138" s="392">
        <f>HLOOKUP(AB794,'2. LRAMVA Threshold'!$B$42:$Q$53,12,FALSE)</f>
        <v>0</v>
      </c>
      <c r="AC1138" s="392">
        <f>HLOOKUP(AC794,'2. LRAMVA Threshold'!$B$42:$Q$53,12,FALSE)</f>
        <v>0</v>
      </c>
      <c r="AD1138" s="392">
        <f>HLOOKUP(AD794,'2. LRAMVA Threshold'!$B$42:$Q$53,12,FALSE)</f>
        <v>0</v>
      </c>
      <c r="AE1138" s="392">
        <f>HLOOKUP(AE794,'2. LRAMVA Threshold'!$B$42:$Q$53,12,FALSE)</f>
        <v>0</v>
      </c>
      <c r="AF1138" s="392">
        <f>HLOOKUP(AF794,'2. LRAMVA Threshold'!$B$42:$Q$53,12,FALSE)</f>
        <v>0</v>
      </c>
      <c r="AG1138" s="392">
        <f>HLOOKUP(AG794,'2. LRAMVA Threshold'!$B$42:$Q$53,12,FALSE)</f>
        <v>0</v>
      </c>
      <c r="AH1138" s="392">
        <f>HLOOKUP(AH794,'2. LRAMVA Threshold'!$B$42:$Q$53,12,FALSE)</f>
        <v>0</v>
      </c>
      <c r="AI1138" s="392">
        <f>HLOOKUP(AI794,'2. LRAMVA Threshold'!$B$42:$Q$53,12,FALSE)</f>
        <v>0</v>
      </c>
      <c r="AJ1138" s="392">
        <f>HLOOKUP(AJ794,'2. LRAMVA Threshold'!$B$42:$Q$53,12,FALSE)</f>
        <v>0</v>
      </c>
      <c r="AK1138" s="392">
        <f>HLOOKUP(AK794,'2. LRAMVA Threshold'!$B$42:$Q$53,12,FALSE)</f>
        <v>0</v>
      </c>
      <c r="AL1138" s="392">
        <f>HLOOKUP(AL794,'2. LRAMVA Threshold'!$B$42:$Q$53,12,FALSE)</f>
        <v>0</v>
      </c>
      <c r="AM1138" s="442"/>
    </row>
    <row r="1139" spans="2:39">
      <c r="B1139" s="394"/>
      <c r="C1139" s="432"/>
      <c r="D1139" s="433"/>
      <c r="E1139" s="433"/>
      <c r="F1139" s="433"/>
      <c r="G1139" s="433"/>
      <c r="H1139" s="433"/>
      <c r="I1139" s="433"/>
      <c r="J1139" s="433"/>
      <c r="K1139" s="433"/>
      <c r="L1139" s="433"/>
      <c r="M1139" s="433"/>
      <c r="N1139" s="433"/>
      <c r="O1139" s="434"/>
      <c r="P1139" s="433"/>
      <c r="Q1139" s="433"/>
      <c r="R1139" s="433"/>
      <c r="S1139" s="435"/>
      <c r="T1139" s="435"/>
      <c r="U1139" s="435"/>
      <c r="V1139" s="435"/>
      <c r="W1139" s="433"/>
      <c r="X1139" s="433"/>
      <c r="Y1139" s="436"/>
      <c r="Z1139" s="436"/>
      <c r="AA1139" s="436"/>
      <c r="AB1139" s="436"/>
      <c r="AC1139" s="436"/>
      <c r="AD1139" s="436"/>
      <c r="AE1139" s="436"/>
      <c r="AF1139" s="399"/>
      <c r="AG1139" s="399"/>
      <c r="AH1139" s="399"/>
      <c r="AI1139" s="399"/>
      <c r="AJ1139" s="399"/>
      <c r="AK1139" s="399"/>
      <c r="AL1139" s="399"/>
      <c r="AM1139" s="400"/>
    </row>
    <row r="1140" spans="2:39">
      <c r="B1140" s="324" t="s">
        <v>349</v>
      </c>
      <c r="C1140" s="338"/>
      <c r="D1140" s="338"/>
      <c r="E1140" s="376"/>
      <c r="F1140" s="376"/>
      <c r="G1140" s="376"/>
      <c r="H1140" s="376"/>
      <c r="I1140" s="376"/>
      <c r="J1140" s="376"/>
      <c r="K1140" s="376"/>
      <c r="L1140" s="376"/>
      <c r="M1140" s="376"/>
      <c r="N1140" s="376"/>
      <c r="O1140" s="291"/>
      <c r="P1140" s="340"/>
      <c r="Q1140" s="340"/>
      <c r="R1140" s="340"/>
      <c r="S1140" s="339"/>
      <c r="T1140" s="339"/>
      <c r="U1140" s="339"/>
      <c r="V1140" s="339"/>
      <c r="W1140" s="340"/>
      <c r="X1140" s="340"/>
      <c r="Y1140" s="341">
        <f>HLOOKUP(Y$35,'3.  Distribution Rates'!$C$122:$P$133,12,FALSE)</f>
        <v>0</v>
      </c>
      <c r="Z1140" s="341">
        <f>HLOOKUP(Z$35,'3.  Distribution Rates'!$C$122:$P$133,12,FALSE)</f>
        <v>0</v>
      </c>
      <c r="AA1140" s="341">
        <f>HLOOKUP(AA$35,'3.  Distribution Rates'!$C$122:$P$133,12,FALSE)</f>
        <v>0</v>
      </c>
      <c r="AB1140" s="341">
        <f>HLOOKUP(AB$35,'3.  Distribution Rates'!$C$122:$P$133,12,FALSE)</f>
        <v>0</v>
      </c>
      <c r="AC1140" s="341">
        <f>HLOOKUP(AC$35,'3.  Distribution Rates'!$C$122:$P$133,12,FALSE)</f>
        <v>0</v>
      </c>
      <c r="AD1140" s="341">
        <f>HLOOKUP(AD$35,'3.  Distribution Rates'!$C$122:$P$133,12,FALSE)</f>
        <v>0</v>
      </c>
      <c r="AE1140" s="341">
        <f>HLOOKUP(AE$35,'3.  Distribution Rates'!$C$122:$P$133,12,FALSE)</f>
        <v>0</v>
      </c>
      <c r="AF1140" s="341">
        <f>HLOOKUP(AF$35,'3.  Distribution Rates'!$C$122:$P$133,12,FALSE)</f>
        <v>0</v>
      </c>
      <c r="AG1140" s="341">
        <f>HLOOKUP(AG$35,'3.  Distribution Rates'!$C$122:$P$133,12,FALSE)</f>
        <v>0</v>
      </c>
      <c r="AH1140" s="341">
        <f>HLOOKUP(AH$35,'3.  Distribution Rates'!$C$122:$P$133,12,FALSE)</f>
        <v>0</v>
      </c>
      <c r="AI1140" s="341">
        <f>HLOOKUP(AI$35,'3.  Distribution Rates'!$C$122:$P$133,12,FALSE)</f>
        <v>0</v>
      </c>
      <c r="AJ1140" s="341">
        <f>HLOOKUP(AJ$35,'3.  Distribution Rates'!$C$122:$P$133,12,FALSE)</f>
        <v>0</v>
      </c>
      <c r="AK1140" s="341">
        <f>HLOOKUP(AK$35,'3.  Distribution Rates'!$C$122:$P$133,12,FALSE)</f>
        <v>0</v>
      </c>
      <c r="AL1140" s="341">
        <f>HLOOKUP(AL$35,'3.  Distribution Rates'!$C$122:$P$133,12,FALSE)</f>
        <v>0</v>
      </c>
      <c r="AM1140" s="444"/>
    </row>
    <row r="1141" spans="2:39">
      <c r="B1141" s="324" t="s">
        <v>353</v>
      </c>
      <c r="C1141" s="345"/>
      <c r="D1141" s="309"/>
      <c r="E1141" s="279"/>
      <c r="F1141" s="279"/>
      <c r="G1141" s="279"/>
      <c r="H1141" s="279"/>
      <c r="I1141" s="279"/>
      <c r="J1141" s="279"/>
      <c r="K1141" s="279"/>
      <c r="L1141" s="279"/>
      <c r="M1141" s="279"/>
      <c r="N1141" s="279"/>
      <c r="O1141" s="291"/>
      <c r="P1141" s="279"/>
      <c r="Q1141" s="279"/>
      <c r="R1141" s="279"/>
      <c r="S1141" s="309"/>
      <c r="T1141" s="309"/>
      <c r="U1141" s="309"/>
      <c r="V1141" s="309"/>
      <c r="W1141" s="279"/>
      <c r="X1141" s="279"/>
      <c r="Y1141" s="378">
        <f>'4.  2011-2014 LRAM'!Y143*Y1140</f>
        <v>0</v>
      </c>
      <c r="Z1141" s="378">
        <f>'4.  2011-2014 LRAM'!Z143*Z1140</f>
        <v>0</v>
      </c>
      <c r="AA1141" s="378">
        <f>'4.  2011-2014 LRAM'!AA143*AA1140</f>
        <v>0</v>
      </c>
      <c r="AB1141" s="378">
        <f>'4.  2011-2014 LRAM'!AB143*AB1140</f>
        <v>0</v>
      </c>
      <c r="AC1141" s="378">
        <f>'4.  2011-2014 LRAM'!AC143*AC1140</f>
        <v>0</v>
      </c>
      <c r="AD1141" s="378">
        <f>'4.  2011-2014 LRAM'!AD143*AD1140</f>
        <v>0</v>
      </c>
      <c r="AE1141" s="378">
        <f>'4.  2011-2014 LRAM'!AE143*AE1140</f>
        <v>0</v>
      </c>
      <c r="AF1141" s="378">
        <f>'4.  2011-2014 LRAM'!AF143*AF1140</f>
        <v>0</v>
      </c>
      <c r="AG1141" s="378">
        <f>'4.  2011-2014 LRAM'!AG143*AG1140</f>
        <v>0</v>
      </c>
      <c r="AH1141" s="378">
        <f>'4.  2011-2014 LRAM'!AH143*AH1140</f>
        <v>0</v>
      </c>
      <c r="AI1141" s="378">
        <f>'4.  2011-2014 LRAM'!AI143*AI1140</f>
        <v>0</v>
      </c>
      <c r="AJ1141" s="378">
        <f>'4.  2011-2014 LRAM'!AJ143*AJ1140</f>
        <v>0</v>
      </c>
      <c r="AK1141" s="378">
        <f>'4.  2011-2014 LRAM'!AK143*AK1140</f>
        <v>0</v>
      </c>
      <c r="AL1141" s="378">
        <f>'4.  2011-2014 LRAM'!AL143*AL1140</f>
        <v>0</v>
      </c>
      <c r="AM1141" s="624">
        <f t="shared" ref="AM1141:AM1150" si="2823">SUM(Y1141:AL1141)</f>
        <v>0</v>
      </c>
    </row>
    <row r="1142" spans="2:39">
      <c r="B1142" s="324" t="s">
        <v>354</v>
      </c>
      <c r="C1142" s="345"/>
      <c r="D1142" s="309"/>
      <c r="E1142" s="279"/>
      <c r="F1142" s="279"/>
      <c r="G1142" s="279"/>
      <c r="H1142" s="279"/>
      <c r="I1142" s="279"/>
      <c r="J1142" s="279"/>
      <c r="K1142" s="279"/>
      <c r="L1142" s="279"/>
      <c r="M1142" s="279"/>
      <c r="N1142" s="279"/>
      <c r="O1142" s="291"/>
      <c r="P1142" s="279"/>
      <c r="Q1142" s="279"/>
      <c r="R1142" s="279"/>
      <c r="S1142" s="309"/>
      <c r="T1142" s="309"/>
      <c r="U1142" s="309"/>
      <c r="V1142" s="309"/>
      <c r="W1142" s="279"/>
      <c r="X1142" s="279"/>
      <c r="Y1142" s="378">
        <f>'4.  2011-2014 LRAM'!Y272*Y1140</f>
        <v>0</v>
      </c>
      <c r="Z1142" s="378">
        <f>'4.  2011-2014 LRAM'!Z272*Z1140</f>
        <v>0</v>
      </c>
      <c r="AA1142" s="378">
        <f>'4.  2011-2014 LRAM'!AA272*AA1140</f>
        <v>0</v>
      </c>
      <c r="AB1142" s="378">
        <f>'4.  2011-2014 LRAM'!AB272*AB1140</f>
        <v>0</v>
      </c>
      <c r="AC1142" s="378">
        <f>'4.  2011-2014 LRAM'!AC272*AC1140</f>
        <v>0</v>
      </c>
      <c r="AD1142" s="378">
        <f>'4.  2011-2014 LRAM'!AD272*AD1140</f>
        <v>0</v>
      </c>
      <c r="AE1142" s="378">
        <f>'4.  2011-2014 LRAM'!AE272*AE1140</f>
        <v>0</v>
      </c>
      <c r="AF1142" s="378">
        <f>'4.  2011-2014 LRAM'!AF272*AF1140</f>
        <v>0</v>
      </c>
      <c r="AG1142" s="378">
        <f>'4.  2011-2014 LRAM'!AG272*AG1140</f>
        <v>0</v>
      </c>
      <c r="AH1142" s="378">
        <f>'4.  2011-2014 LRAM'!AH272*AH1140</f>
        <v>0</v>
      </c>
      <c r="AI1142" s="378">
        <f>'4.  2011-2014 LRAM'!AI272*AI1140</f>
        <v>0</v>
      </c>
      <c r="AJ1142" s="378">
        <f>'4.  2011-2014 LRAM'!AJ272*AJ1140</f>
        <v>0</v>
      </c>
      <c r="AK1142" s="378">
        <f>'4.  2011-2014 LRAM'!AK272*AK1140</f>
        <v>0</v>
      </c>
      <c r="AL1142" s="378">
        <f>'4.  2011-2014 LRAM'!AL272*AL1140</f>
        <v>0</v>
      </c>
      <c r="AM1142" s="624">
        <f t="shared" si="2823"/>
        <v>0</v>
      </c>
    </row>
    <row r="1143" spans="2:39">
      <c r="B1143" s="324" t="s">
        <v>355</v>
      </c>
      <c r="C1143" s="345"/>
      <c r="D1143" s="309"/>
      <c r="E1143" s="279"/>
      <c r="F1143" s="279"/>
      <c r="G1143" s="279"/>
      <c r="H1143" s="279"/>
      <c r="I1143" s="279"/>
      <c r="J1143" s="279"/>
      <c r="K1143" s="279"/>
      <c r="L1143" s="279"/>
      <c r="M1143" s="279"/>
      <c r="N1143" s="279"/>
      <c r="O1143" s="291"/>
      <c r="P1143" s="279"/>
      <c r="Q1143" s="279"/>
      <c r="R1143" s="279"/>
      <c r="S1143" s="309"/>
      <c r="T1143" s="309"/>
      <c r="U1143" s="309"/>
      <c r="V1143" s="309"/>
      <c r="W1143" s="279"/>
      <c r="X1143" s="279"/>
      <c r="Y1143" s="378">
        <f>'4.  2011-2014 LRAM'!Y401*Y1140</f>
        <v>0</v>
      </c>
      <c r="Z1143" s="378">
        <f>'4.  2011-2014 LRAM'!Z401*Z1140</f>
        <v>0</v>
      </c>
      <c r="AA1143" s="378">
        <f>'4.  2011-2014 LRAM'!AA401*AA1140</f>
        <v>0</v>
      </c>
      <c r="AB1143" s="378">
        <f>'4.  2011-2014 LRAM'!AB401*AB1140</f>
        <v>0</v>
      </c>
      <c r="AC1143" s="378">
        <f>'4.  2011-2014 LRAM'!AC401*AC1140</f>
        <v>0</v>
      </c>
      <c r="AD1143" s="378">
        <f>'4.  2011-2014 LRAM'!AD401*AD1140</f>
        <v>0</v>
      </c>
      <c r="AE1143" s="378">
        <f>'4.  2011-2014 LRAM'!AE401*AE1140</f>
        <v>0</v>
      </c>
      <c r="AF1143" s="378">
        <f>'4.  2011-2014 LRAM'!AF401*AF1140</f>
        <v>0</v>
      </c>
      <c r="AG1143" s="378">
        <f>'4.  2011-2014 LRAM'!AG401*AG1140</f>
        <v>0</v>
      </c>
      <c r="AH1143" s="378">
        <f>'4.  2011-2014 LRAM'!AH401*AH1140</f>
        <v>0</v>
      </c>
      <c r="AI1143" s="378">
        <f>'4.  2011-2014 LRAM'!AI401*AI1140</f>
        <v>0</v>
      </c>
      <c r="AJ1143" s="378">
        <f>'4.  2011-2014 LRAM'!AJ401*AJ1140</f>
        <v>0</v>
      </c>
      <c r="AK1143" s="378">
        <f>'4.  2011-2014 LRAM'!AK401*AK1140</f>
        <v>0</v>
      </c>
      <c r="AL1143" s="378">
        <f>'4.  2011-2014 LRAM'!AL401*AL1140</f>
        <v>0</v>
      </c>
      <c r="AM1143" s="624">
        <f t="shared" si="2823"/>
        <v>0</v>
      </c>
    </row>
    <row r="1144" spans="2:39">
      <c r="B1144" s="324" t="s">
        <v>356</v>
      </c>
      <c r="C1144" s="345"/>
      <c r="D1144" s="309"/>
      <c r="E1144" s="279"/>
      <c r="F1144" s="279"/>
      <c r="G1144" s="279"/>
      <c r="H1144" s="279"/>
      <c r="I1144" s="279"/>
      <c r="J1144" s="279"/>
      <c r="K1144" s="279"/>
      <c r="L1144" s="279"/>
      <c r="M1144" s="279"/>
      <c r="N1144" s="279"/>
      <c r="O1144" s="291"/>
      <c r="P1144" s="279"/>
      <c r="Q1144" s="279"/>
      <c r="R1144" s="279"/>
      <c r="S1144" s="309"/>
      <c r="T1144" s="309"/>
      <c r="U1144" s="309"/>
      <c r="V1144" s="309"/>
      <c r="W1144" s="279"/>
      <c r="X1144" s="279"/>
      <c r="Y1144" s="378">
        <f>'4.  2011-2014 LRAM'!Y531*Y1140</f>
        <v>0</v>
      </c>
      <c r="Z1144" s="378">
        <f>'4.  2011-2014 LRAM'!Z531*Z1140</f>
        <v>0</v>
      </c>
      <c r="AA1144" s="378">
        <f>'4.  2011-2014 LRAM'!AA531*AA1140</f>
        <v>0</v>
      </c>
      <c r="AB1144" s="378">
        <f>'4.  2011-2014 LRAM'!AB531*AB1140</f>
        <v>0</v>
      </c>
      <c r="AC1144" s="378">
        <f>'4.  2011-2014 LRAM'!AC531*AC1140</f>
        <v>0</v>
      </c>
      <c r="AD1144" s="378">
        <f>'4.  2011-2014 LRAM'!AD531*AD1140</f>
        <v>0</v>
      </c>
      <c r="AE1144" s="378">
        <f>'4.  2011-2014 LRAM'!AE531*AE1140</f>
        <v>0</v>
      </c>
      <c r="AF1144" s="378">
        <f>'4.  2011-2014 LRAM'!AF531*AF1140</f>
        <v>0</v>
      </c>
      <c r="AG1144" s="378">
        <f>'4.  2011-2014 LRAM'!AG531*AG1140</f>
        <v>0</v>
      </c>
      <c r="AH1144" s="378">
        <f>'4.  2011-2014 LRAM'!AH531*AH1140</f>
        <v>0</v>
      </c>
      <c r="AI1144" s="378">
        <f>'4.  2011-2014 LRAM'!AI531*AI1140</f>
        <v>0</v>
      </c>
      <c r="AJ1144" s="378">
        <f>'4.  2011-2014 LRAM'!AJ531*AJ1140</f>
        <v>0</v>
      </c>
      <c r="AK1144" s="378">
        <f>'4.  2011-2014 LRAM'!AK531*AK1140</f>
        <v>0</v>
      </c>
      <c r="AL1144" s="378">
        <f>'4.  2011-2014 LRAM'!AL531*AL1140</f>
        <v>0</v>
      </c>
      <c r="AM1144" s="624">
        <f t="shared" si="2823"/>
        <v>0</v>
      </c>
    </row>
    <row r="1145" spans="2:39">
      <c r="B1145" s="324" t="s">
        <v>357</v>
      </c>
      <c r="C1145" s="345"/>
      <c r="D1145" s="309"/>
      <c r="E1145" s="279"/>
      <c r="F1145" s="279"/>
      <c r="G1145" s="279"/>
      <c r="H1145" s="279"/>
      <c r="I1145" s="279"/>
      <c r="J1145" s="279"/>
      <c r="K1145" s="279"/>
      <c r="L1145" s="279"/>
      <c r="M1145" s="279"/>
      <c r="N1145" s="279"/>
      <c r="O1145" s="291"/>
      <c r="P1145" s="279"/>
      <c r="Q1145" s="279"/>
      <c r="R1145" s="279"/>
      <c r="S1145" s="309"/>
      <c r="T1145" s="309"/>
      <c r="U1145" s="309"/>
      <c r="V1145" s="309"/>
      <c r="W1145" s="279"/>
      <c r="X1145" s="279"/>
      <c r="Y1145" s="378">
        <f t="shared" ref="Y1145:AL1145" si="2824">Y212*Y1140</f>
        <v>0</v>
      </c>
      <c r="Z1145" s="378">
        <f t="shared" si="2824"/>
        <v>0</v>
      </c>
      <c r="AA1145" s="378">
        <f t="shared" si="2824"/>
        <v>0</v>
      </c>
      <c r="AB1145" s="378">
        <f t="shared" si="2824"/>
        <v>0</v>
      </c>
      <c r="AC1145" s="378">
        <f t="shared" si="2824"/>
        <v>0</v>
      </c>
      <c r="AD1145" s="378">
        <f t="shared" si="2824"/>
        <v>0</v>
      </c>
      <c r="AE1145" s="378">
        <f t="shared" si="2824"/>
        <v>0</v>
      </c>
      <c r="AF1145" s="378">
        <f t="shared" si="2824"/>
        <v>0</v>
      </c>
      <c r="AG1145" s="378">
        <f t="shared" si="2824"/>
        <v>0</v>
      </c>
      <c r="AH1145" s="378">
        <f t="shared" si="2824"/>
        <v>0</v>
      </c>
      <c r="AI1145" s="378">
        <f t="shared" si="2824"/>
        <v>0</v>
      </c>
      <c r="AJ1145" s="378">
        <f t="shared" si="2824"/>
        <v>0</v>
      </c>
      <c r="AK1145" s="378">
        <f t="shared" si="2824"/>
        <v>0</v>
      </c>
      <c r="AL1145" s="378">
        <f t="shared" si="2824"/>
        <v>0</v>
      </c>
      <c r="AM1145" s="624">
        <f t="shared" si="2823"/>
        <v>0</v>
      </c>
    </row>
    <row r="1146" spans="2:39">
      <c r="B1146" s="324" t="s">
        <v>358</v>
      </c>
      <c r="C1146" s="345"/>
      <c r="D1146" s="309"/>
      <c r="E1146" s="279"/>
      <c r="F1146" s="279"/>
      <c r="G1146" s="279"/>
      <c r="H1146" s="279"/>
      <c r="I1146" s="279"/>
      <c r="J1146" s="279"/>
      <c r="K1146" s="279"/>
      <c r="L1146" s="279"/>
      <c r="M1146" s="279"/>
      <c r="N1146" s="279"/>
      <c r="O1146" s="291"/>
      <c r="P1146" s="279"/>
      <c r="Q1146" s="279"/>
      <c r="R1146" s="279"/>
      <c r="S1146" s="309"/>
      <c r="T1146" s="309"/>
      <c r="U1146" s="309"/>
      <c r="V1146" s="309"/>
      <c r="W1146" s="279"/>
      <c r="X1146" s="279"/>
      <c r="Y1146" s="378">
        <f t="shared" ref="Y1146:AL1146" si="2825">Y401*Y1140</f>
        <v>0</v>
      </c>
      <c r="Z1146" s="378">
        <f t="shared" si="2825"/>
        <v>0</v>
      </c>
      <c r="AA1146" s="378">
        <f t="shared" si="2825"/>
        <v>0</v>
      </c>
      <c r="AB1146" s="378">
        <f t="shared" si="2825"/>
        <v>0</v>
      </c>
      <c r="AC1146" s="378">
        <f t="shared" si="2825"/>
        <v>0</v>
      </c>
      <c r="AD1146" s="378">
        <f t="shared" si="2825"/>
        <v>0</v>
      </c>
      <c r="AE1146" s="378">
        <f t="shared" si="2825"/>
        <v>0</v>
      </c>
      <c r="AF1146" s="378">
        <f t="shared" si="2825"/>
        <v>0</v>
      </c>
      <c r="AG1146" s="378">
        <f t="shared" si="2825"/>
        <v>0</v>
      </c>
      <c r="AH1146" s="378">
        <f t="shared" si="2825"/>
        <v>0</v>
      </c>
      <c r="AI1146" s="378">
        <f t="shared" si="2825"/>
        <v>0</v>
      </c>
      <c r="AJ1146" s="378">
        <f t="shared" si="2825"/>
        <v>0</v>
      </c>
      <c r="AK1146" s="378">
        <f t="shared" si="2825"/>
        <v>0</v>
      </c>
      <c r="AL1146" s="378">
        <f t="shared" si="2825"/>
        <v>0</v>
      </c>
      <c r="AM1146" s="624">
        <f t="shared" si="2823"/>
        <v>0</v>
      </c>
    </row>
    <row r="1147" spans="2:39">
      <c r="B1147" s="324" t="s">
        <v>359</v>
      </c>
      <c r="C1147" s="345"/>
      <c r="D1147" s="309"/>
      <c r="E1147" s="279"/>
      <c r="F1147" s="279"/>
      <c r="G1147" s="279"/>
      <c r="H1147" s="279"/>
      <c r="I1147" s="279"/>
      <c r="J1147" s="279"/>
      <c r="K1147" s="279"/>
      <c r="L1147" s="279"/>
      <c r="M1147" s="279"/>
      <c r="N1147" s="279"/>
      <c r="O1147" s="291"/>
      <c r="P1147" s="279"/>
      <c r="Q1147" s="279"/>
      <c r="R1147" s="279"/>
      <c r="S1147" s="309"/>
      <c r="T1147" s="309"/>
      <c r="U1147" s="309"/>
      <c r="V1147" s="309"/>
      <c r="W1147" s="279"/>
      <c r="X1147" s="279"/>
      <c r="Y1147" s="378">
        <f t="shared" ref="Y1147:AL1147" si="2826">Y599*Y1140</f>
        <v>0</v>
      </c>
      <c r="Z1147" s="378">
        <f t="shared" si="2826"/>
        <v>0</v>
      </c>
      <c r="AA1147" s="378">
        <f t="shared" si="2826"/>
        <v>0</v>
      </c>
      <c r="AB1147" s="378">
        <f t="shared" si="2826"/>
        <v>0</v>
      </c>
      <c r="AC1147" s="378">
        <f t="shared" si="2826"/>
        <v>0</v>
      </c>
      <c r="AD1147" s="378">
        <f t="shared" si="2826"/>
        <v>0</v>
      </c>
      <c r="AE1147" s="378">
        <f t="shared" si="2826"/>
        <v>0</v>
      </c>
      <c r="AF1147" s="378">
        <f t="shared" si="2826"/>
        <v>0</v>
      </c>
      <c r="AG1147" s="378">
        <f t="shared" si="2826"/>
        <v>0</v>
      </c>
      <c r="AH1147" s="378">
        <f t="shared" si="2826"/>
        <v>0</v>
      </c>
      <c r="AI1147" s="378">
        <f t="shared" si="2826"/>
        <v>0</v>
      </c>
      <c r="AJ1147" s="378">
        <f t="shared" si="2826"/>
        <v>0</v>
      </c>
      <c r="AK1147" s="378">
        <f t="shared" si="2826"/>
        <v>0</v>
      </c>
      <c r="AL1147" s="378">
        <f t="shared" si="2826"/>
        <v>0</v>
      </c>
      <c r="AM1147" s="624">
        <f t="shared" si="2823"/>
        <v>0</v>
      </c>
    </row>
    <row r="1148" spans="2:39">
      <c r="B1148" s="324" t="s">
        <v>360</v>
      </c>
      <c r="C1148" s="345"/>
      <c r="D1148" s="309"/>
      <c r="E1148" s="279"/>
      <c r="F1148" s="279"/>
      <c r="G1148" s="279"/>
      <c r="H1148" s="279"/>
      <c r="I1148" s="279"/>
      <c r="J1148" s="279"/>
      <c r="K1148" s="279"/>
      <c r="L1148" s="279"/>
      <c r="M1148" s="279"/>
      <c r="N1148" s="279"/>
      <c r="O1148" s="291"/>
      <c r="P1148" s="279"/>
      <c r="Q1148" s="279"/>
      <c r="R1148" s="279"/>
      <c r="S1148" s="309"/>
      <c r="T1148" s="309"/>
      <c r="U1148" s="309"/>
      <c r="V1148" s="309"/>
      <c r="W1148" s="279"/>
      <c r="X1148" s="279"/>
      <c r="Y1148" s="378">
        <f t="shared" ref="Y1148:AL1148" si="2827">Y788*Y1140</f>
        <v>0</v>
      </c>
      <c r="Z1148" s="378">
        <f t="shared" si="2827"/>
        <v>0</v>
      </c>
      <c r="AA1148" s="378">
        <f t="shared" si="2827"/>
        <v>0</v>
      </c>
      <c r="AB1148" s="378">
        <f t="shared" si="2827"/>
        <v>0</v>
      </c>
      <c r="AC1148" s="378">
        <f t="shared" si="2827"/>
        <v>0</v>
      </c>
      <c r="AD1148" s="378">
        <f t="shared" si="2827"/>
        <v>0</v>
      </c>
      <c r="AE1148" s="378">
        <f t="shared" si="2827"/>
        <v>0</v>
      </c>
      <c r="AF1148" s="378">
        <f t="shared" si="2827"/>
        <v>0</v>
      </c>
      <c r="AG1148" s="378">
        <f t="shared" si="2827"/>
        <v>0</v>
      </c>
      <c r="AH1148" s="378">
        <f t="shared" si="2827"/>
        <v>0</v>
      </c>
      <c r="AI1148" s="378">
        <f t="shared" si="2827"/>
        <v>0</v>
      </c>
      <c r="AJ1148" s="378">
        <f t="shared" si="2827"/>
        <v>0</v>
      </c>
      <c r="AK1148" s="378">
        <f t="shared" si="2827"/>
        <v>0</v>
      </c>
      <c r="AL1148" s="378">
        <f t="shared" si="2827"/>
        <v>0</v>
      </c>
      <c r="AM1148" s="624">
        <f t="shared" si="2823"/>
        <v>0</v>
      </c>
    </row>
    <row r="1149" spans="2:39">
      <c r="B1149" s="324" t="s">
        <v>361</v>
      </c>
      <c r="C1149" s="345"/>
      <c r="D1149" s="309"/>
      <c r="E1149" s="279"/>
      <c r="F1149" s="279"/>
      <c r="G1149" s="279"/>
      <c r="H1149" s="279"/>
      <c r="I1149" s="279"/>
      <c r="J1149" s="279"/>
      <c r="K1149" s="279"/>
      <c r="L1149" s="279"/>
      <c r="M1149" s="279"/>
      <c r="N1149" s="279"/>
      <c r="O1149" s="291"/>
      <c r="P1149" s="279"/>
      <c r="Q1149" s="279"/>
      <c r="R1149" s="279"/>
      <c r="S1149" s="309"/>
      <c r="T1149" s="309"/>
      <c r="U1149" s="309"/>
      <c r="V1149" s="309"/>
      <c r="W1149" s="279"/>
      <c r="X1149" s="279"/>
      <c r="Y1149" s="378">
        <f t="shared" ref="Y1149:AL1149" si="2828">Y971*Y1140</f>
        <v>0</v>
      </c>
      <c r="Z1149" s="378">
        <f t="shared" si="2828"/>
        <v>0</v>
      </c>
      <c r="AA1149" s="378">
        <f t="shared" si="2828"/>
        <v>0</v>
      </c>
      <c r="AB1149" s="378">
        <f t="shared" si="2828"/>
        <v>0</v>
      </c>
      <c r="AC1149" s="378">
        <f t="shared" si="2828"/>
        <v>0</v>
      </c>
      <c r="AD1149" s="378">
        <f t="shared" si="2828"/>
        <v>0</v>
      </c>
      <c r="AE1149" s="378">
        <f t="shared" si="2828"/>
        <v>0</v>
      </c>
      <c r="AF1149" s="378">
        <f t="shared" si="2828"/>
        <v>0</v>
      </c>
      <c r="AG1149" s="378">
        <f t="shared" si="2828"/>
        <v>0</v>
      </c>
      <c r="AH1149" s="378">
        <f t="shared" si="2828"/>
        <v>0</v>
      </c>
      <c r="AI1149" s="378">
        <f t="shared" si="2828"/>
        <v>0</v>
      </c>
      <c r="AJ1149" s="378">
        <f t="shared" si="2828"/>
        <v>0</v>
      </c>
      <c r="AK1149" s="378">
        <f t="shared" si="2828"/>
        <v>0</v>
      </c>
      <c r="AL1149" s="378">
        <f t="shared" si="2828"/>
        <v>0</v>
      </c>
      <c r="AM1149" s="624">
        <f t="shared" si="2823"/>
        <v>0</v>
      </c>
    </row>
    <row r="1150" spans="2:39">
      <c r="B1150" s="324" t="s">
        <v>362</v>
      </c>
      <c r="C1150" s="345"/>
      <c r="D1150" s="309"/>
      <c r="E1150" s="279"/>
      <c r="F1150" s="279"/>
      <c r="G1150" s="279"/>
      <c r="H1150" s="279"/>
      <c r="I1150" s="279"/>
      <c r="J1150" s="279"/>
      <c r="K1150" s="279"/>
      <c r="L1150" s="279"/>
      <c r="M1150" s="279"/>
      <c r="N1150" s="279"/>
      <c r="O1150" s="291"/>
      <c r="P1150" s="279"/>
      <c r="Q1150" s="279"/>
      <c r="R1150" s="279"/>
      <c r="S1150" s="309"/>
      <c r="T1150" s="309"/>
      <c r="U1150" s="309"/>
      <c r="V1150" s="309"/>
      <c r="W1150" s="279"/>
      <c r="X1150" s="279"/>
      <c r="Y1150" s="378">
        <f>Y1137*Y1140</f>
        <v>0</v>
      </c>
      <c r="Z1150" s="378">
        <f>Z1137*Z1140</f>
        <v>0</v>
      </c>
      <c r="AA1150" s="378">
        <f t="shared" ref="AA1150:AL1150" si="2829">AA1137*AA1140</f>
        <v>0</v>
      </c>
      <c r="AB1150" s="378">
        <f t="shared" si="2829"/>
        <v>0</v>
      </c>
      <c r="AC1150" s="378">
        <f t="shared" si="2829"/>
        <v>0</v>
      </c>
      <c r="AD1150" s="378">
        <f t="shared" si="2829"/>
        <v>0</v>
      </c>
      <c r="AE1150" s="378">
        <f t="shared" si="2829"/>
        <v>0</v>
      </c>
      <c r="AF1150" s="378">
        <f t="shared" si="2829"/>
        <v>0</v>
      </c>
      <c r="AG1150" s="378">
        <f t="shared" si="2829"/>
        <v>0</v>
      </c>
      <c r="AH1150" s="378">
        <f t="shared" si="2829"/>
        <v>0</v>
      </c>
      <c r="AI1150" s="378">
        <f t="shared" si="2829"/>
        <v>0</v>
      </c>
      <c r="AJ1150" s="378">
        <f t="shared" si="2829"/>
        <v>0</v>
      </c>
      <c r="AK1150" s="378">
        <f t="shared" si="2829"/>
        <v>0</v>
      </c>
      <c r="AL1150" s="378">
        <f t="shared" si="2829"/>
        <v>0</v>
      </c>
      <c r="AM1150" s="624">
        <f t="shared" si="2823"/>
        <v>0</v>
      </c>
    </row>
    <row r="1151" spans="2:39" ht="15.75">
      <c r="B1151" s="349" t="s">
        <v>352</v>
      </c>
      <c r="C1151" s="345"/>
      <c r="D1151" s="336"/>
      <c r="E1151" s="334"/>
      <c r="F1151" s="334"/>
      <c r="G1151" s="334"/>
      <c r="H1151" s="334"/>
      <c r="I1151" s="334"/>
      <c r="J1151" s="334"/>
      <c r="K1151" s="334"/>
      <c r="L1151" s="334"/>
      <c r="M1151" s="334"/>
      <c r="N1151" s="334"/>
      <c r="O1151" s="300"/>
      <c r="P1151" s="334"/>
      <c r="Q1151" s="334"/>
      <c r="R1151" s="334"/>
      <c r="S1151" s="336"/>
      <c r="T1151" s="336"/>
      <c r="U1151" s="336"/>
      <c r="V1151" s="336"/>
      <c r="W1151" s="334"/>
      <c r="X1151" s="334"/>
      <c r="Y1151" s="346">
        <f>SUM(Y1141:Y1150)</f>
        <v>0</v>
      </c>
      <c r="Z1151" s="346">
        <f t="shared" ref="Z1151:AE1151" si="2830">SUM(Z1141:Z1150)</f>
        <v>0</v>
      </c>
      <c r="AA1151" s="346">
        <f t="shared" si="2830"/>
        <v>0</v>
      </c>
      <c r="AB1151" s="346">
        <f t="shared" si="2830"/>
        <v>0</v>
      </c>
      <c r="AC1151" s="346">
        <f t="shared" si="2830"/>
        <v>0</v>
      </c>
      <c r="AD1151" s="346">
        <f t="shared" si="2830"/>
        <v>0</v>
      </c>
      <c r="AE1151" s="346">
        <f t="shared" si="2830"/>
        <v>0</v>
      </c>
      <c r="AF1151" s="346">
        <f>SUM(AF1141:AF1150)</f>
        <v>0</v>
      </c>
      <c r="AG1151" s="346">
        <f t="shared" ref="AG1151:AL1151" si="2831">SUM(AG1141:AG1150)</f>
        <v>0</v>
      </c>
      <c r="AH1151" s="346">
        <f t="shared" si="2831"/>
        <v>0</v>
      </c>
      <c r="AI1151" s="346">
        <f t="shared" si="2831"/>
        <v>0</v>
      </c>
      <c r="AJ1151" s="346">
        <f t="shared" si="2831"/>
        <v>0</v>
      </c>
      <c r="AK1151" s="346">
        <f t="shared" si="2831"/>
        <v>0</v>
      </c>
      <c r="AL1151" s="346">
        <f t="shared" si="2831"/>
        <v>0</v>
      </c>
      <c r="AM1151" s="407">
        <f>SUM(AM1141:AM1150)</f>
        <v>0</v>
      </c>
    </row>
    <row r="1152" spans="2:39" ht="15.75">
      <c r="B1152" s="349" t="s">
        <v>351</v>
      </c>
      <c r="C1152" s="345"/>
      <c r="D1152" s="350"/>
      <c r="E1152" s="334"/>
      <c r="F1152" s="334"/>
      <c r="G1152" s="334"/>
      <c r="H1152" s="334"/>
      <c r="I1152" s="334"/>
      <c r="J1152" s="334"/>
      <c r="K1152" s="334"/>
      <c r="L1152" s="334"/>
      <c r="M1152" s="334"/>
      <c r="N1152" s="334"/>
      <c r="O1152" s="300"/>
      <c r="P1152" s="334"/>
      <c r="Q1152" s="334"/>
      <c r="R1152" s="334"/>
      <c r="S1152" s="336"/>
      <c r="T1152" s="336"/>
      <c r="U1152" s="336"/>
      <c r="V1152" s="336"/>
      <c r="W1152" s="334"/>
      <c r="X1152" s="334"/>
      <c r="Y1152" s="347">
        <f>Y1138*Y1140</f>
        <v>0</v>
      </c>
      <c r="Z1152" s="347">
        <f t="shared" ref="Z1152:AE1152" si="2832">Z1138*Z1140</f>
        <v>0</v>
      </c>
      <c r="AA1152" s="347">
        <f>AA1138*AA1140</f>
        <v>0</v>
      </c>
      <c r="AB1152" s="347">
        <f t="shared" si="2832"/>
        <v>0</v>
      </c>
      <c r="AC1152" s="347">
        <f t="shared" si="2832"/>
        <v>0</v>
      </c>
      <c r="AD1152" s="347">
        <f t="shared" si="2832"/>
        <v>0</v>
      </c>
      <c r="AE1152" s="347">
        <f t="shared" si="2832"/>
        <v>0</v>
      </c>
      <c r="AF1152" s="347">
        <f t="shared" ref="AF1152:AL1152" si="2833">AF1138*AF1140</f>
        <v>0</v>
      </c>
      <c r="AG1152" s="347">
        <f t="shared" si="2833"/>
        <v>0</v>
      </c>
      <c r="AH1152" s="347">
        <f t="shared" si="2833"/>
        <v>0</v>
      </c>
      <c r="AI1152" s="347">
        <f t="shared" si="2833"/>
        <v>0</v>
      </c>
      <c r="AJ1152" s="347">
        <f t="shared" si="2833"/>
        <v>0</v>
      </c>
      <c r="AK1152" s="347">
        <f t="shared" si="2833"/>
        <v>0</v>
      </c>
      <c r="AL1152" s="347">
        <f t="shared" si="2833"/>
        <v>0</v>
      </c>
      <c r="AM1152" s="407">
        <f>SUM(Y1152:AL1152)</f>
        <v>0</v>
      </c>
    </row>
    <row r="1153" spans="2:39" ht="15.75">
      <c r="B1153" s="349" t="s">
        <v>350</v>
      </c>
      <c r="C1153" s="345"/>
      <c r="D1153" s="350"/>
      <c r="E1153" s="334"/>
      <c r="F1153" s="334"/>
      <c r="G1153" s="334"/>
      <c r="H1153" s="334"/>
      <c r="I1153" s="334"/>
      <c r="J1153" s="334"/>
      <c r="K1153" s="334"/>
      <c r="L1153" s="334"/>
      <c r="M1153" s="334"/>
      <c r="N1153" s="334"/>
      <c r="O1153" s="300"/>
      <c r="P1153" s="334"/>
      <c r="Q1153" s="334"/>
      <c r="R1153" s="334"/>
      <c r="S1153" s="350"/>
      <c r="T1153" s="350"/>
      <c r="U1153" s="350"/>
      <c r="V1153" s="350"/>
      <c r="W1153" s="334"/>
      <c r="X1153" s="334"/>
      <c r="Y1153" s="351"/>
      <c r="Z1153" s="351"/>
      <c r="AA1153" s="351"/>
      <c r="AB1153" s="351"/>
      <c r="AC1153" s="351"/>
      <c r="AD1153" s="351"/>
      <c r="AE1153" s="351"/>
      <c r="AF1153" s="351"/>
      <c r="AG1153" s="351"/>
      <c r="AH1153" s="351"/>
      <c r="AI1153" s="351"/>
      <c r="AJ1153" s="351"/>
      <c r="AK1153" s="351"/>
      <c r="AL1153" s="351"/>
      <c r="AM1153" s="407">
        <f>AM1151-AM1152</f>
        <v>0</v>
      </c>
    </row>
    <row r="1154" spans="2:39">
      <c r="B1154" s="381"/>
      <c r="C1154" s="445"/>
      <c r="D1154" s="445"/>
      <c r="E1154" s="446"/>
      <c r="F1154" s="446"/>
      <c r="G1154" s="446"/>
      <c r="H1154" s="446"/>
      <c r="I1154" s="446"/>
      <c r="J1154" s="446"/>
      <c r="K1154" s="446"/>
      <c r="L1154" s="446"/>
      <c r="M1154" s="446"/>
      <c r="N1154" s="446"/>
      <c r="O1154" s="447"/>
      <c r="P1154" s="446"/>
      <c r="Q1154" s="446"/>
      <c r="R1154" s="446"/>
      <c r="S1154" s="445"/>
      <c r="T1154" s="448"/>
      <c r="U1154" s="445"/>
      <c r="V1154" s="445"/>
      <c r="W1154" s="446"/>
      <c r="X1154" s="446"/>
      <c r="Y1154" s="449"/>
      <c r="Z1154" s="449"/>
      <c r="AA1154" s="449"/>
      <c r="AB1154" s="449"/>
      <c r="AC1154" s="449"/>
      <c r="AD1154" s="449"/>
      <c r="AE1154" s="449"/>
      <c r="AF1154" s="449"/>
      <c r="AG1154" s="449"/>
      <c r="AH1154" s="449"/>
      <c r="AI1154" s="449"/>
      <c r="AJ1154" s="449"/>
      <c r="AK1154" s="449"/>
      <c r="AL1154" s="449"/>
      <c r="AM1154" s="386"/>
    </row>
    <row r="1155" spans="2:39" ht="19.5" customHeight="1">
      <c r="B1155" s="368" t="s">
        <v>589</v>
      </c>
      <c r="C1155" s="387"/>
      <c r="D1155" s="388"/>
      <c r="E1155" s="388"/>
      <c r="F1155" s="388"/>
      <c r="G1155" s="388"/>
      <c r="H1155" s="388"/>
      <c r="I1155" s="388"/>
      <c r="J1155" s="388"/>
      <c r="K1155" s="388"/>
      <c r="L1155" s="388"/>
      <c r="M1155" s="388"/>
      <c r="N1155" s="388"/>
      <c r="O1155" s="388"/>
      <c r="P1155" s="388"/>
      <c r="Q1155" s="388"/>
      <c r="R1155" s="388"/>
      <c r="S1155" s="371"/>
      <c r="T1155" s="372"/>
      <c r="U1155" s="388"/>
      <c r="V1155" s="388"/>
      <c r="W1155" s="388"/>
      <c r="X1155" s="388"/>
      <c r="Y1155" s="409"/>
      <c r="Z1155" s="409"/>
      <c r="AA1155" s="409"/>
      <c r="AB1155" s="409"/>
      <c r="AC1155" s="409"/>
      <c r="AD1155" s="409"/>
      <c r="AE1155" s="409"/>
      <c r="AF1155" s="409"/>
      <c r="AG1155" s="409"/>
      <c r="AH1155" s="409"/>
      <c r="AI1155" s="409"/>
      <c r="AJ1155" s="409"/>
      <c r="AK1155" s="409"/>
      <c r="AL1155" s="409"/>
      <c r="AM1155" s="389"/>
    </row>
    <row r="1157" spans="2:39">
      <c r="B1157" s="585" t="s">
        <v>525</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6:AM406"/>
    <mergeCell ref="Y217:AM217"/>
    <mergeCell ref="N34:N35"/>
    <mergeCell ref="P34:X34"/>
    <mergeCell ref="Y34:AM34"/>
    <mergeCell ref="P406:X406"/>
    <mergeCell ref="B217:B218"/>
    <mergeCell ref="C217:C218"/>
    <mergeCell ref="E217:M217"/>
    <mergeCell ref="N217:N218"/>
    <mergeCell ref="P217:X217"/>
    <mergeCell ref="C406:C407"/>
    <mergeCell ref="E406:M406"/>
    <mergeCell ref="N406:N407"/>
    <mergeCell ref="B604:B605"/>
    <mergeCell ref="C604:C605"/>
    <mergeCell ref="E604:M604"/>
    <mergeCell ref="N604:N605"/>
    <mergeCell ref="B406:B407"/>
    <mergeCell ref="Y976:AM976"/>
    <mergeCell ref="P604:X604"/>
    <mergeCell ref="B793:B794"/>
    <mergeCell ref="C793:C794"/>
    <mergeCell ref="E793:M793"/>
    <mergeCell ref="N793:N794"/>
    <mergeCell ref="P793:X793"/>
    <mergeCell ref="Y793:AM793"/>
    <mergeCell ref="Y604:AM604"/>
    <mergeCell ref="P976:X976"/>
    <mergeCell ref="N976:N977"/>
    <mergeCell ref="B976:B977"/>
    <mergeCell ref="C976:C977"/>
    <mergeCell ref="E976:M97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603"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405" location="'5.  2015-2020 LRAM'!A1" display="Return to top"/>
    <hyperlink ref="D792" location="'5.  2015-2020 LRAM'!A1" display="Return to top"/>
    <hyperlink ref="D975" location="'5.  2015-2020 LRAM'!A1" display="Return to top"/>
    <hyperlink ref="B1157"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topLeftCell="A34" zoomScale="90" zoomScaleNormal="90" workbookViewId="0">
      <selection activeCell="C53" sqref="C53:C54"/>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5" t="s">
        <v>550</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899" t="s">
        <v>666</v>
      </c>
      <c r="D8" s="899"/>
      <c r="E8" s="899"/>
      <c r="F8" s="899"/>
      <c r="G8" s="899"/>
      <c r="H8" s="899"/>
      <c r="I8" s="899"/>
      <c r="J8" s="899"/>
      <c r="K8" s="899"/>
      <c r="L8" s="899"/>
      <c r="M8" s="899"/>
      <c r="N8" s="899"/>
      <c r="O8" s="899"/>
      <c r="P8" s="899"/>
      <c r="Q8" s="899"/>
      <c r="R8" s="899"/>
      <c r="S8" s="899"/>
      <c r="T8" s="105"/>
      <c r="U8" s="105"/>
      <c r="V8" s="105"/>
      <c r="W8" s="105"/>
    </row>
    <row r="9" spans="1:28" s="9" customFormat="1" ht="47.1" customHeight="1">
      <c r="B9" s="55"/>
      <c r="C9" s="856" t="s">
        <v>677</v>
      </c>
      <c r="D9" s="856"/>
      <c r="E9" s="856"/>
      <c r="F9" s="856"/>
      <c r="G9" s="856"/>
      <c r="H9" s="856"/>
      <c r="I9" s="856"/>
      <c r="J9" s="856"/>
      <c r="K9" s="856"/>
      <c r="L9" s="856"/>
      <c r="M9" s="856"/>
      <c r="N9" s="856"/>
      <c r="O9" s="856"/>
      <c r="P9" s="856"/>
      <c r="Q9" s="856"/>
      <c r="R9" s="856"/>
      <c r="S9" s="856"/>
      <c r="T9" s="105"/>
      <c r="U9" s="105"/>
      <c r="V9" s="105"/>
      <c r="W9" s="105"/>
    </row>
    <row r="10" spans="1:28" s="9" customFormat="1" ht="38.1" customHeight="1">
      <c r="B10" s="88"/>
      <c r="C10" s="872" t="s">
        <v>678</v>
      </c>
      <c r="D10" s="856"/>
      <c r="E10" s="856"/>
      <c r="F10" s="856"/>
      <c r="G10" s="856"/>
      <c r="H10" s="856"/>
      <c r="I10" s="856"/>
      <c r="J10" s="856"/>
      <c r="K10" s="856"/>
      <c r="L10" s="856"/>
      <c r="M10" s="856"/>
      <c r="N10" s="856"/>
      <c r="O10" s="856"/>
      <c r="P10" s="856"/>
      <c r="Q10" s="856"/>
      <c r="R10" s="856"/>
      <c r="S10" s="856"/>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98" t="s">
        <v>235</v>
      </c>
      <c r="C12" s="898"/>
      <c r="D12" s="181"/>
      <c r="E12" s="182" t="s">
        <v>236</v>
      </c>
      <c r="F12" s="51"/>
      <c r="G12" s="51"/>
      <c r="H12" s="44"/>
      <c r="I12" s="51"/>
      <c r="K12" s="587"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 &lt;50 kW</v>
      </c>
      <c r="K14" s="204" t="str">
        <f>'1.  LRAMVA Summary'!F52</f>
        <v>GS &gt;50 kW</v>
      </c>
      <c r="L14" s="204" t="str">
        <f>'1.  LRAMVA Summary'!G52</f>
        <v>Large User</v>
      </c>
      <c r="M14" s="204" t="str">
        <f>'1.  LRAMVA Summary'!H52</f>
        <v>Street Lighting</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5">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5">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5">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5">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5">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5">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5">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39">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39">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39">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39">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39">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819">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819">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820">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685</v>
      </c>
      <c r="C55" s="233"/>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686</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687</v>
      </c>
      <c r="C57" s="233"/>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688</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689</v>
      </c>
      <c r="C59" s="233"/>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690</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691</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692</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703</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704</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705</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706</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708</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709</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710</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711</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712</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713</v>
      </c>
      <c r="C72" s="233"/>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714</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715</v>
      </c>
      <c r="C74" s="23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10.739489093922783</v>
      </c>
      <c r="J76" s="230">
        <f>(SUM('1.  LRAMVA Summary'!E$54:E$65)+SUM('1.  LRAMVA Summary'!E$66:E$67)*(MONTH($E76)-1)/12)*$H76</f>
        <v>4.9572566576377151</v>
      </c>
      <c r="K76" s="230">
        <f>(SUM('1.  LRAMVA Summary'!F$54:F$65)+SUM('1.  LRAMVA Summary'!F$66:F$67)*(MONTH($E76)-1)/12)*$H76</f>
        <v>20.360232636689812</v>
      </c>
      <c r="L76" s="230">
        <f>(SUM('1.  LRAMVA Summary'!G$54:G$65)+SUM('1.  LRAMVA Summary'!G$66:G$67)*(MONTH($E76)-1)/12)*$H76</f>
        <v>2.0234178334052655</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38.080396221655583</v>
      </c>
    </row>
    <row r="77" spans="2:23" s="9" customFormat="1" ht="15.75">
      <c r="B77" s="183" t="s">
        <v>182</v>
      </c>
      <c r="E77" s="214">
        <v>42064</v>
      </c>
      <c r="F77" s="214" t="s">
        <v>181</v>
      </c>
      <c r="G77" s="215" t="s">
        <v>65</v>
      </c>
      <c r="H77" s="229">
        <f t="shared" si="19"/>
        <v>1.225E-3</v>
      </c>
      <c r="I77" s="230">
        <f>(SUM('1.  LRAMVA Summary'!D$54:D$65)+SUM('1.  LRAMVA Summary'!D$66:D$67)*(MONTH($E77)-1)/12)*$H77</f>
        <v>21.478978187845566</v>
      </c>
      <c r="J77" s="230">
        <f>(SUM('1.  LRAMVA Summary'!E$54:E$65)+SUM('1.  LRAMVA Summary'!E$66:E$67)*(MONTH($E77)-1)/12)*$H77</f>
        <v>9.9145133152754301</v>
      </c>
      <c r="K77" s="230">
        <f>(SUM('1.  LRAMVA Summary'!F$54:F$65)+SUM('1.  LRAMVA Summary'!F$66:F$67)*(MONTH($E77)-1)/12)*$H77</f>
        <v>40.720465273379624</v>
      </c>
      <c r="L77" s="230">
        <f>(SUM('1.  LRAMVA Summary'!G$54:G$65)+SUM('1.  LRAMVA Summary'!G$66:G$67)*(MONTH($E77)-1)/12)*$H77</f>
        <v>4.046835666810531</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76.160792443311166</v>
      </c>
    </row>
    <row r="78" spans="2:23" s="9" customFormat="1">
      <c r="B78" s="66"/>
      <c r="E78" s="214">
        <v>42095</v>
      </c>
      <c r="F78" s="214" t="s">
        <v>181</v>
      </c>
      <c r="G78" s="215" t="s">
        <v>66</v>
      </c>
      <c r="H78" s="229">
        <f>C$32/12</f>
        <v>9.1666666666666665E-4</v>
      </c>
      <c r="I78" s="230">
        <f>(SUM('1.  LRAMVA Summary'!D$54:D$65)+SUM('1.  LRAMVA Summary'!D$66:D$67)*(MONTH($E78)-1)/12)*$H78</f>
        <v>24.109057149622572</v>
      </c>
      <c r="J78" s="230">
        <f>(SUM('1.  LRAMVA Summary'!E$54:E$65)+SUM('1.  LRAMVA Summary'!E$66:E$67)*(MONTH($E78)-1)/12)*$H78</f>
        <v>11.128535353880586</v>
      </c>
      <c r="K78" s="230">
        <f>(SUM('1.  LRAMVA Summary'!F$54:F$65)+SUM('1.  LRAMVA Summary'!F$66:F$67)*(MONTH($E78)-1)/12)*$H78</f>
        <v>45.706644694609786</v>
      </c>
      <c r="L78" s="230">
        <f>(SUM('1.  LRAMVA Summary'!G$54:G$65)+SUM('1.  LRAMVA Summary'!G$66:G$67)*(MONTH($E78)-1)/12)*$H78</f>
        <v>4.5423665647873301</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85.486603762900273</v>
      </c>
    </row>
    <row r="79" spans="2:23" s="9" customFormat="1">
      <c r="B79" s="66"/>
      <c r="E79" s="214">
        <v>42125</v>
      </c>
      <c r="F79" s="214" t="s">
        <v>181</v>
      </c>
      <c r="G79" s="215" t="s">
        <v>66</v>
      </c>
      <c r="H79" s="229">
        <f t="shared" ref="H79:H80" si="21">C$32/12</f>
        <v>9.1666666666666665E-4</v>
      </c>
      <c r="I79" s="230">
        <f>(SUM('1.  LRAMVA Summary'!D$54:D$65)+SUM('1.  LRAMVA Summary'!D$66:D$67)*(MONTH($E79)-1)/12)*$H79</f>
        <v>32.145409532830101</v>
      </c>
      <c r="J79" s="230">
        <f>(SUM('1.  LRAMVA Summary'!E$54:E$65)+SUM('1.  LRAMVA Summary'!E$66:E$67)*(MONTH($E79)-1)/12)*$H79</f>
        <v>14.838047138507447</v>
      </c>
      <c r="K79" s="230">
        <f>(SUM('1.  LRAMVA Summary'!F$54:F$65)+SUM('1.  LRAMVA Summary'!F$66:F$67)*(MONTH($E79)-1)/12)*$H79</f>
        <v>60.942192926146383</v>
      </c>
      <c r="L79" s="230">
        <f>(SUM('1.  LRAMVA Summary'!G$54:G$65)+SUM('1.  LRAMVA Summary'!G$66:G$67)*(MONTH($E79)-1)/12)*$H79</f>
        <v>6.0564887530497735</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113.9821383505337</v>
      </c>
    </row>
    <row r="80" spans="2:23" s="9" customFormat="1">
      <c r="B80" s="66"/>
      <c r="E80" s="214">
        <v>42156</v>
      </c>
      <c r="F80" s="214" t="s">
        <v>181</v>
      </c>
      <c r="G80" s="215" t="s">
        <v>66</v>
      </c>
      <c r="H80" s="229">
        <f t="shared" si="21"/>
        <v>9.1666666666666665E-4</v>
      </c>
      <c r="I80" s="230">
        <f>(SUM('1.  LRAMVA Summary'!D$54:D$65)+SUM('1.  LRAMVA Summary'!D$66:D$67)*(MONTH($E80)-1)/12)*$H80</f>
        <v>40.18176191603763</v>
      </c>
      <c r="J80" s="230">
        <f>(SUM('1.  LRAMVA Summary'!E$54:E$65)+SUM('1.  LRAMVA Summary'!E$66:E$67)*(MONTH($E80)-1)/12)*$H80</f>
        <v>18.547558923134307</v>
      </c>
      <c r="K80" s="230">
        <f>(SUM('1.  LRAMVA Summary'!F$54:F$65)+SUM('1.  LRAMVA Summary'!F$66:F$67)*(MONTH($E80)-1)/12)*$H80</f>
        <v>76.177741157682973</v>
      </c>
      <c r="L80" s="230">
        <f>(SUM('1.  LRAMVA Summary'!G$54:G$65)+SUM('1.  LRAMVA Summary'!G$66:G$67)*(MONTH($E80)-1)/12)*$H80</f>
        <v>7.5706109413122169</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142.47767293816713</v>
      </c>
    </row>
    <row r="81" spans="2:23" s="9" customFormat="1">
      <c r="B81" s="66"/>
      <c r="E81" s="214">
        <v>42186</v>
      </c>
      <c r="F81" s="214" t="s">
        <v>181</v>
      </c>
      <c r="G81" s="215" t="s">
        <v>68</v>
      </c>
      <c r="H81" s="229">
        <f>C$33/12</f>
        <v>9.1666666666666665E-4</v>
      </c>
      <c r="I81" s="230">
        <f>(SUM('1.  LRAMVA Summary'!D$54:D$65)+SUM('1.  LRAMVA Summary'!D$66:D$67)*(MONTH($E81)-1)/12)*$H81</f>
        <v>48.218114299245144</v>
      </c>
      <c r="J81" s="230">
        <f>(SUM('1.  LRAMVA Summary'!E$54:E$65)+SUM('1.  LRAMVA Summary'!E$66:E$67)*(MONTH($E81)-1)/12)*$H81</f>
        <v>22.257070707761173</v>
      </c>
      <c r="K81" s="230">
        <f>(SUM('1.  LRAMVA Summary'!F$54:F$65)+SUM('1.  LRAMVA Summary'!F$66:F$67)*(MONTH($E81)-1)/12)*$H81</f>
        <v>91.413289389219571</v>
      </c>
      <c r="L81" s="230">
        <f>(SUM('1.  LRAMVA Summary'!G$54:G$65)+SUM('1.  LRAMVA Summary'!G$66:G$67)*(MONTH($E81)-1)/12)*$H81</f>
        <v>9.0847331295746603</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170.97320752580055</v>
      </c>
    </row>
    <row r="82" spans="2:23" s="9" customFormat="1">
      <c r="B82" s="66"/>
      <c r="E82" s="214">
        <v>42217</v>
      </c>
      <c r="F82" s="214" t="s">
        <v>181</v>
      </c>
      <c r="G82" s="215" t="s">
        <v>68</v>
      </c>
      <c r="H82" s="229">
        <f t="shared" ref="H82:H83" si="22">C$33/12</f>
        <v>9.1666666666666665E-4</v>
      </c>
      <c r="I82" s="230">
        <f>(SUM('1.  LRAMVA Summary'!D$54:D$65)+SUM('1.  LRAMVA Summary'!D$66:D$67)*(MONTH($E82)-1)/12)*$H82</f>
        <v>56.254466682452673</v>
      </c>
      <c r="J82" s="230">
        <f>(SUM('1.  LRAMVA Summary'!E$54:E$65)+SUM('1.  LRAMVA Summary'!E$66:E$67)*(MONTH($E82)-1)/12)*$H82</f>
        <v>25.966582492388032</v>
      </c>
      <c r="K82" s="230">
        <f>(SUM('1.  LRAMVA Summary'!F$54:F$65)+SUM('1.  LRAMVA Summary'!F$66:F$67)*(MONTH($E82)-1)/12)*$H82</f>
        <v>106.64883762075615</v>
      </c>
      <c r="L82" s="230">
        <f>(SUM('1.  LRAMVA Summary'!G$54:G$65)+SUM('1.  LRAMVA Summary'!G$66:G$67)*(MONTH($E82)-1)/12)*$H82</f>
        <v>10.598855317837103</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199.46874211343396</v>
      </c>
    </row>
    <row r="83" spans="2:23" s="9" customFormat="1">
      <c r="B83" s="66"/>
      <c r="E83" s="214">
        <v>42248</v>
      </c>
      <c r="F83" s="214" t="s">
        <v>181</v>
      </c>
      <c r="G83" s="215" t="s">
        <v>68</v>
      </c>
      <c r="H83" s="229">
        <f t="shared" si="22"/>
        <v>9.1666666666666665E-4</v>
      </c>
      <c r="I83" s="230">
        <f>(SUM('1.  LRAMVA Summary'!D$54:D$65)+SUM('1.  LRAMVA Summary'!D$66:D$67)*(MONTH($E83)-1)/12)*$H83</f>
        <v>64.290819065660202</v>
      </c>
      <c r="J83" s="230">
        <f>(SUM('1.  LRAMVA Summary'!E$54:E$65)+SUM('1.  LRAMVA Summary'!E$66:E$67)*(MONTH($E83)-1)/12)*$H83</f>
        <v>29.676094277014894</v>
      </c>
      <c r="K83" s="230">
        <f>(SUM('1.  LRAMVA Summary'!F$54:F$65)+SUM('1.  LRAMVA Summary'!F$66:F$67)*(MONTH($E83)-1)/12)*$H83</f>
        <v>121.88438585229277</v>
      </c>
      <c r="L83" s="230">
        <f>(SUM('1.  LRAMVA Summary'!G$54:G$65)+SUM('1.  LRAMVA Summary'!G$66:G$67)*(MONTH($E83)-1)/12)*$H83</f>
        <v>12.112977506099547</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227.9642767010674</v>
      </c>
    </row>
    <row r="84" spans="2:23" s="9" customFormat="1">
      <c r="B84" s="66"/>
      <c r="E84" s="214">
        <v>42278</v>
      </c>
      <c r="F84" s="214" t="s">
        <v>181</v>
      </c>
      <c r="G84" s="215" t="s">
        <v>69</v>
      </c>
      <c r="H84" s="229">
        <f>C$34/12</f>
        <v>9.1666666666666665E-4</v>
      </c>
      <c r="I84" s="230">
        <f>(SUM('1.  LRAMVA Summary'!D$54:D$65)+SUM('1.  LRAMVA Summary'!D$66:D$67)*(MONTH($E84)-1)/12)*$H84</f>
        <v>72.32717144886773</v>
      </c>
      <c r="J84" s="230">
        <f>(SUM('1.  LRAMVA Summary'!E$54:E$65)+SUM('1.  LRAMVA Summary'!E$66:E$67)*(MONTH($E84)-1)/12)*$H84</f>
        <v>33.385606061641752</v>
      </c>
      <c r="K84" s="230">
        <f>(SUM('1.  LRAMVA Summary'!F$54:F$65)+SUM('1.  LRAMVA Summary'!F$66:F$67)*(MONTH($E84)-1)/12)*$H84</f>
        <v>137.11993408382935</v>
      </c>
      <c r="L84" s="230">
        <f>(SUM('1.  LRAMVA Summary'!G$54:G$65)+SUM('1.  LRAMVA Summary'!G$66:G$67)*(MONTH($E84)-1)/12)*$H84</f>
        <v>13.627099694361993</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256.45981128870085</v>
      </c>
    </row>
    <row r="85" spans="2:23" s="9" customFormat="1">
      <c r="B85" s="66"/>
      <c r="E85" s="214">
        <v>42309</v>
      </c>
      <c r="F85" s="214" t="s">
        <v>181</v>
      </c>
      <c r="G85" s="215" t="s">
        <v>69</v>
      </c>
      <c r="H85" s="229">
        <f t="shared" ref="H85:H86" si="23">C$34/12</f>
        <v>9.1666666666666665E-4</v>
      </c>
      <c r="I85" s="230">
        <f>(SUM('1.  LRAMVA Summary'!D$54:D$65)+SUM('1.  LRAMVA Summary'!D$66:D$67)*(MONTH($E85)-1)/12)*$H85</f>
        <v>80.363523832075259</v>
      </c>
      <c r="J85" s="230">
        <f>(SUM('1.  LRAMVA Summary'!E$54:E$65)+SUM('1.  LRAMVA Summary'!E$66:E$67)*(MONTH($E85)-1)/12)*$H85</f>
        <v>37.095117846268614</v>
      </c>
      <c r="K85" s="230">
        <f>(SUM('1.  LRAMVA Summary'!F$54:F$65)+SUM('1.  LRAMVA Summary'!F$66:F$67)*(MONTH($E85)-1)/12)*$H85</f>
        <v>152.35548231536595</v>
      </c>
      <c r="L85" s="230">
        <f>(SUM('1.  LRAMVA Summary'!G$54:G$65)+SUM('1.  LRAMVA Summary'!G$66:G$67)*(MONTH($E85)-1)/12)*$H85</f>
        <v>15.141221882624434</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284.95534587633426</v>
      </c>
    </row>
    <row r="86" spans="2:23" s="9" customFormat="1">
      <c r="B86" s="66"/>
      <c r="E86" s="214">
        <v>42339</v>
      </c>
      <c r="F86" s="214" t="s">
        <v>181</v>
      </c>
      <c r="G86" s="215" t="s">
        <v>69</v>
      </c>
      <c r="H86" s="229">
        <f t="shared" si="23"/>
        <v>9.1666666666666665E-4</v>
      </c>
      <c r="I86" s="230">
        <f>(SUM('1.  LRAMVA Summary'!D$54:D$65)+SUM('1.  LRAMVA Summary'!D$66:D$67)*(MONTH($E86)-1)/12)*$H86</f>
        <v>88.399876215282774</v>
      </c>
      <c r="J86" s="230">
        <f>(SUM('1.  LRAMVA Summary'!E$54:E$65)+SUM('1.  LRAMVA Summary'!E$66:E$67)*(MONTH($E86)-1)/12)*$H86</f>
        <v>40.804629630895477</v>
      </c>
      <c r="K86" s="230">
        <f>(SUM('1.  LRAMVA Summary'!F$54:F$65)+SUM('1.  LRAMVA Summary'!F$66:F$67)*(MONTH($E86)-1)/12)*$H86</f>
        <v>167.59103054690252</v>
      </c>
      <c r="L86" s="230">
        <f>(SUM('1.  LRAMVA Summary'!G$54:G$65)+SUM('1.  LRAMVA Summary'!G$66:G$67)*(MONTH($E86)-1)/12)*$H86</f>
        <v>16.655344070886876</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313.45088046396762</v>
      </c>
    </row>
    <row r="87" spans="2:23" s="9" customFormat="1" ht="15.75" thickBot="1">
      <c r="B87" s="66"/>
      <c r="E87" s="216" t="s">
        <v>464</v>
      </c>
      <c r="F87" s="216"/>
      <c r="G87" s="217"/>
      <c r="H87" s="218"/>
      <c r="I87" s="219">
        <f>SUM(I74:I86)</f>
        <v>538.50866742384244</v>
      </c>
      <c r="J87" s="219">
        <f>SUM(J74:J86)</f>
        <v>248.57101240440542</v>
      </c>
      <c r="K87" s="219">
        <f t="shared" ref="K87:O87" si="24">SUM(K74:K86)</f>
        <v>1020.920236496875</v>
      </c>
      <c r="L87" s="219">
        <f t="shared" si="24"/>
        <v>101.45995136074973</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1909.4598676858727</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538.50866742384244</v>
      </c>
      <c r="J89" s="228">
        <f t="shared" ref="J89" si="26">J87+J88</f>
        <v>248.57101240440542</v>
      </c>
      <c r="K89" s="228">
        <f t="shared" ref="K89" si="27">K87+K88</f>
        <v>1020.920236496875</v>
      </c>
      <c r="L89" s="228">
        <f t="shared" ref="L89" si="28">L87+L88</f>
        <v>101.45995136074973</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1909.4598676858727</v>
      </c>
    </row>
    <row r="90" spans="2:23" s="9" customFormat="1">
      <c r="B90" s="66"/>
      <c r="E90" s="214">
        <v>42370</v>
      </c>
      <c r="F90" s="214" t="s">
        <v>183</v>
      </c>
      <c r="G90" s="215" t="s">
        <v>65</v>
      </c>
      <c r="H90" s="229">
        <f>$C$35/12</f>
        <v>9.1666666666666665E-4</v>
      </c>
      <c r="I90" s="230">
        <f>(SUM('1.  LRAMVA Summary'!D$54:D$68)+SUM('1.  LRAMVA Summary'!D$69:D$70)*(MONTH($E90)-1)/12)*$H90</f>
        <v>96.436228598490302</v>
      </c>
      <c r="J90" s="230">
        <f>(SUM('1.  LRAMVA Summary'!E$54:E$68)+SUM('1.  LRAMVA Summary'!E$69:E$70)*(MONTH($E90)-1)/12)*$H90</f>
        <v>44.514141415522339</v>
      </c>
      <c r="K90" s="230">
        <f>(SUM('1.  LRAMVA Summary'!F$54:F$68)+SUM('1.  LRAMVA Summary'!F$69:F$70)*(MONTH($E90)-1)/12)*$H90</f>
        <v>182.82657877843914</v>
      </c>
      <c r="L90" s="230">
        <f>(SUM('1.  LRAMVA Summary'!G$54:G$68)+SUM('1.  LRAMVA Summary'!G$69:G$70)*(MONTH($E90)-1)/12)*$H90</f>
        <v>18.169466259149321</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341.94641505160109</v>
      </c>
    </row>
    <row r="91" spans="2:23" s="9" customFormat="1">
      <c r="B91" s="66"/>
      <c r="E91" s="214">
        <v>42401</v>
      </c>
      <c r="F91" s="214" t="s">
        <v>183</v>
      </c>
      <c r="G91" s="215" t="s">
        <v>65</v>
      </c>
      <c r="H91" s="229">
        <f t="shared" ref="H91:H92" si="34">$C$35/12</f>
        <v>9.1666666666666665E-4</v>
      </c>
      <c r="I91" s="230">
        <f>(SUM('1.  LRAMVA Summary'!D$54:D$68)+SUM('1.  LRAMVA Summary'!D$69:D$70)*(MONTH($E91)-1)/12)*$H91</f>
        <v>103.3181035984903</v>
      </c>
      <c r="J91" s="230">
        <f>(SUM('1.  LRAMVA Summary'!E$54:E$68)+SUM('1.  LRAMVA Summary'!E$69:E$70)*(MONTH($E91)-1)/12)*$H91</f>
        <v>43.88416549991026</v>
      </c>
      <c r="K91" s="230">
        <f>(SUM('1.  LRAMVA Summary'!F$54:F$68)+SUM('1.  LRAMVA Summary'!F$69:F$70)*(MONTH($E91)-1)/12)*$H91</f>
        <v>188.83679226051402</v>
      </c>
      <c r="L91" s="230">
        <f>(SUM('1.  LRAMVA Summary'!G$54:G$68)+SUM('1.  LRAMVA Summary'!G$69:G$70)*(MONTH($E91)-1)/12)*$H91</f>
        <v>17.227047337942089</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353.26610869685669</v>
      </c>
    </row>
    <row r="92" spans="2:23" s="9" customFormat="1" ht="14.25" customHeight="1">
      <c r="B92" s="66"/>
      <c r="E92" s="214">
        <v>42430</v>
      </c>
      <c r="F92" s="214" t="s">
        <v>183</v>
      </c>
      <c r="G92" s="215" t="s">
        <v>65</v>
      </c>
      <c r="H92" s="229">
        <f t="shared" si="34"/>
        <v>9.1666666666666665E-4</v>
      </c>
      <c r="I92" s="230">
        <f>(SUM('1.  LRAMVA Summary'!D$54:D$68)+SUM('1.  LRAMVA Summary'!D$69:D$70)*(MONTH($E92)-1)/12)*$H92</f>
        <v>110.1999785984903</v>
      </c>
      <c r="J92" s="230">
        <f>(SUM('1.  LRAMVA Summary'!E$54:E$68)+SUM('1.  LRAMVA Summary'!E$69:E$70)*(MONTH($E92)-1)/12)*$H92</f>
        <v>43.254189584298175</v>
      </c>
      <c r="K92" s="230">
        <f>(SUM('1.  LRAMVA Summary'!F$54:F$68)+SUM('1.  LRAMVA Summary'!F$69:F$70)*(MONTH($E92)-1)/12)*$H92</f>
        <v>194.84700574258895</v>
      </c>
      <c r="L92" s="230">
        <f>(SUM('1.  LRAMVA Summary'!G$54:G$68)+SUM('1.  LRAMVA Summary'!G$69:G$70)*(MONTH($E92)-1)/12)*$H92</f>
        <v>16.284628416734858</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364.58580234211223</v>
      </c>
    </row>
    <row r="93" spans="2:23" s="8" customFormat="1">
      <c r="B93" s="239"/>
      <c r="D93" s="9"/>
      <c r="E93" s="214">
        <v>42461</v>
      </c>
      <c r="F93" s="214" t="s">
        <v>183</v>
      </c>
      <c r="G93" s="215" t="s">
        <v>66</v>
      </c>
      <c r="H93" s="229">
        <f>$C$36/12</f>
        <v>9.1666666666666665E-4</v>
      </c>
      <c r="I93" s="230">
        <f>(SUM('1.  LRAMVA Summary'!D$54:D$68)+SUM('1.  LRAMVA Summary'!D$69:D$70)*(MONTH($E93)-1)/12)*$H93</f>
        <v>117.0818535984903</v>
      </c>
      <c r="J93" s="230">
        <f>(SUM('1.  LRAMVA Summary'!E$54:E$68)+SUM('1.  LRAMVA Summary'!E$69:E$70)*(MONTH($E93)-1)/12)*$H93</f>
        <v>42.624213668686089</v>
      </c>
      <c r="K93" s="230">
        <f>(SUM('1.  LRAMVA Summary'!F$54:F$68)+SUM('1.  LRAMVA Summary'!F$69:F$70)*(MONTH($E93)-1)/12)*$H93</f>
        <v>200.85721922466388</v>
      </c>
      <c r="L93" s="230">
        <f>(SUM('1.  LRAMVA Summary'!G$54:G$68)+SUM('1.  LRAMVA Summary'!G$69:G$70)*(MONTH($E93)-1)/12)*$H93</f>
        <v>15.342209495527626</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375.90549598736789</v>
      </c>
    </row>
    <row r="94" spans="2:23" s="9" customFormat="1">
      <c r="B94" s="66"/>
      <c r="E94" s="214">
        <v>42491</v>
      </c>
      <c r="F94" s="214" t="s">
        <v>183</v>
      </c>
      <c r="G94" s="215" t="s">
        <v>66</v>
      </c>
      <c r="H94" s="229">
        <f t="shared" ref="H94:H95" si="36">$C$36/12</f>
        <v>9.1666666666666665E-4</v>
      </c>
      <c r="I94" s="230">
        <f>(SUM('1.  LRAMVA Summary'!D$54:D$68)+SUM('1.  LRAMVA Summary'!D$69:D$70)*(MONTH($E94)-1)/12)*$H94</f>
        <v>123.96372859849031</v>
      </c>
      <c r="J94" s="230">
        <f>(SUM('1.  LRAMVA Summary'!E$54:E$68)+SUM('1.  LRAMVA Summary'!E$69:E$70)*(MONTH($E94)-1)/12)*$H94</f>
        <v>41.994237753074003</v>
      </c>
      <c r="K94" s="230">
        <f>(SUM('1.  LRAMVA Summary'!F$54:F$68)+SUM('1.  LRAMVA Summary'!F$69:F$70)*(MONTH($E94)-1)/12)*$H94</f>
        <v>206.86743270673878</v>
      </c>
      <c r="L94" s="230">
        <f>(SUM('1.  LRAMVA Summary'!G$54:G$68)+SUM('1.  LRAMVA Summary'!G$69:G$70)*(MONTH($E94)-1)/12)*$H94</f>
        <v>14.399790574320395</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387.22518963262348</v>
      </c>
    </row>
    <row r="95" spans="2:23" s="238" customFormat="1">
      <c r="B95" s="237"/>
      <c r="D95" s="9"/>
      <c r="E95" s="214">
        <v>42522</v>
      </c>
      <c r="F95" s="214" t="s">
        <v>183</v>
      </c>
      <c r="G95" s="215" t="s">
        <v>66</v>
      </c>
      <c r="H95" s="229">
        <f t="shared" si="36"/>
        <v>9.1666666666666665E-4</v>
      </c>
      <c r="I95" s="230">
        <f>(SUM('1.  LRAMVA Summary'!D$54:D$68)+SUM('1.  LRAMVA Summary'!D$69:D$70)*(MONTH($E95)-1)/12)*$H95</f>
        <v>130.8456035984903</v>
      </c>
      <c r="J95" s="230">
        <f>(SUM('1.  LRAMVA Summary'!E$54:E$68)+SUM('1.  LRAMVA Summary'!E$69:E$70)*(MONTH($E95)-1)/12)*$H95</f>
        <v>41.364261837461925</v>
      </c>
      <c r="K95" s="230">
        <f>(SUM('1.  LRAMVA Summary'!F$54:F$68)+SUM('1.  LRAMVA Summary'!F$69:F$70)*(MONTH($E95)-1)/12)*$H95</f>
        <v>212.87764618881369</v>
      </c>
      <c r="L95" s="230">
        <f>(SUM('1.  LRAMVA Summary'!G$54:G$68)+SUM('1.  LRAMVA Summary'!G$69:G$70)*(MONTH($E95)-1)/12)*$H95</f>
        <v>13.457371653113164</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398.54488327787908</v>
      </c>
    </row>
    <row r="96" spans="2:23" s="9" customFormat="1">
      <c r="B96" s="66"/>
      <c r="E96" s="214">
        <v>42552</v>
      </c>
      <c r="F96" s="214" t="s">
        <v>183</v>
      </c>
      <c r="G96" s="215" t="s">
        <v>68</v>
      </c>
      <c r="H96" s="229">
        <f>$C$37/12</f>
        <v>9.1666666666666665E-4</v>
      </c>
      <c r="I96" s="230">
        <f>(SUM('1.  LRAMVA Summary'!D$54:D$68)+SUM('1.  LRAMVA Summary'!D$69:D$70)*(MONTH($E96)-1)/12)*$H96</f>
        <v>137.72747859849031</v>
      </c>
      <c r="J96" s="230">
        <f>(SUM('1.  LRAMVA Summary'!E$54:E$68)+SUM('1.  LRAMVA Summary'!E$69:E$70)*(MONTH($E96)-1)/12)*$H96</f>
        <v>40.734285921849846</v>
      </c>
      <c r="K96" s="230">
        <f>(SUM('1.  LRAMVA Summary'!F$54:F$68)+SUM('1.  LRAMVA Summary'!F$69:F$70)*(MONTH($E96)-1)/12)*$H96</f>
        <v>218.88785967088862</v>
      </c>
      <c r="L96" s="230">
        <f>(SUM('1.  LRAMVA Summary'!G$54:G$68)+SUM('1.  LRAMVA Summary'!G$69:G$70)*(MONTH($E96)-1)/12)*$H96</f>
        <v>12.514952731905936</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409.86457692313468</v>
      </c>
    </row>
    <row r="97" spans="2:23" s="9" customFormat="1">
      <c r="B97" s="66"/>
      <c r="E97" s="214">
        <v>42583</v>
      </c>
      <c r="F97" s="214" t="s">
        <v>183</v>
      </c>
      <c r="G97" s="215" t="s">
        <v>68</v>
      </c>
      <c r="H97" s="229">
        <f t="shared" ref="H97:H98" si="37">$C$37/12</f>
        <v>9.1666666666666665E-4</v>
      </c>
      <c r="I97" s="230">
        <f>(SUM('1.  LRAMVA Summary'!D$54:D$68)+SUM('1.  LRAMVA Summary'!D$69:D$70)*(MONTH($E97)-1)/12)*$H97</f>
        <v>144.60935359849029</v>
      </c>
      <c r="J97" s="230">
        <f>(SUM('1.  LRAMVA Summary'!E$54:E$68)+SUM('1.  LRAMVA Summary'!E$69:E$70)*(MONTH($E97)-1)/12)*$H97</f>
        <v>40.104310006237753</v>
      </c>
      <c r="K97" s="230">
        <f>(SUM('1.  LRAMVA Summary'!F$54:F$68)+SUM('1.  LRAMVA Summary'!F$69:F$70)*(MONTH($E97)-1)/12)*$H97</f>
        <v>224.89807315296352</v>
      </c>
      <c r="L97" s="230">
        <f>(SUM('1.  LRAMVA Summary'!G$54:G$68)+SUM('1.  LRAMVA Summary'!G$69:G$70)*(MONTH($E97)-1)/12)*$H97</f>
        <v>11.572533810698705</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421.18427056839028</v>
      </c>
    </row>
    <row r="98" spans="2:23" s="9" customFormat="1">
      <c r="B98" s="66"/>
      <c r="E98" s="214">
        <v>42614</v>
      </c>
      <c r="F98" s="214" t="s">
        <v>183</v>
      </c>
      <c r="G98" s="215" t="s">
        <v>68</v>
      </c>
      <c r="H98" s="229">
        <f t="shared" si="37"/>
        <v>9.1666666666666665E-4</v>
      </c>
      <c r="I98" s="230">
        <f>(SUM('1.  LRAMVA Summary'!D$54:D$68)+SUM('1.  LRAMVA Summary'!D$69:D$70)*(MONTH($E98)-1)/12)*$H98</f>
        <v>151.4912285984903</v>
      </c>
      <c r="J98" s="230">
        <f>(SUM('1.  LRAMVA Summary'!E$54:E$68)+SUM('1.  LRAMVA Summary'!E$69:E$70)*(MONTH($E98)-1)/12)*$H98</f>
        <v>39.474334090625675</v>
      </c>
      <c r="K98" s="230">
        <f>(SUM('1.  LRAMVA Summary'!F$54:F$68)+SUM('1.  LRAMVA Summary'!F$69:F$70)*(MONTH($E98)-1)/12)*$H98</f>
        <v>230.90828663503845</v>
      </c>
      <c r="L98" s="230">
        <f>(SUM('1.  LRAMVA Summary'!G$54:G$68)+SUM('1.  LRAMVA Summary'!G$69:G$70)*(MONTH($E98)-1)/12)*$H98</f>
        <v>10.630114889491471</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432.50396421364593</v>
      </c>
    </row>
    <row r="99" spans="2:23" s="9" customFormat="1">
      <c r="B99" s="66"/>
      <c r="E99" s="214">
        <v>42644</v>
      </c>
      <c r="F99" s="214" t="s">
        <v>183</v>
      </c>
      <c r="G99" s="215" t="s">
        <v>69</v>
      </c>
      <c r="H99" s="210">
        <f>$C$38/12</f>
        <v>9.1666666666666665E-4</v>
      </c>
      <c r="I99" s="230">
        <f>(SUM('1.  LRAMVA Summary'!D$54:D$68)+SUM('1.  LRAMVA Summary'!D$69:D$70)*(MONTH($E99)-1)/12)*$H99</f>
        <v>158.3731035984903</v>
      </c>
      <c r="J99" s="230">
        <f>(SUM('1.  LRAMVA Summary'!E$54:E$68)+SUM('1.  LRAMVA Summary'!E$69:E$70)*(MONTH($E99)-1)/12)*$H99</f>
        <v>38.844358175013589</v>
      </c>
      <c r="K99" s="230">
        <f>(SUM('1.  LRAMVA Summary'!F$54:F$68)+SUM('1.  LRAMVA Summary'!F$69:F$70)*(MONTH($E99)-1)/12)*$H99</f>
        <v>236.91850011711335</v>
      </c>
      <c r="L99" s="230">
        <f>(SUM('1.  LRAMVA Summary'!G$54:G$68)+SUM('1.  LRAMVA Summary'!G$69:G$70)*(MONTH($E99)-1)/12)*$H99</f>
        <v>9.6876959682842401</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443.82365785890147</v>
      </c>
    </row>
    <row r="100" spans="2:23" s="9" customFormat="1">
      <c r="B100" s="66"/>
      <c r="E100" s="214">
        <v>42675</v>
      </c>
      <c r="F100" s="214" t="s">
        <v>183</v>
      </c>
      <c r="G100" s="215" t="s">
        <v>69</v>
      </c>
      <c r="H100" s="210">
        <f t="shared" ref="H100:H101" si="38">$C$38/12</f>
        <v>9.1666666666666665E-4</v>
      </c>
      <c r="I100" s="230">
        <f>(SUM('1.  LRAMVA Summary'!D$54:D$68)+SUM('1.  LRAMVA Summary'!D$69:D$70)*(MONTH($E100)-1)/12)*$H100</f>
        <v>165.25497859849031</v>
      </c>
      <c r="J100" s="230">
        <f>(SUM('1.  LRAMVA Summary'!E$54:E$68)+SUM('1.  LRAMVA Summary'!E$69:E$70)*(MONTH($E100)-1)/12)*$H100</f>
        <v>38.214382259401511</v>
      </c>
      <c r="K100" s="230">
        <f>(SUM('1.  LRAMVA Summary'!F$54:F$68)+SUM('1.  LRAMVA Summary'!F$69:F$70)*(MONTH($E100)-1)/12)*$H100</f>
        <v>242.92871359918823</v>
      </c>
      <c r="L100" s="230">
        <f>(SUM('1.  LRAMVA Summary'!G$54:G$68)+SUM('1.  LRAMVA Summary'!G$69:G$70)*(MONTH($E100)-1)/12)*$H100</f>
        <v>8.7452770470770087</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455.14335150415707</v>
      </c>
    </row>
    <row r="101" spans="2:23" s="9" customFormat="1">
      <c r="B101" s="66"/>
      <c r="E101" s="214">
        <v>42705</v>
      </c>
      <c r="F101" s="214" t="s">
        <v>183</v>
      </c>
      <c r="G101" s="215" t="s">
        <v>69</v>
      </c>
      <c r="H101" s="210">
        <f t="shared" si="38"/>
        <v>9.1666666666666665E-4</v>
      </c>
      <c r="I101" s="230">
        <f>(SUM('1.  LRAMVA Summary'!D$54:D$68)+SUM('1.  LRAMVA Summary'!D$69:D$70)*(MONTH($E101)-1)/12)*$H101</f>
        <v>172.13685359849029</v>
      </c>
      <c r="J101" s="230">
        <f>(SUM('1.  LRAMVA Summary'!E$54:E$68)+SUM('1.  LRAMVA Summary'!E$69:E$70)*(MONTH($E101)-1)/12)*$H101</f>
        <v>37.584406343789418</v>
      </c>
      <c r="K101" s="230">
        <f>(SUM('1.  LRAMVA Summary'!F$54:F$68)+SUM('1.  LRAMVA Summary'!F$69:F$70)*(MONTH($E101)-1)/12)*$H101</f>
        <v>248.93892708126319</v>
      </c>
      <c r="L101" s="230">
        <f>(SUM('1.  LRAMVA Summary'!G$54:G$68)+SUM('1.  LRAMVA Summary'!G$69:G$70)*(MONTH($E101)-1)/12)*$H101</f>
        <v>7.8028581258697782</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466.46304514941266</v>
      </c>
    </row>
    <row r="102" spans="2:23" s="9" customFormat="1" ht="15.75" thickBot="1">
      <c r="B102" s="66"/>
      <c r="E102" s="216" t="s">
        <v>465</v>
      </c>
      <c r="F102" s="216"/>
      <c r="G102" s="217"/>
      <c r="H102" s="218"/>
      <c r="I102" s="219">
        <f>SUM(I89:I101)</f>
        <v>2149.9471606057259</v>
      </c>
      <c r="J102" s="219">
        <f>SUM(J89:J101)</f>
        <v>741.16229896027585</v>
      </c>
      <c r="K102" s="219">
        <f t="shared" ref="K102:O102" si="39">SUM(K89:K101)</f>
        <v>3611.5132716550884</v>
      </c>
      <c r="L102" s="219">
        <f t="shared" si="39"/>
        <v>257.29389767086428</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6759.916628891955</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2149.9471606057259</v>
      </c>
      <c r="J104" s="228">
        <f t="shared" ref="J104" si="41">J102+J103</f>
        <v>741.16229896027585</v>
      </c>
      <c r="K104" s="228">
        <f t="shared" ref="K104" si="42">K102+K103</f>
        <v>3611.5132716550884</v>
      </c>
      <c r="L104" s="228">
        <f t="shared" ref="L104" si="43">L102+L103</f>
        <v>257.29389767086428</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6759.916628891955</v>
      </c>
    </row>
    <row r="105" spans="2:23" s="9" customFormat="1">
      <c r="B105" s="66"/>
      <c r="E105" s="214">
        <v>42736</v>
      </c>
      <c r="F105" s="214" t="s">
        <v>184</v>
      </c>
      <c r="G105" s="215" t="s">
        <v>65</v>
      </c>
      <c r="H105" s="240">
        <f>$C$39/12</f>
        <v>9.1666666666666665E-4</v>
      </c>
      <c r="I105" s="230">
        <f>(SUM('1.  LRAMVA Summary'!D$54:D$71)+SUM('1.  LRAMVA Summary'!D$72:D$73)*(MONTH($E105)-1)/12)*$H105</f>
        <v>179.0187285984903</v>
      </c>
      <c r="J105" s="230">
        <f>(SUM('1.  LRAMVA Summary'!E$54:E$71)+SUM('1.  LRAMVA Summary'!E$72:E$73)*(MONTH($E105)-1)/12)*$H105</f>
        <v>36.954430428177339</v>
      </c>
      <c r="K105" s="230">
        <f>(SUM('1.  LRAMVA Summary'!F$54:F$71)+SUM('1.  LRAMVA Summary'!F$72:F$73)*(MONTH($E105)-1)/12)*$H105</f>
        <v>254.94914056333809</v>
      </c>
      <c r="L105" s="230">
        <f>(SUM('1.  LRAMVA Summary'!G$54:G$71)+SUM('1.  LRAMVA Summary'!G$72:G$73)*(MONTH($E105)-1)/12)*$H105</f>
        <v>6.8604392046625451</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477.78273879466832</v>
      </c>
    </row>
    <row r="106" spans="2:23" s="9" customFormat="1">
      <c r="B106" s="66"/>
      <c r="E106" s="214">
        <v>42767</v>
      </c>
      <c r="F106" s="214" t="s">
        <v>184</v>
      </c>
      <c r="G106" s="215" t="s">
        <v>65</v>
      </c>
      <c r="H106" s="240">
        <f t="shared" ref="H106:H107" si="48">$C$39/12</f>
        <v>9.1666666666666665E-4</v>
      </c>
      <c r="I106" s="230">
        <f>(SUM('1.  LRAMVA Summary'!D$54:D$71)+SUM('1.  LRAMVA Summary'!D$72:D$73)*(MONTH($E106)-1)/12)*$H106</f>
        <v>192.19215248390697</v>
      </c>
      <c r="J106" s="230">
        <f>(SUM('1.  LRAMVA Summary'!E$54:E$71)+SUM('1.  LRAMVA Summary'!E$72:E$73)*(MONTH($E106)-1)/12)*$H106</f>
        <v>37.805599996287192</v>
      </c>
      <c r="K106" s="230">
        <f>(SUM('1.  LRAMVA Summary'!F$54:F$71)+SUM('1.  LRAMVA Summary'!F$72:F$73)*(MONTH($E106)-1)/12)*$H106</f>
        <v>269.19834099930307</v>
      </c>
      <c r="L106" s="230">
        <f>(SUM('1.  LRAMVA Summary'!G$54:G$71)+SUM('1.  LRAMVA Summary'!G$72:G$73)*(MONTH($E106)-1)/12)*$H106</f>
        <v>6.073121699069616</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505.26921517856681</v>
      </c>
    </row>
    <row r="107" spans="2:23" s="9" customFormat="1">
      <c r="B107" s="66"/>
      <c r="E107" s="214">
        <v>42795</v>
      </c>
      <c r="F107" s="214" t="s">
        <v>184</v>
      </c>
      <c r="G107" s="215" t="s">
        <v>65</v>
      </c>
      <c r="H107" s="240">
        <f t="shared" si="48"/>
        <v>9.1666666666666665E-4</v>
      </c>
      <c r="I107" s="230">
        <f>(SUM('1.  LRAMVA Summary'!D$54:D$71)+SUM('1.  LRAMVA Summary'!D$72:D$73)*(MONTH($E107)-1)/12)*$H107</f>
        <v>205.36557636932363</v>
      </c>
      <c r="J107" s="230">
        <f>(SUM('1.  LRAMVA Summary'!E$54:E$71)+SUM('1.  LRAMVA Summary'!E$72:E$73)*(MONTH($E107)-1)/12)*$H107</f>
        <v>38.656769564397031</v>
      </c>
      <c r="K107" s="230">
        <f>(SUM('1.  LRAMVA Summary'!F$54:F$71)+SUM('1.  LRAMVA Summary'!F$72:F$73)*(MONTH($E107)-1)/12)*$H107</f>
        <v>283.44754143526808</v>
      </c>
      <c r="L107" s="230">
        <f>(SUM('1.  LRAMVA Summary'!G$54:G$71)+SUM('1.  LRAMVA Summary'!G$72:G$73)*(MONTH($E107)-1)/12)*$H107</f>
        <v>5.2858041934766886</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532.75569156246547</v>
      </c>
    </row>
    <row r="108" spans="2:23" s="8" customFormat="1">
      <c r="B108" s="239"/>
      <c r="E108" s="214">
        <v>42826</v>
      </c>
      <c r="F108" s="214" t="s">
        <v>184</v>
      </c>
      <c r="G108" s="215" t="s">
        <v>66</v>
      </c>
      <c r="H108" s="240">
        <f>$C$40/12</f>
        <v>9.1666666666666665E-4</v>
      </c>
      <c r="I108" s="230">
        <f>(SUM('1.  LRAMVA Summary'!D$54:D$71)+SUM('1.  LRAMVA Summary'!D$72:D$73)*(MONTH($E108)-1)/12)*$H108</f>
        <v>218.5390002547403</v>
      </c>
      <c r="J108" s="230">
        <f>(SUM('1.  LRAMVA Summary'!E$54:E$71)+SUM('1.  LRAMVA Summary'!E$72:E$73)*(MONTH($E108)-1)/12)*$H108</f>
        <v>39.507939132506877</v>
      </c>
      <c r="K108" s="230">
        <f>(SUM('1.  LRAMVA Summary'!F$54:F$71)+SUM('1.  LRAMVA Summary'!F$72:F$73)*(MONTH($E108)-1)/12)*$H108</f>
        <v>297.69674187123309</v>
      </c>
      <c r="L108" s="230">
        <f>(SUM('1.  LRAMVA Summary'!G$54:G$71)+SUM('1.  LRAMVA Summary'!G$72:G$73)*(MONTH($E108)-1)/12)*$H108</f>
        <v>4.4984866878837595</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560.24216794636402</v>
      </c>
    </row>
    <row r="109" spans="2:23" s="9" customFormat="1">
      <c r="B109" s="66"/>
      <c r="E109" s="214">
        <v>42856</v>
      </c>
      <c r="F109" s="214" t="s">
        <v>184</v>
      </c>
      <c r="G109" s="215" t="s">
        <v>66</v>
      </c>
      <c r="H109" s="240">
        <f t="shared" ref="H109:H110" si="50">$C$40/12</f>
        <v>9.1666666666666665E-4</v>
      </c>
      <c r="I109" s="230">
        <f>(SUM('1.  LRAMVA Summary'!D$54:D$71)+SUM('1.  LRAMVA Summary'!D$72:D$73)*(MONTH($E109)-1)/12)*$H109</f>
        <v>231.71242414015697</v>
      </c>
      <c r="J109" s="230">
        <f>(SUM('1.  LRAMVA Summary'!E$54:E$71)+SUM('1.  LRAMVA Summary'!E$72:E$73)*(MONTH($E109)-1)/12)*$H109</f>
        <v>40.35910870061673</v>
      </c>
      <c r="K109" s="230">
        <f>(SUM('1.  LRAMVA Summary'!F$54:F$71)+SUM('1.  LRAMVA Summary'!F$72:F$73)*(MONTH($E109)-1)/12)*$H109</f>
        <v>311.9459423071981</v>
      </c>
      <c r="L109" s="230">
        <f>(SUM('1.  LRAMVA Summary'!G$54:G$71)+SUM('1.  LRAMVA Summary'!G$72:G$73)*(MONTH($E109)-1)/12)*$H109</f>
        <v>3.7111691822908308</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587.72864433026257</v>
      </c>
    </row>
    <row r="110" spans="2:23" s="238" customFormat="1">
      <c r="B110" s="237"/>
      <c r="E110" s="214">
        <v>42887</v>
      </c>
      <c r="F110" s="214" t="s">
        <v>184</v>
      </c>
      <c r="G110" s="215" t="s">
        <v>66</v>
      </c>
      <c r="H110" s="240">
        <f t="shared" si="50"/>
        <v>9.1666666666666665E-4</v>
      </c>
      <c r="I110" s="230">
        <f>(SUM('1.  LRAMVA Summary'!D$54:D$71)+SUM('1.  LRAMVA Summary'!D$72:D$73)*(MONTH($E110)-1)/12)*$H110</f>
        <v>244.88584802557364</v>
      </c>
      <c r="J110" s="230">
        <f>(SUM('1.  LRAMVA Summary'!E$54:E$71)+SUM('1.  LRAMVA Summary'!E$72:E$73)*(MONTH($E110)-1)/12)*$H110</f>
        <v>41.210278268726576</v>
      </c>
      <c r="K110" s="230">
        <f>(SUM('1.  LRAMVA Summary'!F$54:F$71)+SUM('1.  LRAMVA Summary'!F$72:F$73)*(MONTH($E110)-1)/12)*$H110</f>
        <v>326.1951427431631</v>
      </c>
      <c r="L110" s="230">
        <f>(SUM('1.  LRAMVA Summary'!G$54:G$71)+SUM('1.  LRAMVA Summary'!G$72:G$73)*(MONTH($E110)-1)/12)*$H110</f>
        <v>2.9238516766979026</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615.21512071416123</v>
      </c>
    </row>
    <row r="111" spans="2:23" s="9" customFormat="1">
      <c r="B111" s="66"/>
      <c r="E111" s="214">
        <v>42917</v>
      </c>
      <c r="F111" s="214" t="s">
        <v>184</v>
      </c>
      <c r="G111" s="215" t="s">
        <v>68</v>
      </c>
      <c r="H111" s="240">
        <f>$C$41/12</f>
        <v>9.1666666666666665E-4</v>
      </c>
      <c r="I111" s="230">
        <f>(SUM('1.  LRAMVA Summary'!D$54:D$71)+SUM('1.  LRAMVA Summary'!D$72:D$73)*(MONTH($E111)-1)/12)*$H111</f>
        <v>258.05927191099028</v>
      </c>
      <c r="J111" s="230">
        <f>(SUM('1.  LRAMVA Summary'!E$54:E$71)+SUM('1.  LRAMVA Summary'!E$72:E$73)*(MONTH($E111)-1)/12)*$H111</f>
        <v>42.061447836836429</v>
      </c>
      <c r="K111" s="230">
        <f>(SUM('1.  LRAMVA Summary'!F$54:F$71)+SUM('1.  LRAMVA Summary'!F$72:F$73)*(MONTH($E111)-1)/12)*$H111</f>
        <v>340.444343179128</v>
      </c>
      <c r="L111" s="230">
        <f>(SUM('1.  LRAMVA Summary'!G$54:G$71)+SUM('1.  LRAMVA Summary'!G$72:G$73)*(MONTH($E111)-1)/12)*$H111</f>
        <v>2.1365341711049739</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642.70159709805955</v>
      </c>
    </row>
    <row r="112" spans="2:23" s="9" customFormat="1">
      <c r="B112" s="66"/>
      <c r="E112" s="214">
        <v>42948</v>
      </c>
      <c r="F112" s="214" t="s">
        <v>184</v>
      </c>
      <c r="G112" s="215" t="s">
        <v>68</v>
      </c>
      <c r="H112" s="240">
        <f t="shared" ref="H112:H113" si="51">$C$41/12</f>
        <v>9.1666666666666665E-4</v>
      </c>
      <c r="I112" s="230">
        <f>(SUM('1.  LRAMVA Summary'!D$54:D$71)+SUM('1.  LRAMVA Summary'!D$72:D$73)*(MONTH($E112)-1)/12)*$H112</f>
        <v>271.23269579640697</v>
      </c>
      <c r="J112" s="230">
        <f>(SUM('1.  LRAMVA Summary'!E$54:E$71)+SUM('1.  LRAMVA Summary'!E$72:E$73)*(MONTH($E112)-1)/12)*$H112</f>
        <v>42.912617404946268</v>
      </c>
      <c r="K112" s="230">
        <f>(SUM('1.  LRAMVA Summary'!F$54:F$71)+SUM('1.  LRAMVA Summary'!F$72:F$73)*(MONTH($E112)-1)/12)*$H112</f>
        <v>354.69354361509301</v>
      </c>
      <c r="L112" s="230">
        <f>(SUM('1.  LRAMVA Summary'!G$54:G$71)+SUM('1.  LRAMVA Summary'!G$72:G$73)*(MONTH($E112)-1)/12)*$H112</f>
        <v>1.349216665512045</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670.18807348195821</v>
      </c>
    </row>
    <row r="113" spans="2:23" s="9" customFormat="1">
      <c r="B113" s="66"/>
      <c r="E113" s="214">
        <v>42979</v>
      </c>
      <c r="F113" s="214" t="s">
        <v>184</v>
      </c>
      <c r="G113" s="215" t="s">
        <v>68</v>
      </c>
      <c r="H113" s="240">
        <f t="shared" si="51"/>
        <v>9.1666666666666665E-4</v>
      </c>
      <c r="I113" s="230">
        <f>(SUM('1.  LRAMVA Summary'!D$54:D$71)+SUM('1.  LRAMVA Summary'!D$72:D$73)*(MONTH($E113)-1)/12)*$H113</f>
        <v>284.40611968182361</v>
      </c>
      <c r="J113" s="230">
        <f>(SUM('1.  LRAMVA Summary'!E$54:E$71)+SUM('1.  LRAMVA Summary'!E$72:E$73)*(MONTH($E113)-1)/12)*$H113</f>
        <v>43.763786973056114</v>
      </c>
      <c r="K113" s="230">
        <f>(SUM('1.  LRAMVA Summary'!F$54:F$71)+SUM('1.  LRAMVA Summary'!F$72:F$73)*(MONTH($E113)-1)/12)*$H113</f>
        <v>368.94274405105801</v>
      </c>
      <c r="L113" s="230">
        <f>(SUM('1.  LRAMVA Summary'!G$54:G$71)+SUM('1.  LRAMVA Summary'!G$72:G$73)*(MONTH($E113)-1)/12)*$H113</f>
        <v>0.56189915991911699</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697.67454986585687</v>
      </c>
    </row>
    <row r="114" spans="2:23" s="9" customFormat="1">
      <c r="B114" s="66"/>
      <c r="E114" s="214">
        <v>43009</v>
      </c>
      <c r="F114" s="214" t="s">
        <v>184</v>
      </c>
      <c r="G114" s="215" t="s">
        <v>69</v>
      </c>
      <c r="H114" s="240">
        <f>$C$42/12</f>
        <v>1.25E-3</v>
      </c>
      <c r="I114" s="230">
        <f>(SUM('1.  LRAMVA Summary'!D$54:D$71)+SUM('1.  LRAMVA Summary'!D$72:D$73)*(MONTH($E114)-1)/12)*$H114</f>
        <v>405.79028668260042</v>
      </c>
      <c r="J114" s="230">
        <f>(SUM('1.  LRAMVA Summary'!E$54:E$71)+SUM('1.  LRAMVA Summary'!E$72:E$73)*(MONTH($E114)-1)/12)*$H114</f>
        <v>60.838577101589955</v>
      </c>
      <c r="K114" s="230">
        <f>(SUM('1.  LRAMVA Summary'!F$54:F$71)+SUM('1.  LRAMVA Summary'!F$72:F$73)*(MONTH($E114)-1)/12)*$H114</f>
        <v>522.53446975503152</v>
      </c>
      <c r="L114" s="230">
        <f>(SUM('1.  LRAMVA Summary'!G$54:G$71)+SUM('1.  LRAMVA Summary'!G$72:G$73)*(MONTH($E114)-1)/12)*$H114</f>
        <v>-0.30738865319156161</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988.85594488603033</v>
      </c>
    </row>
    <row r="115" spans="2:23" s="9" customFormat="1">
      <c r="B115" s="66"/>
      <c r="E115" s="214">
        <v>43040</v>
      </c>
      <c r="F115" s="214" t="s">
        <v>184</v>
      </c>
      <c r="G115" s="215" t="s">
        <v>69</v>
      </c>
      <c r="H115" s="240">
        <f t="shared" ref="H115:H116" si="52">$C$42/12</f>
        <v>1.25E-3</v>
      </c>
      <c r="I115" s="230">
        <f>(SUM('1.  LRAMVA Summary'!D$54:D$71)+SUM('1.  LRAMVA Summary'!D$72:D$73)*(MONTH($E115)-1)/12)*$H115</f>
        <v>423.75404652635046</v>
      </c>
      <c r="J115" s="230">
        <f>(SUM('1.  LRAMVA Summary'!E$54:E$71)+SUM('1.  LRAMVA Summary'!E$72:E$73)*(MONTH($E115)-1)/12)*$H115</f>
        <v>61.999262876285194</v>
      </c>
      <c r="K115" s="230">
        <f>(SUM('1.  LRAMVA Summary'!F$54:F$71)+SUM('1.  LRAMVA Summary'!F$72:F$73)*(MONTH($E115)-1)/12)*$H115</f>
        <v>541.96519762225637</v>
      </c>
      <c r="L115" s="230">
        <f>(SUM('1.  LRAMVA Summary'!G$54:G$71)+SUM('1.  LRAMVA Summary'!G$72:G$73)*(MONTH($E115)-1)/12)*$H115</f>
        <v>-1.3810034335455543</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1026.3375035913464</v>
      </c>
    </row>
    <row r="116" spans="2:23" s="9" customFormat="1">
      <c r="B116" s="66"/>
      <c r="E116" s="214">
        <v>43070</v>
      </c>
      <c r="F116" s="214" t="s">
        <v>184</v>
      </c>
      <c r="G116" s="215" t="s">
        <v>69</v>
      </c>
      <c r="H116" s="240">
        <f t="shared" si="52"/>
        <v>1.25E-3</v>
      </c>
      <c r="I116" s="230">
        <f>(SUM('1.  LRAMVA Summary'!D$54:D$71)+SUM('1.  LRAMVA Summary'!D$72:D$73)*(MONTH($E116)-1)/12)*$H116</f>
        <v>441.71780637010045</v>
      </c>
      <c r="J116" s="230">
        <f>(SUM('1.  LRAMVA Summary'!E$54:E$71)+SUM('1.  LRAMVA Summary'!E$72:E$73)*(MONTH($E116)-1)/12)*$H116</f>
        <v>63.159948650980439</v>
      </c>
      <c r="K116" s="230">
        <f>(SUM('1.  LRAMVA Summary'!F$54:F$71)+SUM('1.  LRAMVA Summary'!F$72:F$73)*(MONTH($E116)-1)/12)*$H116</f>
        <v>561.39592548948144</v>
      </c>
      <c r="L116" s="230">
        <f>(SUM('1.  LRAMVA Summary'!G$54:G$71)+SUM('1.  LRAMVA Summary'!G$72:G$73)*(MONTH($E116)-1)/12)*$H116</f>
        <v>-2.4546182138995483</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1063.8190622966629</v>
      </c>
    </row>
    <row r="117" spans="2:23" s="9" customFormat="1" ht="15.75" thickBot="1">
      <c r="B117" s="66"/>
      <c r="E117" s="216" t="s">
        <v>466</v>
      </c>
      <c r="F117" s="216"/>
      <c r="G117" s="217"/>
      <c r="H117" s="218"/>
      <c r="I117" s="219">
        <f>SUM(I104:I116)</f>
        <v>5506.6211174461896</v>
      </c>
      <c r="J117" s="219">
        <f>SUM(J104:J116)</f>
        <v>1290.392065894682</v>
      </c>
      <c r="K117" s="219">
        <f t="shared" ref="K117:O117" si="53">SUM(K104:K116)</f>
        <v>8044.9223452866418</v>
      </c>
      <c r="L117" s="219">
        <f t="shared" si="53"/>
        <v>286.55141001084502</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15128.486938638358</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5506.6211174461896</v>
      </c>
      <c r="J119" s="228">
        <f t="shared" ref="J119" si="55">J117+J118</f>
        <v>1290.392065894682</v>
      </c>
      <c r="K119" s="228">
        <f t="shared" ref="K119" si="56">K117+K118</f>
        <v>8044.9223452866418</v>
      </c>
      <c r="L119" s="228">
        <f t="shared" ref="L119" si="57">L117+L118</f>
        <v>286.55141001084502</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15128.486938638358</v>
      </c>
    </row>
    <row r="120" spans="2:23" s="9" customFormat="1">
      <c r="B120" s="66"/>
      <c r="E120" s="214">
        <v>43101</v>
      </c>
      <c r="F120" s="214" t="s">
        <v>185</v>
      </c>
      <c r="G120" s="215" t="s">
        <v>65</v>
      </c>
      <c r="H120" s="240">
        <f>$C$43/12</f>
        <v>1.25E-3</v>
      </c>
      <c r="I120" s="230">
        <f>(SUM('1.  LRAMVA Summary'!D$54:D$74)+SUM('1.  LRAMVA Summary'!D$75:D$76)*(MONTH($E120)-1)/12)*$H120</f>
        <v>459.68156621385049</v>
      </c>
      <c r="J120" s="230">
        <f>(SUM('1.  LRAMVA Summary'!E$54:E$74)+SUM('1.  LRAMVA Summary'!E$75:E$76)*(MONTH($E120)-1)/12)*$H120</f>
        <v>64.320634425675678</v>
      </c>
      <c r="K120" s="230">
        <f>(SUM('1.  LRAMVA Summary'!F$54:F$74)+SUM('1.  LRAMVA Summary'!F$75:F$76)*(MONTH($E120)-1)/12)*$H120</f>
        <v>580.8266533567064</v>
      </c>
      <c r="L120" s="230">
        <f>(SUM('1.  LRAMVA Summary'!G$54:G$74)+SUM('1.  LRAMVA Summary'!G$75:G$76)*(MONTH($E120)-1)/12)*$H120</f>
        <v>-3.5282329942535422</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1101.3006210019789</v>
      </c>
    </row>
    <row r="121" spans="2:23" s="9" customFormat="1">
      <c r="B121" s="66"/>
      <c r="E121" s="214">
        <v>43132</v>
      </c>
      <c r="F121" s="214" t="s">
        <v>185</v>
      </c>
      <c r="G121" s="215" t="s">
        <v>65</v>
      </c>
      <c r="H121" s="240">
        <f t="shared" ref="H121:H122" si="62">$C$43/12</f>
        <v>1.25E-3</v>
      </c>
      <c r="I121" s="230">
        <f>(SUM('1.  LRAMVA Summary'!D$54:D$74)+SUM('1.  LRAMVA Summary'!D$75:D$76)*(MONTH($E121)-1)/12)*$H121</f>
        <v>469.02296706087304</v>
      </c>
      <c r="J121" s="230">
        <f>(SUM('1.  LRAMVA Summary'!E$54:E$74)+SUM('1.  LRAMVA Summary'!E$75:E$76)*(MONTH($E121)-1)/12)*$H121</f>
        <v>68.390052134098184</v>
      </c>
      <c r="K121" s="230">
        <f>(SUM('1.  LRAMVA Summary'!F$54:F$74)+SUM('1.  LRAMVA Summary'!F$75:F$76)*(MONTH($E121)-1)/12)*$H121</f>
        <v>613.49434422723175</v>
      </c>
      <c r="L121" s="230">
        <f>(SUM('1.  LRAMVA Summary'!G$54:G$74)+SUM('1.  LRAMVA Summary'!G$75:G$76)*(MONTH($E121)-1)/12)*$H121</f>
        <v>-4.4890061342093128</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1146.4183572879936</v>
      </c>
    </row>
    <row r="122" spans="2:23" s="9" customFormat="1">
      <c r="B122" s="66"/>
      <c r="E122" s="214">
        <v>43160</v>
      </c>
      <c r="F122" s="214" t="s">
        <v>185</v>
      </c>
      <c r="G122" s="215" t="s">
        <v>65</v>
      </c>
      <c r="H122" s="240">
        <f t="shared" si="62"/>
        <v>1.25E-3</v>
      </c>
      <c r="I122" s="230">
        <f>(SUM('1.  LRAMVA Summary'!D$54:D$74)+SUM('1.  LRAMVA Summary'!D$75:D$76)*(MONTH($E122)-1)/12)*$H122</f>
        <v>478.36436790789571</v>
      </c>
      <c r="J122" s="230">
        <f>(SUM('1.  LRAMVA Summary'!E$54:E$74)+SUM('1.  LRAMVA Summary'!E$75:E$76)*(MONTH($E122)-1)/12)*$H122</f>
        <v>72.45946984252069</v>
      </c>
      <c r="K122" s="230">
        <f>(SUM('1.  LRAMVA Summary'!F$54:F$74)+SUM('1.  LRAMVA Summary'!F$75:F$76)*(MONTH($E122)-1)/12)*$H122</f>
        <v>646.16203509775721</v>
      </c>
      <c r="L122" s="230">
        <f>(SUM('1.  LRAMVA Summary'!G$54:G$74)+SUM('1.  LRAMVA Summary'!G$75:G$76)*(MONTH($E122)-1)/12)*$H122</f>
        <v>-5.4497792741650839</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1191.5360935740084</v>
      </c>
    </row>
    <row r="123" spans="2:23" s="8" customFormat="1">
      <c r="B123" s="239"/>
      <c r="E123" s="214">
        <v>43191</v>
      </c>
      <c r="F123" s="214" t="s">
        <v>185</v>
      </c>
      <c r="G123" s="215" t="s">
        <v>66</v>
      </c>
      <c r="H123" s="240">
        <f>$C$44/12</f>
        <v>1.575E-3</v>
      </c>
      <c r="I123" s="230">
        <f>(SUM('1.  LRAMVA Summary'!D$54:D$74)+SUM('1.  LRAMVA Summary'!D$75:D$76)*(MONTH($E123)-1)/12)*$H123</f>
        <v>614.50926863119707</v>
      </c>
      <c r="J123" s="230">
        <f>(SUM('1.  LRAMVA Summary'!E$54:E$74)+SUM('1.  LRAMVA Summary'!E$75:E$76)*(MONTH($E123)-1)/12)*$H123</f>
        <v>96.426398314188404</v>
      </c>
      <c r="K123" s="230">
        <f>(SUM('1.  LRAMVA Summary'!F$54:F$74)+SUM('1.  LRAMVA Summary'!F$75:F$76)*(MONTH($E123)-1)/12)*$H123</f>
        <v>855.32545472003608</v>
      </c>
      <c r="L123" s="230">
        <f>(SUM('1.  LRAMVA Summary'!G$54:G$74)+SUM('1.  LRAMVA Summary'!G$75:G$76)*(MONTH($E123)-1)/12)*$H123</f>
        <v>-8.0772960417922768</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1558.1838256236292</v>
      </c>
    </row>
    <row r="124" spans="2:23" s="9" customFormat="1">
      <c r="B124" s="66"/>
      <c r="E124" s="214">
        <v>43221</v>
      </c>
      <c r="F124" s="214" t="s">
        <v>185</v>
      </c>
      <c r="G124" s="215" t="s">
        <v>66</v>
      </c>
      <c r="H124" s="240">
        <f t="shared" ref="H124:H125" si="64">$C$44/12</f>
        <v>1.575E-3</v>
      </c>
      <c r="I124" s="230">
        <f>(SUM('1.  LRAMVA Summary'!D$54:D$74)+SUM('1.  LRAMVA Summary'!D$75:D$76)*(MONTH($E124)-1)/12)*$H124</f>
        <v>626.27943369844559</v>
      </c>
      <c r="J124" s="230">
        <f>(SUM('1.  LRAMVA Summary'!E$54:E$74)+SUM('1.  LRAMVA Summary'!E$75:E$76)*(MONTH($E124)-1)/12)*$H124</f>
        <v>101.55386462680076</v>
      </c>
      <c r="K124" s="230">
        <f>(SUM('1.  LRAMVA Summary'!F$54:F$74)+SUM('1.  LRAMVA Summary'!F$75:F$76)*(MONTH($E124)-1)/12)*$H124</f>
        <v>896.48674521689804</v>
      </c>
      <c r="L124" s="230">
        <f>(SUM('1.  LRAMVA Summary'!G$54:G$74)+SUM('1.  LRAMVA Summary'!G$75:G$76)*(MONTH($E124)-1)/12)*$H124</f>
        <v>-9.287870198136547</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1615.032173344008</v>
      </c>
    </row>
    <row r="125" spans="2:23" s="238" customFormat="1">
      <c r="B125" s="237"/>
      <c r="E125" s="214">
        <v>43252</v>
      </c>
      <c r="F125" s="214" t="s">
        <v>185</v>
      </c>
      <c r="G125" s="215" t="s">
        <v>66</v>
      </c>
      <c r="H125" s="240">
        <f t="shared" si="64"/>
        <v>1.575E-3</v>
      </c>
      <c r="I125" s="230">
        <f>(SUM('1.  LRAMVA Summary'!D$54:D$74)+SUM('1.  LRAMVA Summary'!D$75:D$76)*(MONTH($E125)-1)/12)*$H125</f>
        <v>638.04959876569399</v>
      </c>
      <c r="J125" s="230">
        <f>(SUM('1.  LRAMVA Summary'!E$54:E$74)+SUM('1.  LRAMVA Summary'!E$75:E$76)*(MONTH($E125)-1)/12)*$H125</f>
        <v>106.6813309394131</v>
      </c>
      <c r="K125" s="230">
        <f>(SUM('1.  LRAMVA Summary'!F$54:F$74)+SUM('1.  LRAMVA Summary'!F$75:F$76)*(MONTH($E125)-1)/12)*$H125</f>
        <v>937.64803571376024</v>
      </c>
      <c r="L125" s="230">
        <f>(SUM('1.  LRAMVA Summary'!G$54:G$74)+SUM('1.  LRAMVA Summary'!G$75:G$76)*(MONTH($E125)-1)/12)*$H125</f>
        <v>-10.498444354480821</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1671.8805210643864</v>
      </c>
    </row>
    <row r="126" spans="2:23" s="9" customFormat="1">
      <c r="B126" s="66"/>
      <c r="E126" s="214">
        <v>43282</v>
      </c>
      <c r="F126" s="214" t="s">
        <v>185</v>
      </c>
      <c r="G126" s="215" t="s">
        <v>68</v>
      </c>
      <c r="H126" s="240">
        <f>$C$45/12</f>
        <v>1.575E-3</v>
      </c>
      <c r="I126" s="230">
        <f>(SUM('1.  LRAMVA Summary'!D$54:D$74)+SUM('1.  LRAMVA Summary'!D$75:D$76)*(MONTH($E126)-1)/12)*$H126</f>
        <v>649.81976383294261</v>
      </c>
      <c r="J126" s="230">
        <f>(SUM('1.  LRAMVA Summary'!E$54:E$74)+SUM('1.  LRAMVA Summary'!E$75:E$76)*(MONTH($E126)-1)/12)*$H126</f>
        <v>111.80879725202546</v>
      </c>
      <c r="K126" s="230">
        <f>(SUM('1.  LRAMVA Summary'!F$54:F$74)+SUM('1.  LRAMVA Summary'!F$75:F$76)*(MONTH($E126)-1)/12)*$H126</f>
        <v>978.80932621062232</v>
      </c>
      <c r="L126" s="230">
        <f>(SUM('1.  LRAMVA Summary'!G$54:G$74)+SUM('1.  LRAMVA Summary'!G$75:G$76)*(MONTH($E126)-1)/12)*$H126</f>
        <v>-11.709018510825091</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1728.7288687847654</v>
      </c>
    </row>
    <row r="127" spans="2:23" s="9" customFormat="1">
      <c r="B127" s="66"/>
      <c r="E127" s="214">
        <v>43313</v>
      </c>
      <c r="F127" s="214" t="s">
        <v>185</v>
      </c>
      <c r="G127" s="215" t="s">
        <v>68</v>
      </c>
      <c r="H127" s="240">
        <f t="shared" ref="H127:H128" si="65">$C$45/12</f>
        <v>1.575E-3</v>
      </c>
      <c r="I127" s="230">
        <f>(SUM('1.  LRAMVA Summary'!D$54:D$74)+SUM('1.  LRAMVA Summary'!D$75:D$76)*(MONTH($E127)-1)/12)*$H127</f>
        <v>661.58992890019101</v>
      </c>
      <c r="J127" s="230">
        <f>(SUM('1.  LRAMVA Summary'!E$54:E$74)+SUM('1.  LRAMVA Summary'!E$75:E$76)*(MONTH($E127)-1)/12)*$H127</f>
        <v>116.9362635646378</v>
      </c>
      <c r="K127" s="230">
        <f>(SUM('1.  LRAMVA Summary'!F$54:F$74)+SUM('1.  LRAMVA Summary'!F$75:F$76)*(MONTH($E127)-1)/12)*$H127</f>
        <v>1019.9706167074843</v>
      </c>
      <c r="L127" s="230">
        <f>(SUM('1.  LRAMVA Summary'!G$54:G$74)+SUM('1.  LRAMVA Summary'!G$75:G$76)*(MONTH($E127)-1)/12)*$H127</f>
        <v>-12.919592667169361</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1785.5772165051437</v>
      </c>
    </row>
    <row r="128" spans="2:23" s="9" customFormat="1">
      <c r="B128" s="66"/>
      <c r="E128" s="214">
        <v>43344</v>
      </c>
      <c r="F128" s="214" t="s">
        <v>185</v>
      </c>
      <c r="G128" s="215" t="s">
        <v>68</v>
      </c>
      <c r="H128" s="240">
        <f t="shared" si="65"/>
        <v>1.575E-3</v>
      </c>
      <c r="I128" s="230">
        <f>(SUM('1.  LRAMVA Summary'!D$54:D$74)+SUM('1.  LRAMVA Summary'!D$75:D$76)*(MONTH($E128)-1)/12)*$H128</f>
        <v>673.36009396743952</v>
      </c>
      <c r="J128" s="230">
        <f>(SUM('1.  LRAMVA Summary'!E$54:E$74)+SUM('1.  LRAMVA Summary'!E$75:E$76)*(MONTH($E128)-1)/12)*$H128</f>
        <v>122.06372987725017</v>
      </c>
      <c r="K128" s="230">
        <f>(SUM('1.  LRAMVA Summary'!F$54:F$74)+SUM('1.  LRAMVA Summary'!F$75:F$76)*(MONTH($E128)-1)/12)*$H128</f>
        <v>1061.1319072043464</v>
      </c>
      <c r="L128" s="230">
        <f>(SUM('1.  LRAMVA Summary'!G$54:G$74)+SUM('1.  LRAMVA Summary'!G$75:G$76)*(MONTH($E128)-1)/12)*$H128</f>
        <v>-14.130166823513635</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1842.4255642255223</v>
      </c>
    </row>
    <row r="129" spans="2:23" s="9" customFormat="1">
      <c r="B129" s="66"/>
      <c r="E129" s="214">
        <v>43374</v>
      </c>
      <c r="F129" s="214" t="s">
        <v>185</v>
      </c>
      <c r="G129" s="215" t="s">
        <v>69</v>
      </c>
      <c r="H129" s="240">
        <f>$C$46/12</f>
        <v>1.8083333333333335E-3</v>
      </c>
      <c r="I129" s="230">
        <f>(SUM('1.  LRAMVA Summary'!D$54:D$74)+SUM('1.  LRAMVA Summary'!D$75:D$76)*(MONTH($E129)-1)/12)*$H129</f>
        <v>786.63103815093814</v>
      </c>
      <c r="J129" s="230">
        <f>(SUM('1.  LRAMVA Summary'!E$54:E$74)+SUM('1.  LRAMVA Summary'!E$75:E$76)*(MONTH($E129)-1)/12)*$H129</f>
        <v>146.03433636613843</v>
      </c>
      <c r="K129" s="230">
        <f>(SUM('1.  LRAMVA Summary'!F$54:F$74)+SUM('1.  LRAMVA Summary'!F$75:F$76)*(MONTH($E129)-1)/12)*$H129</f>
        <v>1265.595893656943</v>
      </c>
      <c r="L129" s="230">
        <f>(SUM('1.  LRAMVA Summary'!G$54:G$74)+SUM('1.  LRAMVA Summary'!G$75:G$76)*(MONTH($E129)-1)/12)*$H129</f>
        <v>-17.613443347244264</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2180.6478248267749</v>
      </c>
    </row>
    <row r="130" spans="2:23" s="9" customFormat="1">
      <c r="B130" s="66"/>
      <c r="E130" s="214">
        <v>43405</v>
      </c>
      <c r="F130" s="214" t="s">
        <v>185</v>
      </c>
      <c r="G130" s="215" t="s">
        <v>69</v>
      </c>
      <c r="H130" s="240">
        <f t="shared" ref="H130:H131" si="66">$C$46/12</f>
        <v>1.8083333333333335E-3</v>
      </c>
      <c r="I130" s="230">
        <f>(SUM('1.  LRAMVA Summary'!D$54:D$74)+SUM('1.  LRAMVA Summary'!D$75:D$76)*(MONTH($E130)-1)/12)*$H130</f>
        <v>800.14493137629756</v>
      </c>
      <c r="J130" s="230">
        <f>(SUM('1.  LRAMVA Summary'!E$54:E$74)+SUM('1.  LRAMVA Summary'!E$75:E$76)*(MONTH($E130)-1)/12)*$H130</f>
        <v>151.92142731765634</v>
      </c>
      <c r="K130" s="230">
        <f>(SUM('1.  LRAMVA Summary'!F$54:F$74)+SUM('1.  LRAMVA Summary'!F$75:F$76)*(MONTH($E130)-1)/12)*$H130</f>
        <v>1312.855153116303</v>
      </c>
      <c r="L130" s="230">
        <f>(SUM('1.  LRAMVA Summary'!G$54:G$74)+SUM('1.  LRAMVA Summary'!G$75:G$76)*(MONTH($E130)-1)/12)*$H130</f>
        <v>-19.003361823046944</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2245.9181499872102</v>
      </c>
    </row>
    <row r="131" spans="2:23" s="9" customFormat="1">
      <c r="B131" s="66"/>
      <c r="E131" s="214">
        <v>43435</v>
      </c>
      <c r="F131" s="214" t="s">
        <v>185</v>
      </c>
      <c r="G131" s="215" t="s">
        <v>69</v>
      </c>
      <c r="H131" s="240">
        <f t="shared" si="66"/>
        <v>1.8083333333333335E-3</v>
      </c>
      <c r="I131" s="230">
        <f>(SUM('1.  LRAMVA Summary'!D$54:D$74)+SUM('1.  LRAMVA Summary'!D$75:D$76)*(MONTH($E131)-1)/12)*$H131</f>
        <v>813.65882460165699</v>
      </c>
      <c r="J131" s="230">
        <f>(SUM('1.  LRAMVA Summary'!E$54:E$74)+SUM('1.  LRAMVA Summary'!E$75:E$76)*(MONTH($E131)-1)/12)*$H131</f>
        <v>157.80851826917421</v>
      </c>
      <c r="K131" s="230">
        <f>(SUM('1.  LRAMVA Summary'!F$54:F$74)+SUM('1.  LRAMVA Summary'!F$75:F$76)*(MONTH($E131)-1)/12)*$H131</f>
        <v>1360.114412575663</v>
      </c>
      <c r="L131" s="230">
        <f>(SUM('1.  LRAMVA Summary'!G$54:G$74)+SUM('1.  LRAMVA Summary'!G$75:G$76)*(MONTH($E131)-1)/12)*$H131</f>
        <v>-20.393280298849628</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2311.1884751476446</v>
      </c>
    </row>
    <row r="132" spans="2:23" s="9" customFormat="1" ht="15.75" thickBot="1">
      <c r="B132" s="66"/>
      <c r="E132" s="216" t="s">
        <v>467</v>
      </c>
      <c r="F132" s="216"/>
      <c r="G132" s="217"/>
      <c r="H132" s="218"/>
      <c r="I132" s="219">
        <f>SUM(I119:I131)</f>
        <v>13177.73290055361</v>
      </c>
      <c r="J132" s="219">
        <f>SUM(J119:J131)</f>
        <v>2606.7968888242617</v>
      </c>
      <c r="K132" s="219">
        <f t="shared" ref="K132:O132" si="67">SUM(K119:K131)</f>
        <v>19573.342923090393</v>
      </c>
      <c r="L132" s="219">
        <f t="shared" si="67"/>
        <v>149.45191754315846</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35507.324630011426</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13177.73290055361</v>
      </c>
      <c r="J134" s="228">
        <f t="shared" ref="J134" si="69">J132+J133</f>
        <v>2606.7968888242617</v>
      </c>
      <c r="K134" s="228">
        <f t="shared" ref="K134" si="70">K132+K133</f>
        <v>19573.342923090393</v>
      </c>
      <c r="L134" s="228">
        <f t="shared" ref="L134" si="71">L132+L133</f>
        <v>149.45191754315846</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35507.324630011426</v>
      </c>
    </row>
    <row r="135" spans="2:23" s="9" customFormat="1">
      <c r="B135" s="66"/>
      <c r="E135" s="214">
        <v>43466</v>
      </c>
      <c r="F135" s="214" t="s">
        <v>186</v>
      </c>
      <c r="G135" s="215" t="s">
        <v>65</v>
      </c>
      <c r="H135" s="240">
        <f>$C$47/12</f>
        <v>2.0416666666666669E-3</v>
      </c>
      <c r="I135" s="230">
        <f>(SUM('1.  LRAMVA Summary'!D$54:D$77)+SUM('1.  LRAMVA Summary'!D$78:D$79)*(MONTH($E135)-1)/12)*$H135</f>
        <v>933.90468141759914</v>
      </c>
      <c r="J135" s="230">
        <f>(SUM('1.  LRAMVA Summary'!E$54:E$77)+SUM('1.  LRAMVA Summary'!E$78:E$79)*(MONTH($E135)-1)/12)*$H135</f>
        <v>184.81762331368463</v>
      </c>
      <c r="K135" s="230">
        <f>(SUM('1.  LRAMVA Summary'!F$54:F$77)+SUM('1.  LRAMVA Summary'!F$78:F$79)*(MONTH($E135)-1)/12)*$H135</f>
        <v>1588.9702748782522</v>
      </c>
      <c r="L135" s="230">
        <f>(SUM('1.  LRAMVA Summary'!G$54:G$77)+SUM('1.  LRAMVA Summary'!G$78:G$79)*(MONTH($E135)-1)/12)*$H135</f>
        <v>-24.593934100413897</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2683.0986455091215</v>
      </c>
    </row>
    <row r="136" spans="2:23" s="9" customFormat="1">
      <c r="B136" s="66"/>
      <c r="E136" s="214">
        <v>43497</v>
      </c>
      <c r="F136" s="214" t="s">
        <v>186</v>
      </c>
      <c r="G136" s="215" t="s">
        <v>65</v>
      </c>
      <c r="H136" s="240">
        <f t="shared" ref="H136:H137" si="75">$C$47/12</f>
        <v>2.0416666666666669E-3</v>
      </c>
      <c r="I136" s="230">
        <f>(SUM('1.  LRAMVA Summary'!D$54:D$77)+SUM('1.  LRAMVA Summary'!D$78:D$79)*(MONTH($E136)-1)/12)*$H136</f>
        <v>933.90468141759914</v>
      </c>
      <c r="J136" s="230">
        <f>(SUM('1.  LRAMVA Summary'!E$54:E$77)+SUM('1.  LRAMVA Summary'!E$78:E$79)*(MONTH($E136)-1)/12)*$H136</f>
        <v>184.81762331368463</v>
      </c>
      <c r="K136" s="230">
        <f>(SUM('1.  LRAMVA Summary'!F$54:F$77)+SUM('1.  LRAMVA Summary'!F$78:F$79)*(MONTH($E136)-1)/12)*$H136</f>
        <v>1588.9702748782522</v>
      </c>
      <c r="L136" s="230">
        <f>(SUM('1.  LRAMVA Summary'!G$54:G$77)+SUM('1.  LRAMVA Summary'!G$78:G$79)*(MONTH($E136)-1)/12)*$H136</f>
        <v>-24.593934100413897</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2683.0986455091215</v>
      </c>
    </row>
    <row r="137" spans="2:23" s="9" customFormat="1">
      <c r="B137" s="66"/>
      <c r="E137" s="214">
        <v>43525</v>
      </c>
      <c r="F137" s="214" t="s">
        <v>186</v>
      </c>
      <c r="G137" s="215" t="s">
        <v>65</v>
      </c>
      <c r="H137" s="240">
        <f t="shared" si="75"/>
        <v>2.0416666666666669E-3</v>
      </c>
      <c r="I137" s="230">
        <f>(SUM('1.  LRAMVA Summary'!D$54:D$77)+SUM('1.  LRAMVA Summary'!D$78:D$79)*(MONTH($E137)-1)/12)*$H137</f>
        <v>933.90468141759914</v>
      </c>
      <c r="J137" s="230">
        <f>(SUM('1.  LRAMVA Summary'!E$54:E$77)+SUM('1.  LRAMVA Summary'!E$78:E$79)*(MONTH($E137)-1)/12)*$H137</f>
        <v>184.81762331368463</v>
      </c>
      <c r="K137" s="230">
        <f>(SUM('1.  LRAMVA Summary'!F$54:F$77)+SUM('1.  LRAMVA Summary'!F$78:F$79)*(MONTH($E137)-1)/12)*$H137</f>
        <v>1588.9702748782522</v>
      </c>
      <c r="L137" s="230">
        <f>(SUM('1.  LRAMVA Summary'!G$54:G$77)+SUM('1.  LRAMVA Summary'!G$78:G$79)*(MONTH($E137)-1)/12)*$H137</f>
        <v>-24.593934100413897</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2683.0986455091215</v>
      </c>
    </row>
    <row r="138" spans="2:23" s="8" customFormat="1">
      <c r="B138" s="239"/>
      <c r="E138" s="214">
        <v>43556</v>
      </c>
      <c r="F138" s="214" t="s">
        <v>186</v>
      </c>
      <c r="G138" s="215" t="s">
        <v>66</v>
      </c>
      <c r="H138" s="240">
        <f>$C$48/12</f>
        <v>1.8166666666666667E-3</v>
      </c>
      <c r="I138" s="230">
        <f>(SUM('1.  LRAMVA Summary'!D$54:D$77)+SUM('1.  LRAMVA Summary'!D$78:D$79)*(MONTH($E138)-1)/12)*$H138</f>
        <v>830.9845736695371</v>
      </c>
      <c r="J138" s="230">
        <f>(SUM('1.  LRAMVA Summary'!E$54:E$77)+SUM('1.  LRAMVA Summary'!E$78:E$79)*(MONTH($E138)-1)/12)*$H138</f>
        <v>164.4499668668704</v>
      </c>
      <c r="K138" s="230">
        <f>(SUM('1.  LRAMVA Summary'!F$54:F$77)+SUM('1.  LRAMVA Summary'!F$78:F$79)*(MONTH($E138)-1)/12)*$H138</f>
        <v>1413.85926499371</v>
      </c>
      <c r="L138" s="230">
        <f>(SUM('1.  LRAMVA Summary'!G$54:G$77)+SUM('1.  LRAMVA Summary'!G$78:G$79)*(MONTH($E138)-1)/12)*$H138</f>
        <v>-21.883582179143794</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2387.4102233509734</v>
      </c>
    </row>
    <row r="139" spans="2:23" s="9" customFormat="1">
      <c r="B139" s="66"/>
      <c r="E139" s="214">
        <v>43586</v>
      </c>
      <c r="F139" s="214" t="s">
        <v>186</v>
      </c>
      <c r="G139" s="215" t="s">
        <v>66</v>
      </c>
      <c r="H139" s="240">
        <f>$C$48/12</f>
        <v>1.8166666666666667E-3</v>
      </c>
      <c r="I139" s="230">
        <f>(SUM('1.  LRAMVA Summary'!D$54:D$77)+SUM('1.  LRAMVA Summary'!D$78:D$79)*(MONTH($E139)-1)/12)*$H139</f>
        <v>830.9845736695371</v>
      </c>
      <c r="J139" s="230">
        <f>(SUM('1.  LRAMVA Summary'!E$54:E$77)+SUM('1.  LRAMVA Summary'!E$78:E$79)*(MONTH($E139)-1)/12)*$H139</f>
        <v>164.4499668668704</v>
      </c>
      <c r="K139" s="230">
        <f>(SUM('1.  LRAMVA Summary'!F$54:F$77)+SUM('1.  LRAMVA Summary'!F$78:F$79)*(MONTH($E139)-1)/12)*$H139</f>
        <v>1413.85926499371</v>
      </c>
      <c r="L139" s="230">
        <f>(SUM('1.  LRAMVA Summary'!G$54:G$77)+SUM('1.  LRAMVA Summary'!G$78:G$79)*(MONTH($E139)-1)/12)*$H139</f>
        <v>-21.883582179143794</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2387.4102233509734</v>
      </c>
    </row>
    <row r="140" spans="2:23" s="9" customFormat="1">
      <c r="B140" s="66"/>
      <c r="E140" s="214">
        <v>43617</v>
      </c>
      <c r="F140" s="214" t="s">
        <v>186</v>
      </c>
      <c r="G140" s="215" t="s">
        <v>66</v>
      </c>
      <c r="H140" s="240">
        <f t="shared" ref="H140" si="77">$C$48/12</f>
        <v>1.8166666666666667E-3</v>
      </c>
      <c r="I140" s="230">
        <f>(SUM('1.  LRAMVA Summary'!D$54:D$77)+SUM('1.  LRAMVA Summary'!D$78:D$79)*(MONTH($E140)-1)/12)*$H140</f>
        <v>830.9845736695371</v>
      </c>
      <c r="J140" s="230">
        <f>(SUM('1.  LRAMVA Summary'!E$54:E$77)+SUM('1.  LRAMVA Summary'!E$78:E$79)*(MONTH($E140)-1)/12)*$H140</f>
        <v>164.4499668668704</v>
      </c>
      <c r="K140" s="230">
        <f>(SUM('1.  LRAMVA Summary'!F$54:F$77)+SUM('1.  LRAMVA Summary'!F$78:F$79)*(MONTH($E140)-1)/12)*$H140</f>
        <v>1413.85926499371</v>
      </c>
      <c r="L140" s="230">
        <f>(SUM('1.  LRAMVA Summary'!G$54:G$77)+SUM('1.  LRAMVA Summary'!G$78:G$79)*(MONTH($E140)-1)/12)*$H140</f>
        <v>-21.883582179143794</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2387.4102233509734</v>
      </c>
    </row>
    <row r="141" spans="2:23" s="9" customFormat="1">
      <c r="B141" s="66"/>
      <c r="E141" s="214">
        <v>43647</v>
      </c>
      <c r="F141" s="214" t="s">
        <v>186</v>
      </c>
      <c r="G141" s="215" t="s">
        <v>68</v>
      </c>
      <c r="H141" s="240">
        <f>$C$49/12</f>
        <v>1.8166666666666667E-3</v>
      </c>
      <c r="I141" s="230">
        <f>(SUM('1.  LRAMVA Summary'!D$54:D$77)+SUM('1.  LRAMVA Summary'!D$78:D$79)*(MONTH($E141)-1)/12)*$H141</f>
        <v>830.9845736695371</v>
      </c>
      <c r="J141" s="230">
        <f>(SUM('1.  LRAMVA Summary'!E$54:E$77)+SUM('1.  LRAMVA Summary'!E$78:E$79)*(MONTH($E141)-1)/12)*$H141</f>
        <v>164.4499668668704</v>
      </c>
      <c r="K141" s="230">
        <f>(SUM('1.  LRAMVA Summary'!F$54:F$77)+SUM('1.  LRAMVA Summary'!F$78:F$79)*(MONTH($E141)-1)/12)*$H141</f>
        <v>1413.85926499371</v>
      </c>
      <c r="L141" s="230">
        <f>(SUM('1.  LRAMVA Summary'!G$54:G$77)+SUM('1.  LRAMVA Summary'!G$78:G$79)*(MONTH($E141)-1)/12)*$H141</f>
        <v>-21.883582179143794</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2387.4102233509734</v>
      </c>
    </row>
    <row r="142" spans="2:23" s="9" customFormat="1">
      <c r="B142" s="66"/>
      <c r="E142" s="214">
        <v>43678</v>
      </c>
      <c r="F142" s="214" t="s">
        <v>186</v>
      </c>
      <c r="G142" s="215" t="s">
        <v>68</v>
      </c>
      <c r="H142" s="240">
        <f t="shared" ref="H142" si="78">$C$49/12</f>
        <v>1.8166666666666667E-3</v>
      </c>
      <c r="I142" s="230">
        <f>(SUM('1.  LRAMVA Summary'!D$54:D$77)+SUM('1.  LRAMVA Summary'!D$78:D$79)*(MONTH($E142)-1)/12)*$H142</f>
        <v>830.9845736695371</v>
      </c>
      <c r="J142" s="230">
        <f>(SUM('1.  LRAMVA Summary'!E$54:E$77)+SUM('1.  LRAMVA Summary'!E$78:E$79)*(MONTH($E142)-1)/12)*$H142</f>
        <v>164.4499668668704</v>
      </c>
      <c r="K142" s="230">
        <f>(SUM('1.  LRAMVA Summary'!F$54:F$77)+SUM('1.  LRAMVA Summary'!F$78:F$79)*(MONTH($E142)-1)/12)*$H142</f>
        <v>1413.85926499371</v>
      </c>
      <c r="L142" s="230">
        <f>(SUM('1.  LRAMVA Summary'!G$54:G$77)+SUM('1.  LRAMVA Summary'!G$78:G$79)*(MONTH($E142)-1)/12)*$H142</f>
        <v>-21.883582179143794</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2387.4102233509734</v>
      </c>
    </row>
    <row r="143" spans="2:23" s="9" customFormat="1">
      <c r="B143" s="66"/>
      <c r="E143" s="214">
        <v>43709</v>
      </c>
      <c r="F143" s="214" t="s">
        <v>186</v>
      </c>
      <c r="G143" s="215" t="s">
        <v>68</v>
      </c>
      <c r="H143" s="240">
        <f>$C$49/12</f>
        <v>1.8166666666666667E-3</v>
      </c>
      <c r="I143" s="230">
        <f>(SUM('1.  LRAMVA Summary'!D$54:D$77)+SUM('1.  LRAMVA Summary'!D$78:D$79)*(MONTH($E143)-1)/12)*$H143</f>
        <v>830.9845736695371</v>
      </c>
      <c r="J143" s="230">
        <f>(SUM('1.  LRAMVA Summary'!E$54:E$77)+SUM('1.  LRAMVA Summary'!E$78:E$79)*(MONTH($E143)-1)/12)*$H143</f>
        <v>164.4499668668704</v>
      </c>
      <c r="K143" s="230">
        <f>(SUM('1.  LRAMVA Summary'!F$54:F$77)+SUM('1.  LRAMVA Summary'!F$78:F$79)*(MONTH($E143)-1)/12)*$H143</f>
        <v>1413.85926499371</v>
      </c>
      <c r="L143" s="230">
        <f>(SUM('1.  LRAMVA Summary'!G$54:G$77)+SUM('1.  LRAMVA Summary'!G$78:G$79)*(MONTH($E143)-1)/12)*$H143</f>
        <v>-21.883582179143794</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2387.4102233509734</v>
      </c>
    </row>
    <row r="144" spans="2:23" s="9" customFormat="1">
      <c r="B144" s="66"/>
      <c r="E144" s="214">
        <v>43739</v>
      </c>
      <c r="F144" s="214" t="s">
        <v>186</v>
      </c>
      <c r="G144" s="215" t="s">
        <v>69</v>
      </c>
      <c r="H144" s="240">
        <f>$C$50/12</f>
        <v>1.8166666666666667E-3</v>
      </c>
      <c r="I144" s="230">
        <f>(SUM('1.  LRAMVA Summary'!D$54:D$77)+SUM('1.  LRAMVA Summary'!D$78:D$79)*(MONTH($E144)-1)/12)*$H144</f>
        <v>830.9845736695371</v>
      </c>
      <c r="J144" s="230">
        <f>(SUM('1.  LRAMVA Summary'!E$54:E$77)+SUM('1.  LRAMVA Summary'!E$78:E$79)*(MONTH($E144)-1)/12)*$H144</f>
        <v>164.4499668668704</v>
      </c>
      <c r="K144" s="230">
        <f>(SUM('1.  LRAMVA Summary'!F$54:F$77)+SUM('1.  LRAMVA Summary'!F$78:F$79)*(MONTH($E144)-1)/12)*$H144</f>
        <v>1413.85926499371</v>
      </c>
      <c r="L144" s="230">
        <f>(SUM('1.  LRAMVA Summary'!G$54:G$77)+SUM('1.  LRAMVA Summary'!G$78:G$79)*(MONTH($E144)-1)/12)*$H144</f>
        <v>-21.883582179143794</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2387.4102233509734</v>
      </c>
    </row>
    <row r="145" spans="2:23" s="9" customFormat="1">
      <c r="B145" s="66"/>
      <c r="E145" s="214">
        <v>43770</v>
      </c>
      <c r="F145" s="214" t="s">
        <v>186</v>
      </c>
      <c r="G145" s="215" t="s">
        <v>69</v>
      </c>
      <c r="H145" s="240">
        <f t="shared" ref="H145:H146" si="79">$C$50/12</f>
        <v>1.8166666666666667E-3</v>
      </c>
      <c r="I145" s="230">
        <f>(SUM('1.  LRAMVA Summary'!D$54:D$77)+SUM('1.  LRAMVA Summary'!D$78:D$79)*(MONTH($E145)-1)/12)*$H145</f>
        <v>830.9845736695371</v>
      </c>
      <c r="J145" s="230">
        <f>(SUM('1.  LRAMVA Summary'!E$54:E$77)+SUM('1.  LRAMVA Summary'!E$78:E$79)*(MONTH($E145)-1)/12)*$H145</f>
        <v>164.4499668668704</v>
      </c>
      <c r="K145" s="230">
        <f>(SUM('1.  LRAMVA Summary'!F$54:F$77)+SUM('1.  LRAMVA Summary'!F$78:F$79)*(MONTH($E145)-1)/12)*$H145</f>
        <v>1413.85926499371</v>
      </c>
      <c r="L145" s="230">
        <f>(SUM('1.  LRAMVA Summary'!G$54:G$77)+SUM('1.  LRAMVA Summary'!G$78:G$79)*(MONTH($E145)-1)/12)*$H145</f>
        <v>-21.883582179143794</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2387.4102233509734</v>
      </c>
    </row>
    <row r="146" spans="2:23" s="9" customFormat="1">
      <c r="B146" s="66"/>
      <c r="E146" s="214">
        <v>43800</v>
      </c>
      <c r="F146" s="214" t="s">
        <v>186</v>
      </c>
      <c r="G146" s="215" t="s">
        <v>69</v>
      </c>
      <c r="H146" s="240">
        <f t="shared" si="79"/>
        <v>1.8166666666666667E-3</v>
      </c>
      <c r="I146" s="230">
        <f>(SUM('1.  LRAMVA Summary'!D$54:D$77)+SUM('1.  LRAMVA Summary'!D$78:D$79)*(MONTH($E146)-1)/12)*$H146</f>
        <v>830.9845736695371</v>
      </c>
      <c r="J146" s="230">
        <f>(SUM('1.  LRAMVA Summary'!E$54:E$77)+SUM('1.  LRAMVA Summary'!E$78:E$79)*(MONTH($E146)-1)/12)*$H146</f>
        <v>164.4499668668704</v>
      </c>
      <c r="K146" s="230">
        <f>(SUM('1.  LRAMVA Summary'!F$54:F$77)+SUM('1.  LRAMVA Summary'!F$78:F$79)*(MONTH($E146)-1)/12)*$H146</f>
        <v>1413.85926499371</v>
      </c>
      <c r="L146" s="230">
        <f>(SUM('1.  LRAMVA Summary'!G$54:G$77)+SUM('1.  LRAMVA Summary'!G$78:G$79)*(MONTH($E146)-1)/12)*$H146</f>
        <v>-21.883582179143794</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2387.4102233509734</v>
      </c>
    </row>
    <row r="147" spans="2:23" s="9" customFormat="1" ht="15.75" thickBot="1">
      <c r="B147" s="66"/>
      <c r="E147" s="216" t="s">
        <v>468</v>
      </c>
      <c r="F147" s="216"/>
      <c r="G147" s="217"/>
      <c r="H147" s="218"/>
      <c r="I147" s="219">
        <f>SUM(I134:I146)</f>
        <v>23458.308107832258</v>
      </c>
      <c r="J147" s="219">
        <f>SUM(J134:J146)</f>
        <v>4641.2994605671493</v>
      </c>
      <c r="K147" s="219">
        <f t="shared" ref="K147:O147" si="80">SUM(K134:K146)</f>
        <v>37064.987132668539</v>
      </c>
      <c r="L147" s="219">
        <f t="shared" si="80"/>
        <v>-121.28212437037735</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65043.312576697572</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23458.308107832258</v>
      </c>
      <c r="J149" s="228">
        <f t="shared" ref="J149" si="82">J147+J148</f>
        <v>4641.2994605671493</v>
      </c>
      <c r="K149" s="228">
        <f t="shared" ref="K149" si="83">K147+K148</f>
        <v>37064.987132668539</v>
      </c>
      <c r="L149" s="228">
        <f t="shared" ref="L149" si="84">L147+L148</f>
        <v>-121.28212437037735</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65043.312576697572</v>
      </c>
    </row>
    <row r="150" spans="2:23" s="9" customFormat="1">
      <c r="B150" s="66"/>
      <c r="E150" s="214">
        <v>43831</v>
      </c>
      <c r="F150" s="214" t="s">
        <v>187</v>
      </c>
      <c r="G150" s="215" t="s">
        <v>65</v>
      </c>
      <c r="H150" s="240">
        <f>$C$51/12</f>
        <v>1.8166666666666667E-3</v>
      </c>
      <c r="I150" s="230">
        <f>(SUM('1.  LRAMVA Summary'!D$54:D$80)+SUM('1.  LRAMVA Summary'!D$81:D$82)*(MONTH($E150)-1)/12)*$H150</f>
        <v>830.9845736695371</v>
      </c>
      <c r="J150" s="230">
        <f>(SUM('1.  LRAMVA Summary'!E$54:E$80)+SUM('1.  LRAMVA Summary'!E$81:E$82)*(MONTH($E150)-1)/12)*$H150</f>
        <v>164.4499668668704</v>
      </c>
      <c r="K150" s="230">
        <f>(SUM('1.  LRAMVA Summary'!F$54:F$80)+SUM('1.  LRAMVA Summary'!F$81:F$82)*(MONTH($E150)-1)/12)*$H150</f>
        <v>1413.85926499371</v>
      </c>
      <c r="L150" s="230">
        <f>(SUM('1.  LRAMVA Summary'!G$54:G$80)+SUM('1.  LRAMVA Summary'!G$81:G$82)*(MONTH($E150)-1)/12)*$H150</f>
        <v>-21.883582179143794</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2387.4102233509734</v>
      </c>
    </row>
    <row r="151" spans="2:23" s="9" customFormat="1">
      <c r="B151" s="66"/>
      <c r="E151" s="214">
        <v>43862</v>
      </c>
      <c r="F151" s="214" t="s">
        <v>187</v>
      </c>
      <c r="G151" s="215" t="s">
        <v>65</v>
      </c>
      <c r="H151" s="240">
        <f t="shared" ref="H151:H152" si="88">$C$51/12</f>
        <v>1.8166666666666667E-3</v>
      </c>
      <c r="I151" s="230">
        <f>(SUM('1.  LRAMVA Summary'!D$54:D$80)+SUM('1.  LRAMVA Summary'!D$81:D$82)*(MONTH($E151)-1)/12)*$H151</f>
        <v>830.9845736695371</v>
      </c>
      <c r="J151" s="230">
        <f>(SUM('1.  LRAMVA Summary'!E$54:E$80)+SUM('1.  LRAMVA Summary'!E$81:E$82)*(MONTH($E151)-1)/12)*$H151</f>
        <v>164.4499668668704</v>
      </c>
      <c r="K151" s="230">
        <f>(SUM('1.  LRAMVA Summary'!F$54:F$80)+SUM('1.  LRAMVA Summary'!F$81:F$82)*(MONTH($E151)-1)/12)*$H151</f>
        <v>1413.85926499371</v>
      </c>
      <c r="L151" s="230">
        <f>(SUM('1.  LRAMVA Summary'!G$54:G$80)+SUM('1.  LRAMVA Summary'!G$81:G$82)*(MONTH($E151)-1)/12)*$H151</f>
        <v>-21.883582179143794</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2387.4102233509734</v>
      </c>
    </row>
    <row r="152" spans="2:23" s="9" customFormat="1">
      <c r="B152" s="66"/>
      <c r="E152" s="214">
        <v>43891</v>
      </c>
      <c r="F152" s="214" t="s">
        <v>187</v>
      </c>
      <c r="G152" s="215" t="s">
        <v>65</v>
      </c>
      <c r="H152" s="240">
        <f t="shared" si="88"/>
        <v>1.8166666666666667E-3</v>
      </c>
      <c r="I152" s="230">
        <f>(SUM('1.  LRAMVA Summary'!D$54:D$80)+SUM('1.  LRAMVA Summary'!D$81:D$82)*(MONTH($E152)-1)/12)*$H152</f>
        <v>830.9845736695371</v>
      </c>
      <c r="J152" s="230">
        <f>(SUM('1.  LRAMVA Summary'!E$54:E$80)+SUM('1.  LRAMVA Summary'!E$81:E$82)*(MONTH($E152)-1)/12)*$H152</f>
        <v>164.4499668668704</v>
      </c>
      <c r="K152" s="230">
        <f>(SUM('1.  LRAMVA Summary'!F$54:F$80)+SUM('1.  LRAMVA Summary'!F$81:F$82)*(MONTH($E152)-1)/12)*$H152</f>
        <v>1413.85926499371</v>
      </c>
      <c r="L152" s="230">
        <f>(SUM('1.  LRAMVA Summary'!G$54:G$80)+SUM('1.  LRAMVA Summary'!G$81:G$82)*(MONTH($E152)-1)/12)*$H152</f>
        <v>-21.883582179143794</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2387.4102233509734</v>
      </c>
    </row>
    <row r="153" spans="2:23" s="9" customFormat="1">
      <c r="B153" s="66"/>
      <c r="E153" s="214">
        <v>43922</v>
      </c>
      <c r="F153" s="214" t="s">
        <v>187</v>
      </c>
      <c r="G153" s="215" t="s">
        <v>66</v>
      </c>
      <c r="H153" s="240">
        <f>$C$52/12</f>
        <v>1.8166666666666667E-3</v>
      </c>
      <c r="I153" s="230">
        <f>(SUM('1.  LRAMVA Summary'!D$54:D$80)+SUM('1.  LRAMVA Summary'!D$81:D$82)*(MONTH($E153)-1)/12)*$H153</f>
        <v>830.9845736695371</v>
      </c>
      <c r="J153" s="230">
        <f>(SUM('1.  LRAMVA Summary'!E$54:E$80)+SUM('1.  LRAMVA Summary'!E$81:E$82)*(MONTH($E153)-1)/12)*$H153</f>
        <v>164.4499668668704</v>
      </c>
      <c r="K153" s="230">
        <f>(SUM('1.  LRAMVA Summary'!F$54:F$80)+SUM('1.  LRAMVA Summary'!F$81:F$82)*(MONTH($E153)-1)/12)*$H153</f>
        <v>1413.85926499371</v>
      </c>
      <c r="L153" s="230">
        <f>(SUM('1.  LRAMVA Summary'!G$54:G$80)+SUM('1.  LRAMVA Summary'!G$81:G$82)*(MONTH($E153)-1)/12)*$H153</f>
        <v>-21.883582179143794</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2387.4102233509734</v>
      </c>
    </row>
    <row r="154" spans="2:23" s="9" customFormat="1">
      <c r="B154" s="66"/>
      <c r="E154" s="214">
        <v>43952</v>
      </c>
      <c r="F154" s="214" t="s">
        <v>187</v>
      </c>
      <c r="G154" s="215" t="s">
        <v>66</v>
      </c>
      <c r="H154" s="240">
        <f t="shared" ref="H154:H155" si="90">$C$52/12</f>
        <v>1.8166666666666667E-3</v>
      </c>
      <c r="I154" s="230">
        <f>(SUM('1.  LRAMVA Summary'!D$54:D$80)+SUM('1.  LRAMVA Summary'!D$81:D$82)*(MONTH($E154)-1)/12)*$H154</f>
        <v>830.9845736695371</v>
      </c>
      <c r="J154" s="230">
        <f>(SUM('1.  LRAMVA Summary'!E$54:E$80)+SUM('1.  LRAMVA Summary'!E$81:E$82)*(MONTH($E154)-1)/12)*$H154</f>
        <v>164.4499668668704</v>
      </c>
      <c r="K154" s="230">
        <f>(SUM('1.  LRAMVA Summary'!F$54:F$80)+SUM('1.  LRAMVA Summary'!F$81:F$82)*(MONTH($E154)-1)/12)*$H154</f>
        <v>1413.85926499371</v>
      </c>
      <c r="L154" s="230">
        <f>(SUM('1.  LRAMVA Summary'!G$54:G$80)+SUM('1.  LRAMVA Summary'!G$81:G$82)*(MONTH($E154)-1)/12)*$H154</f>
        <v>-21.883582179143794</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2387.4102233509734</v>
      </c>
    </row>
    <row r="155" spans="2:23" s="9" customFormat="1">
      <c r="B155" s="66"/>
      <c r="E155" s="214">
        <v>43983</v>
      </c>
      <c r="F155" s="214" t="s">
        <v>187</v>
      </c>
      <c r="G155" s="215" t="s">
        <v>66</v>
      </c>
      <c r="H155" s="240">
        <f t="shared" si="90"/>
        <v>1.8166666666666667E-3</v>
      </c>
      <c r="I155" s="230">
        <f>(SUM('1.  LRAMVA Summary'!D$54:D$80)+SUM('1.  LRAMVA Summary'!D$81:D$82)*(MONTH($E155)-1)/12)*$H155</f>
        <v>830.9845736695371</v>
      </c>
      <c r="J155" s="230">
        <f>(SUM('1.  LRAMVA Summary'!E$54:E$80)+SUM('1.  LRAMVA Summary'!E$81:E$82)*(MONTH($E155)-1)/12)*$H155</f>
        <v>164.4499668668704</v>
      </c>
      <c r="K155" s="230">
        <f>(SUM('1.  LRAMVA Summary'!F$54:F$80)+SUM('1.  LRAMVA Summary'!F$81:F$82)*(MONTH($E155)-1)/12)*$H155</f>
        <v>1413.85926499371</v>
      </c>
      <c r="L155" s="230">
        <f>(SUM('1.  LRAMVA Summary'!G$54:G$80)+SUM('1.  LRAMVA Summary'!G$81:G$82)*(MONTH($E155)-1)/12)*$H155</f>
        <v>-21.883582179143794</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2387.4102233509734</v>
      </c>
    </row>
    <row r="156" spans="2:23" s="9" customFormat="1">
      <c r="B156" s="66"/>
      <c r="E156" s="214">
        <v>44013</v>
      </c>
      <c r="F156" s="214" t="s">
        <v>187</v>
      </c>
      <c r="G156" s="215" t="s">
        <v>68</v>
      </c>
      <c r="H156" s="240">
        <f>$C$53/12</f>
        <v>4.75E-4</v>
      </c>
      <c r="I156" s="230">
        <f>(SUM('1.  LRAMVA Summary'!D$54:D$80)+SUM('1.  LRAMVA Summary'!D$81:D$82)*(MONTH($E156)-1)/12)*$H156</f>
        <v>217.2757830236863</v>
      </c>
      <c r="J156" s="230">
        <f>(SUM('1.  LRAMVA Summary'!E$54:E$80)+SUM('1.  LRAMVA Summary'!E$81:E$82)*(MONTH($E156)-1)/12)*$H156</f>
        <v>42.998385832163358</v>
      </c>
      <c r="K156" s="230">
        <f>(SUM('1.  LRAMVA Summary'!F$54:F$80)+SUM('1.  LRAMVA Summary'!F$81:F$82)*(MONTH($E156)-1)/12)*$H156</f>
        <v>369.67879864514435</v>
      </c>
      <c r="L156" s="230">
        <f>(SUM('1.  LRAMVA Summary'!G$54:G$80)+SUM('1.  LRAMVA Summary'!G$81:G$82)*(MONTH($E156)-1)/12)*$H156</f>
        <v>-5.7218540560146609</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624.23111344497931</v>
      </c>
    </row>
    <row r="157" spans="2:23" s="9" customFormat="1">
      <c r="B157" s="66"/>
      <c r="E157" s="214">
        <v>44044</v>
      </c>
      <c r="F157" s="214" t="s">
        <v>187</v>
      </c>
      <c r="G157" s="215" t="s">
        <v>68</v>
      </c>
      <c r="H157" s="240">
        <f t="shared" ref="H157:H158" si="91">$C$53/12</f>
        <v>4.75E-4</v>
      </c>
      <c r="I157" s="230">
        <f>(SUM('1.  LRAMVA Summary'!D$54:D$80)+SUM('1.  LRAMVA Summary'!D$81:D$82)*(MONTH($E157)-1)/12)*$H157</f>
        <v>217.2757830236863</v>
      </c>
      <c r="J157" s="230">
        <f>(SUM('1.  LRAMVA Summary'!E$54:E$80)+SUM('1.  LRAMVA Summary'!E$81:E$82)*(MONTH($E157)-1)/12)*$H157</f>
        <v>42.998385832163358</v>
      </c>
      <c r="K157" s="230">
        <f>(SUM('1.  LRAMVA Summary'!F$54:F$80)+SUM('1.  LRAMVA Summary'!F$81:F$82)*(MONTH($E157)-1)/12)*$H157</f>
        <v>369.67879864514435</v>
      </c>
      <c r="L157" s="230">
        <f>(SUM('1.  LRAMVA Summary'!G$54:G$80)+SUM('1.  LRAMVA Summary'!G$81:G$82)*(MONTH($E157)-1)/12)*$H157</f>
        <v>-5.7218540560146609</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624.23111344497931</v>
      </c>
    </row>
    <row r="158" spans="2:23" s="9" customFormat="1">
      <c r="B158" s="66"/>
      <c r="E158" s="214">
        <v>44075</v>
      </c>
      <c r="F158" s="214" t="s">
        <v>187</v>
      </c>
      <c r="G158" s="215" t="s">
        <v>68</v>
      </c>
      <c r="H158" s="240">
        <f t="shared" si="91"/>
        <v>4.75E-4</v>
      </c>
      <c r="I158" s="230">
        <f>(SUM('1.  LRAMVA Summary'!D$54:D$80)+SUM('1.  LRAMVA Summary'!D$81:D$82)*(MONTH($E158)-1)/12)*$H158</f>
        <v>217.2757830236863</v>
      </c>
      <c r="J158" s="230">
        <f>(SUM('1.  LRAMVA Summary'!E$54:E$80)+SUM('1.  LRAMVA Summary'!E$81:E$82)*(MONTH($E158)-1)/12)*$H158</f>
        <v>42.998385832163358</v>
      </c>
      <c r="K158" s="230">
        <f>(SUM('1.  LRAMVA Summary'!F$54:F$80)+SUM('1.  LRAMVA Summary'!F$81:F$82)*(MONTH($E158)-1)/12)*$H158</f>
        <v>369.67879864514435</v>
      </c>
      <c r="L158" s="230">
        <f>(SUM('1.  LRAMVA Summary'!G$54:G$80)+SUM('1.  LRAMVA Summary'!G$81:G$82)*(MONTH($E158)-1)/12)*$H158</f>
        <v>-5.7218540560146609</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624.23111344497931</v>
      </c>
    </row>
    <row r="159" spans="2:23" s="9" customFormat="1">
      <c r="B159" s="66"/>
      <c r="E159" s="214">
        <v>44105</v>
      </c>
      <c r="F159" s="214" t="s">
        <v>187</v>
      </c>
      <c r="G159" s="215" t="s">
        <v>69</v>
      </c>
      <c r="H159" s="240">
        <f>$C$54/12</f>
        <v>4.75E-4</v>
      </c>
      <c r="I159" s="230">
        <f>(SUM('1.  LRAMVA Summary'!D$54:D$80)+SUM('1.  LRAMVA Summary'!D$81:D$82)*(MONTH($E159)-1)/12)*$H159</f>
        <v>217.2757830236863</v>
      </c>
      <c r="J159" s="230">
        <f>(SUM('1.  LRAMVA Summary'!E$54:E$80)+SUM('1.  LRAMVA Summary'!E$81:E$82)*(MONTH($E159)-1)/12)*$H159</f>
        <v>42.998385832163358</v>
      </c>
      <c r="K159" s="230">
        <f>(SUM('1.  LRAMVA Summary'!F$54:F$80)+SUM('1.  LRAMVA Summary'!F$81:F$82)*(MONTH($E159)-1)/12)*$H159</f>
        <v>369.67879864514435</v>
      </c>
      <c r="L159" s="230">
        <f>(SUM('1.  LRAMVA Summary'!G$54:G$80)+SUM('1.  LRAMVA Summary'!G$81:G$82)*(MONTH($E159)-1)/12)*$H159</f>
        <v>-5.7218540560146609</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624.23111344497931</v>
      </c>
    </row>
    <row r="160" spans="2:23" s="9" customFormat="1">
      <c r="B160" s="66"/>
      <c r="E160" s="214">
        <v>44136</v>
      </c>
      <c r="F160" s="214" t="s">
        <v>187</v>
      </c>
      <c r="G160" s="215" t="s">
        <v>69</v>
      </c>
      <c r="H160" s="240">
        <f t="shared" ref="H160:H161" si="92">$C$54/12</f>
        <v>4.75E-4</v>
      </c>
      <c r="I160" s="230">
        <f>(SUM('1.  LRAMVA Summary'!D$54:D$80)+SUM('1.  LRAMVA Summary'!D$81:D$82)*(MONTH($E160)-1)/12)*$H160</f>
        <v>217.2757830236863</v>
      </c>
      <c r="J160" s="230">
        <f>(SUM('1.  LRAMVA Summary'!E$54:E$80)+SUM('1.  LRAMVA Summary'!E$81:E$82)*(MONTH($E160)-1)/12)*$H160</f>
        <v>42.998385832163358</v>
      </c>
      <c r="K160" s="230">
        <f>(SUM('1.  LRAMVA Summary'!F$54:F$80)+SUM('1.  LRAMVA Summary'!F$81:F$82)*(MONTH($E160)-1)/12)*$H160</f>
        <v>369.67879864514435</v>
      </c>
      <c r="L160" s="230">
        <f>(SUM('1.  LRAMVA Summary'!G$54:G$80)+SUM('1.  LRAMVA Summary'!G$81:G$82)*(MONTH($E160)-1)/12)*$H160</f>
        <v>-5.7218540560146609</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624.23111344497931</v>
      </c>
    </row>
    <row r="161" spans="2:23" s="9" customFormat="1">
      <c r="B161" s="66"/>
      <c r="E161" s="214">
        <v>44166</v>
      </c>
      <c r="F161" s="214" t="s">
        <v>187</v>
      </c>
      <c r="G161" s="215" t="s">
        <v>69</v>
      </c>
      <c r="H161" s="240">
        <f t="shared" si="92"/>
        <v>4.75E-4</v>
      </c>
      <c r="I161" s="230">
        <f>(SUM('1.  LRAMVA Summary'!D$54:D$80)+SUM('1.  LRAMVA Summary'!D$81:D$82)*(MONTH($E161)-1)/12)*$H161</f>
        <v>217.2757830236863</v>
      </c>
      <c r="J161" s="230">
        <f>(SUM('1.  LRAMVA Summary'!E$54:E$80)+SUM('1.  LRAMVA Summary'!E$81:E$82)*(MONTH($E161)-1)/12)*$H161</f>
        <v>42.998385832163358</v>
      </c>
      <c r="K161" s="230">
        <f>(SUM('1.  LRAMVA Summary'!F$54:F$80)+SUM('1.  LRAMVA Summary'!F$81:F$82)*(MONTH($E161)-1)/12)*$H161</f>
        <v>369.67879864514435</v>
      </c>
      <c r="L161" s="230">
        <f>(SUM('1.  LRAMVA Summary'!G$54:G$80)+SUM('1.  LRAMVA Summary'!G$81:G$82)*(MONTH($E161)-1)/12)*$H161</f>
        <v>-5.7218540560146609</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624.23111344497931</v>
      </c>
    </row>
    <row r="162" spans="2:23" s="9" customFormat="1" ht="15.75" thickBot="1">
      <c r="B162" s="66"/>
      <c r="E162" s="216" t="s">
        <v>469</v>
      </c>
      <c r="F162" s="216"/>
      <c r="G162" s="217"/>
      <c r="H162" s="218"/>
      <c r="I162" s="219">
        <f>SUM(I149:I161)</f>
        <v>29747.870247991617</v>
      </c>
      <c r="J162" s="219">
        <f>SUM(J149:J161)</f>
        <v>5885.9895767613498</v>
      </c>
      <c r="K162" s="219">
        <f t="shared" ref="K162:O162" si="93">SUM(K149:K161)</f>
        <v>47766.215514501688</v>
      </c>
      <c r="L162" s="219">
        <f t="shared" si="93"/>
        <v>-286.91474178132796</v>
      </c>
      <c r="M162" s="219">
        <f t="shared" si="93"/>
        <v>0</v>
      </c>
      <c r="N162" s="219">
        <f t="shared" si="93"/>
        <v>0</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83113.160597473339</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693</v>
      </c>
      <c r="F164" s="225"/>
      <c r="G164" s="226"/>
      <c r="H164" s="227"/>
      <c r="I164" s="228">
        <f>I162+I163</f>
        <v>29747.870247991617</v>
      </c>
      <c r="J164" s="228">
        <f t="shared" ref="J164:U164" si="95">J162+J163</f>
        <v>5885.9895767613498</v>
      </c>
      <c r="K164" s="228">
        <f t="shared" si="95"/>
        <v>47766.215514501688</v>
      </c>
      <c r="L164" s="228">
        <f t="shared" si="95"/>
        <v>-286.91474178132796</v>
      </c>
      <c r="M164" s="228">
        <f t="shared" si="95"/>
        <v>0</v>
      </c>
      <c r="N164" s="228">
        <f t="shared" si="95"/>
        <v>0</v>
      </c>
      <c r="O164" s="228">
        <f t="shared" si="95"/>
        <v>0</v>
      </c>
      <c r="P164" s="228">
        <f t="shared" si="95"/>
        <v>0</v>
      </c>
      <c r="Q164" s="228">
        <f t="shared" si="95"/>
        <v>0</v>
      </c>
      <c r="R164" s="228">
        <f t="shared" si="95"/>
        <v>0</v>
      </c>
      <c r="S164" s="228">
        <f t="shared" si="95"/>
        <v>0</v>
      </c>
      <c r="T164" s="228">
        <f t="shared" si="95"/>
        <v>0</v>
      </c>
      <c r="U164" s="228">
        <f t="shared" si="95"/>
        <v>0</v>
      </c>
      <c r="V164" s="228">
        <f>V162+V163</f>
        <v>0</v>
      </c>
      <c r="W164" s="228">
        <f>W162+W163</f>
        <v>83113.160597473339</v>
      </c>
    </row>
    <row r="165" spans="2:23">
      <c r="E165" s="214">
        <v>44197</v>
      </c>
      <c r="F165" s="214" t="s">
        <v>699</v>
      </c>
      <c r="G165" s="215" t="s">
        <v>65</v>
      </c>
      <c r="H165" s="240"/>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699</v>
      </c>
      <c r="G166" s="215" t="s">
        <v>65</v>
      </c>
      <c r="H166" s="240"/>
      <c r="I166" s="230">
        <f>(SUM('1.  LRAMVA Summary'!D$54:D$80)+SUM('1.  LRAMVA Summary'!D$81:D$82)*(MONTH($E166)-1)/12)*$H166</f>
        <v>0</v>
      </c>
      <c r="J166" s="230">
        <f>(SUM('1.  LRAMVA Summary'!E$54:E$80)+SUM('1.  LRAMVA Summary'!E$81:E$82)*(MONTH($E166)-1)/12)*$H166</f>
        <v>0</v>
      </c>
      <c r="K166" s="230">
        <f>(SUM('1.  LRAMVA Summary'!F$54:F$80)+SUM('1.  LRAMVA Summary'!F$81:F$82)*(MONTH($E166)-1)/12)*$H166</f>
        <v>0</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0</v>
      </c>
    </row>
    <row r="167" spans="2:23">
      <c r="E167" s="214">
        <v>44256</v>
      </c>
      <c r="F167" s="214" t="s">
        <v>699</v>
      </c>
      <c r="G167" s="215" t="s">
        <v>65</v>
      </c>
      <c r="H167" s="240"/>
      <c r="I167" s="230">
        <f>(SUM('1.  LRAMVA Summary'!D$54:D$80)+SUM('1.  LRAMVA Summary'!D$81:D$82)*(MONTH($E167)-1)/12)*$H167</f>
        <v>0</v>
      </c>
      <c r="J167" s="230">
        <f>(SUM('1.  LRAMVA Summary'!E$54:E$80)+SUM('1.  LRAMVA Summary'!E$81:E$82)*(MONTH($E167)-1)/12)*$H167</f>
        <v>0</v>
      </c>
      <c r="K167" s="230">
        <f>(SUM('1.  LRAMVA Summary'!F$54:F$80)+SUM('1.  LRAMVA Summary'!F$81:F$82)*(MONTH($E167)-1)/12)*$H167</f>
        <v>0</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0</v>
      </c>
    </row>
    <row r="168" spans="2:23">
      <c r="E168" s="214">
        <v>44287</v>
      </c>
      <c r="F168" s="214" t="s">
        <v>699</v>
      </c>
      <c r="G168" s="215" t="s">
        <v>66</v>
      </c>
      <c r="H168" s="240"/>
      <c r="I168" s="230">
        <f>(SUM('1.  LRAMVA Summary'!D$54:D$80)+SUM('1.  LRAMVA Summary'!D$81:D$82)*(MONTH($E168)-1)/12)*$H168</f>
        <v>0</v>
      </c>
      <c r="J168" s="230">
        <f>(SUM('1.  LRAMVA Summary'!E$54:E$80)+SUM('1.  LRAMVA Summary'!E$81:E$82)*(MONTH($E168)-1)/12)*$H168</f>
        <v>0</v>
      </c>
      <c r="K168" s="230">
        <f>(SUM('1.  LRAMVA Summary'!F$54:F$80)+SUM('1.  LRAMVA Summary'!F$81:F$82)*(MONTH($E168)-1)/12)*$H168</f>
        <v>0</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0</v>
      </c>
    </row>
    <row r="169" spans="2:23">
      <c r="E169" s="214">
        <v>44317</v>
      </c>
      <c r="F169" s="214" t="s">
        <v>699</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0</v>
      </c>
    </row>
    <row r="170" spans="2:23">
      <c r="E170" s="214">
        <v>44348</v>
      </c>
      <c r="F170" s="214" t="s">
        <v>699</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699</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699</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699</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699</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699</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699</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75" thickBot="1">
      <c r="E177" s="216" t="s">
        <v>694</v>
      </c>
      <c r="F177" s="216"/>
      <c r="G177" s="217"/>
      <c r="H177" s="218"/>
      <c r="I177" s="219">
        <f>SUM(I164:I176)</f>
        <v>29747.870247991617</v>
      </c>
      <c r="J177" s="219">
        <f>SUM(J164:J176)</f>
        <v>5885.9895767613498</v>
      </c>
      <c r="K177" s="219">
        <f t="shared" ref="K177:V177" si="97">SUM(K164:K176)</f>
        <v>47766.215514501688</v>
      </c>
      <c r="L177" s="219">
        <f t="shared" si="97"/>
        <v>-286.91474178132796</v>
      </c>
      <c r="M177" s="219">
        <f t="shared" si="97"/>
        <v>0</v>
      </c>
      <c r="N177" s="219">
        <f t="shared" si="97"/>
        <v>0</v>
      </c>
      <c r="O177" s="219">
        <f t="shared" si="97"/>
        <v>0</v>
      </c>
      <c r="P177" s="219">
        <f t="shared" si="97"/>
        <v>0</v>
      </c>
      <c r="Q177" s="219">
        <f t="shared" si="97"/>
        <v>0</v>
      </c>
      <c r="R177" s="219">
        <f t="shared" si="97"/>
        <v>0</v>
      </c>
      <c r="S177" s="219">
        <f t="shared" si="97"/>
        <v>0</v>
      </c>
      <c r="T177" s="219">
        <f t="shared" si="97"/>
        <v>0</v>
      </c>
      <c r="U177" s="219">
        <f t="shared" si="97"/>
        <v>0</v>
      </c>
      <c r="V177" s="219">
        <f t="shared" si="97"/>
        <v>0</v>
      </c>
      <c r="W177" s="219">
        <f>SUM(W164:W176)</f>
        <v>83113.160597473339</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695</v>
      </c>
      <c r="F179" s="225"/>
      <c r="G179" s="226"/>
      <c r="H179" s="227"/>
      <c r="I179" s="228">
        <f>I177+I178</f>
        <v>29747.870247991617</v>
      </c>
      <c r="J179" s="228">
        <f t="shared" ref="J179:U179" si="98">J177+J178</f>
        <v>5885.9895767613498</v>
      </c>
      <c r="K179" s="228">
        <f t="shared" si="98"/>
        <v>47766.215514501688</v>
      </c>
      <c r="L179" s="228">
        <f t="shared" si="98"/>
        <v>-286.91474178132796</v>
      </c>
      <c r="M179" s="228">
        <f t="shared" si="98"/>
        <v>0</v>
      </c>
      <c r="N179" s="228">
        <f t="shared" si="98"/>
        <v>0</v>
      </c>
      <c r="O179" s="228">
        <f t="shared" si="98"/>
        <v>0</v>
      </c>
      <c r="P179" s="228">
        <f t="shared" si="98"/>
        <v>0</v>
      </c>
      <c r="Q179" s="228">
        <f t="shared" si="98"/>
        <v>0</v>
      </c>
      <c r="R179" s="228">
        <f t="shared" si="98"/>
        <v>0</v>
      </c>
      <c r="S179" s="228">
        <f t="shared" si="98"/>
        <v>0</v>
      </c>
      <c r="T179" s="228">
        <f t="shared" si="98"/>
        <v>0</v>
      </c>
      <c r="U179" s="228">
        <f t="shared" si="98"/>
        <v>0</v>
      </c>
      <c r="V179" s="228">
        <f>V177+V178</f>
        <v>0</v>
      </c>
      <c r="W179" s="228">
        <f>W177+W178</f>
        <v>83113.160597473339</v>
      </c>
    </row>
    <row r="180" spans="5:23">
      <c r="E180" s="214">
        <v>44562</v>
      </c>
      <c r="F180" s="214" t="s">
        <v>700</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700</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700</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700</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700</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700</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700</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700</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700</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700</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700</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700</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696</v>
      </c>
      <c r="F192" s="216"/>
      <c r="G192" s="217"/>
      <c r="H192" s="218"/>
      <c r="I192" s="219">
        <f>SUM(I179:I191)</f>
        <v>29747.870247991617</v>
      </c>
      <c r="J192" s="219">
        <f>SUM(J179:J191)</f>
        <v>5885.9895767613498</v>
      </c>
      <c r="K192" s="219">
        <f t="shared" ref="K192:V192" si="100">SUM(K179:K191)</f>
        <v>47766.215514501688</v>
      </c>
      <c r="L192" s="219">
        <f t="shared" si="100"/>
        <v>-286.91474178132796</v>
      </c>
      <c r="M192" s="219">
        <f t="shared" si="100"/>
        <v>0</v>
      </c>
      <c r="N192" s="219">
        <f t="shared" si="100"/>
        <v>0</v>
      </c>
      <c r="O192" s="219">
        <f t="shared" si="100"/>
        <v>0</v>
      </c>
      <c r="P192" s="219">
        <f t="shared" si="100"/>
        <v>0</v>
      </c>
      <c r="Q192" s="219">
        <f t="shared" si="100"/>
        <v>0</v>
      </c>
      <c r="R192" s="219">
        <f t="shared" si="100"/>
        <v>0</v>
      </c>
      <c r="S192" s="219">
        <f t="shared" si="100"/>
        <v>0</v>
      </c>
      <c r="T192" s="219">
        <f t="shared" si="100"/>
        <v>0</v>
      </c>
      <c r="U192" s="219">
        <f t="shared" si="100"/>
        <v>0</v>
      </c>
      <c r="V192" s="219">
        <f t="shared" si="100"/>
        <v>0</v>
      </c>
      <c r="W192" s="219">
        <f>SUM(W179:W191)</f>
        <v>83113.160597473339</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697</v>
      </c>
      <c r="F194" s="225"/>
      <c r="G194" s="226"/>
      <c r="H194" s="227"/>
      <c r="I194" s="228">
        <f>I192+I193</f>
        <v>29747.870247991617</v>
      </c>
      <c r="J194" s="228">
        <f t="shared" ref="J194:U194" si="101">J192+J193</f>
        <v>5885.9895767613498</v>
      </c>
      <c r="K194" s="228">
        <f t="shared" si="101"/>
        <v>47766.215514501688</v>
      </c>
      <c r="L194" s="228">
        <f t="shared" si="101"/>
        <v>-286.91474178132796</v>
      </c>
      <c r="M194" s="228">
        <f t="shared" si="101"/>
        <v>0</v>
      </c>
      <c r="N194" s="228">
        <f t="shared" si="101"/>
        <v>0</v>
      </c>
      <c r="O194" s="228">
        <f t="shared" si="101"/>
        <v>0</v>
      </c>
      <c r="P194" s="228">
        <f t="shared" si="101"/>
        <v>0</v>
      </c>
      <c r="Q194" s="228">
        <f t="shared" si="101"/>
        <v>0</v>
      </c>
      <c r="R194" s="228">
        <f t="shared" si="101"/>
        <v>0</v>
      </c>
      <c r="S194" s="228">
        <f t="shared" si="101"/>
        <v>0</v>
      </c>
      <c r="T194" s="228">
        <f t="shared" si="101"/>
        <v>0</v>
      </c>
      <c r="U194" s="228">
        <f t="shared" si="101"/>
        <v>0</v>
      </c>
      <c r="V194" s="228">
        <f>V192+V193</f>
        <v>0</v>
      </c>
      <c r="W194" s="228">
        <f>W192+W193</f>
        <v>83113.160597473339</v>
      </c>
    </row>
    <row r="195" spans="5:23">
      <c r="E195" s="214">
        <v>44927</v>
      </c>
      <c r="F195" s="214" t="s">
        <v>701</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701</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701</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701</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701</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701</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701</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701</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701</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701</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701</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701</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698</v>
      </c>
      <c r="F207" s="216"/>
      <c r="G207" s="217"/>
      <c r="H207" s="218"/>
      <c r="I207" s="219">
        <f>SUM(I194:I206)</f>
        <v>29747.870247991617</v>
      </c>
      <c r="J207" s="219">
        <f>SUM(J194:J206)</f>
        <v>5885.9895767613498</v>
      </c>
      <c r="K207" s="219">
        <f t="shared" ref="K207:V207" si="103">SUM(K194:K206)</f>
        <v>47766.215514501688</v>
      </c>
      <c r="L207" s="219">
        <f t="shared" si="103"/>
        <v>-286.91474178132796</v>
      </c>
      <c r="M207" s="219">
        <f t="shared" si="103"/>
        <v>0</v>
      </c>
      <c r="N207" s="219">
        <f t="shared" si="103"/>
        <v>0</v>
      </c>
      <c r="O207" s="219">
        <f t="shared" si="103"/>
        <v>0</v>
      </c>
      <c r="P207" s="219">
        <f t="shared" si="103"/>
        <v>0</v>
      </c>
      <c r="Q207" s="219">
        <f t="shared" si="103"/>
        <v>0</v>
      </c>
      <c r="R207" s="219">
        <f t="shared" si="103"/>
        <v>0</v>
      </c>
      <c r="S207" s="219">
        <f t="shared" si="103"/>
        <v>0</v>
      </c>
      <c r="T207" s="219">
        <f t="shared" si="103"/>
        <v>0</v>
      </c>
      <c r="U207" s="219">
        <f t="shared" si="103"/>
        <v>0</v>
      </c>
      <c r="V207" s="219">
        <f t="shared" si="103"/>
        <v>0</v>
      </c>
      <c r="W207" s="219">
        <f>SUM(W194:W206)</f>
        <v>83113.160597473339</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716</v>
      </c>
      <c r="F209" s="225"/>
      <c r="G209" s="226"/>
      <c r="H209" s="227"/>
      <c r="I209" s="228">
        <f>I207+I208</f>
        <v>29747.870247991617</v>
      </c>
      <c r="J209" s="228">
        <f t="shared" ref="J209:U209" si="104">J207+J208</f>
        <v>5885.9895767613498</v>
      </c>
      <c r="K209" s="228">
        <f t="shared" si="104"/>
        <v>47766.215514501688</v>
      </c>
      <c r="L209" s="228">
        <f t="shared" si="104"/>
        <v>-286.91474178132796</v>
      </c>
      <c r="M209" s="228">
        <f t="shared" si="104"/>
        <v>0</v>
      </c>
      <c r="N209" s="228">
        <f t="shared" si="104"/>
        <v>0</v>
      </c>
      <c r="O209" s="228">
        <f t="shared" si="104"/>
        <v>0</v>
      </c>
      <c r="P209" s="228">
        <f t="shared" si="104"/>
        <v>0</v>
      </c>
      <c r="Q209" s="228">
        <f t="shared" si="104"/>
        <v>0</v>
      </c>
      <c r="R209" s="228">
        <f t="shared" si="104"/>
        <v>0</v>
      </c>
      <c r="S209" s="228">
        <f t="shared" si="104"/>
        <v>0</v>
      </c>
      <c r="T209" s="228">
        <f t="shared" si="104"/>
        <v>0</v>
      </c>
      <c r="U209" s="228">
        <f t="shared" si="104"/>
        <v>0</v>
      </c>
      <c r="V209" s="228">
        <f>V207+V208</f>
        <v>0</v>
      </c>
      <c r="W209" s="228">
        <f>W207+W208</f>
        <v>83113.160597473339</v>
      </c>
    </row>
    <row r="210" spans="5:23">
      <c r="E210" s="214">
        <v>45292</v>
      </c>
      <c r="F210" s="214" t="s">
        <v>720</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720</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720</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720</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720</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720</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720</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720</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720</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720</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720</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720</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718</v>
      </c>
      <c r="F222" s="216"/>
      <c r="G222" s="217"/>
      <c r="H222" s="218"/>
      <c r="I222" s="219">
        <f>SUM(I209:I221)</f>
        <v>29747.870247991617</v>
      </c>
      <c r="J222" s="219">
        <f>SUM(J209:J221)</f>
        <v>5885.9895767613498</v>
      </c>
      <c r="K222" s="219">
        <f t="shared" ref="K222:V222" si="106">SUM(K209:K221)</f>
        <v>47766.215514501688</v>
      </c>
      <c r="L222" s="219">
        <f t="shared" si="106"/>
        <v>-286.91474178132796</v>
      </c>
      <c r="M222" s="219">
        <f t="shared" si="106"/>
        <v>0</v>
      </c>
      <c r="N222" s="219">
        <f t="shared" si="106"/>
        <v>0</v>
      </c>
      <c r="O222" s="219">
        <f t="shared" si="106"/>
        <v>0</v>
      </c>
      <c r="P222" s="219">
        <f t="shared" si="106"/>
        <v>0</v>
      </c>
      <c r="Q222" s="219">
        <f t="shared" si="106"/>
        <v>0</v>
      </c>
      <c r="R222" s="219">
        <f t="shared" si="106"/>
        <v>0</v>
      </c>
      <c r="S222" s="219">
        <f t="shared" si="106"/>
        <v>0</v>
      </c>
      <c r="T222" s="219">
        <f t="shared" si="106"/>
        <v>0</v>
      </c>
      <c r="U222" s="219">
        <f t="shared" si="106"/>
        <v>0</v>
      </c>
      <c r="V222" s="219">
        <f t="shared" si="106"/>
        <v>0</v>
      </c>
      <c r="W222" s="219">
        <f>SUM(W209:W221)</f>
        <v>83113.160597473339</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717</v>
      </c>
      <c r="F224" s="225"/>
      <c r="G224" s="226"/>
      <c r="H224" s="227"/>
      <c r="I224" s="228">
        <f>I222+I223</f>
        <v>29747.870247991617</v>
      </c>
      <c r="J224" s="228">
        <f t="shared" ref="J224:U224" si="107">J222+J223</f>
        <v>5885.9895767613498</v>
      </c>
      <c r="K224" s="228">
        <f t="shared" si="107"/>
        <v>47766.215514501688</v>
      </c>
      <c r="L224" s="228">
        <f t="shared" si="107"/>
        <v>-286.91474178132796</v>
      </c>
      <c r="M224" s="228">
        <f t="shared" si="107"/>
        <v>0</v>
      </c>
      <c r="N224" s="228">
        <f t="shared" si="107"/>
        <v>0</v>
      </c>
      <c r="O224" s="228">
        <f t="shared" si="107"/>
        <v>0</v>
      </c>
      <c r="P224" s="228">
        <f t="shared" si="107"/>
        <v>0</v>
      </c>
      <c r="Q224" s="228">
        <f t="shared" si="107"/>
        <v>0</v>
      </c>
      <c r="R224" s="228">
        <f t="shared" si="107"/>
        <v>0</v>
      </c>
      <c r="S224" s="228">
        <f t="shared" si="107"/>
        <v>0</v>
      </c>
      <c r="T224" s="228">
        <f t="shared" si="107"/>
        <v>0</v>
      </c>
      <c r="U224" s="228">
        <f t="shared" si="107"/>
        <v>0</v>
      </c>
      <c r="V224" s="228">
        <f>V222+V223</f>
        <v>0</v>
      </c>
      <c r="W224" s="228">
        <f>W222+W223</f>
        <v>83113.160597473339</v>
      </c>
    </row>
    <row r="225" spans="5:23">
      <c r="E225" s="214">
        <v>45658</v>
      </c>
      <c r="F225" s="214" t="s">
        <v>721</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721</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721</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721</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721</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721</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721</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721</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721</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721</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721</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721</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719</v>
      </c>
      <c r="F237" s="216"/>
      <c r="G237" s="217"/>
      <c r="H237" s="218"/>
      <c r="I237" s="219">
        <f>SUM(I224:I236)</f>
        <v>29747.870247991617</v>
      </c>
      <c r="J237" s="219">
        <f>SUM(J224:J236)</f>
        <v>5885.9895767613498</v>
      </c>
      <c r="K237" s="219">
        <f t="shared" ref="K237:U237" si="109">SUM(K224:K236)</f>
        <v>47766.215514501688</v>
      </c>
      <c r="L237" s="219">
        <f t="shared" si="109"/>
        <v>-286.91474178132796</v>
      </c>
      <c r="M237" s="219">
        <f>SUM(M224:M236)</f>
        <v>0</v>
      </c>
      <c r="N237" s="219">
        <f t="shared" si="109"/>
        <v>0</v>
      </c>
      <c r="O237" s="219">
        <f t="shared" si="109"/>
        <v>0</v>
      </c>
      <c r="P237" s="219">
        <f t="shared" si="109"/>
        <v>0</v>
      </c>
      <c r="Q237" s="219">
        <f t="shared" si="109"/>
        <v>0</v>
      </c>
      <c r="R237" s="219">
        <f t="shared" si="109"/>
        <v>0</v>
      </c>
      <c r="S237" s="219">
        <f t="shared" si="109"/>
        <v>0</v>
      </c>
      <c r="T237" s="219">
        <f t="shared" si="109"/>
        <v>0</v>
      </c>
      <c r="U237" s="219">
        <f t="shared" si="109"/>
        <v>0</v>
      </c>
      <c r="V237" s="219">
        <f>SUM(V224:V236)</f>
        <v>0</v>
      </c>
      <c r="W237" s="219">
        <f>SUM(W224:W236)</f>
        <v>83113.160597473339</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63"/>
  <sheetViews>
    <sheetView topLeftCell="A129" zoomScaleNormal="100" workbookViewId="0">
      <selection activeCell="BA150" sqref="BA150:BA159"/>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0" customWidth="1"/>
    <col min="11" max="11" width="2" style="16" customWidth="1"/>
    <col min="12" max="31" width="9" style="12"/>
    <col min="32" max="41" width="0" style="12" hidden="1" customWidth="1"/>
    <col min="42" max="42" width="2" style="12" customWidth="1"/>
    <col min="43" max="43" width="12.5703125" style="12" customWidth="1"/>
    <col min="44" max="62" width="12" style="12" bestFit="1" customWidth="1"/>
    <col min="63" max="64" width="12" style="12" hidden="1" customWidth="1"/>
    <col min="65" max="72" width="0" style="12" hidden="1" customWidth="1"/>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c r="I11" s="12"/>
      <c r="J11" s="12"/>
    </row>
    <row r="12" spans="2:73" s="9" customFormat="1" ht="25.5" hidden="1" customHeight="1" outlineLevel="1" thickBot="1">
      <c r="B12" s="119" t="s">
        <v>171</v>
      </c>
      <c r="D12" s="126" t="s">
        <v>175</v>
      </c>
      <c r="E12" s="17"/>
      <c r="F12" s="177"/>
      <c r="G12" s="178"/>
      <c r="H12" s="179"/>
      <c r="K12" s="179"/>
      <c r="L12" s="177"/>
      <c r="M12" s="177"/>
      <c r="N12" s="177"/>
      <c r="O12" s="177"/>
      <c r="P12" s="177"/>
      <c r="Q12" s="180"/>
    </row>
    <row r="13" spans="2:73" s="9" customFormat="1" ht="25.5" hidden="1" customHeight="1" outlineLevel="1" thickBot="1">
      <c r="B13" s="546"/>
      <c r="D13" s="632" t="s">
        <v>406</v>
      </c>
      <c r="E13" s="17"/>
      <c r="F13" s="177"/>
      <c r="G13" s="178"/>
      <c r="H13" s="179"/>
      <c r="K13" s="179"/>
      <c r="L13" s="177"/>
      <c r="M13" s="177"/>
      <c r="N13" s="177"/>
      <c r="O13" s="177"/>
      <c r="P13" s="177"/>
      <c r="Q13" s="180"/>
    </row>
    <row r="14" spans="2:73" ht="30" hidden="1" customHeight="1" outlineLevel="1" thickBot="1">
      <c r="B14" s="90"/>
      <c r="D14" s="605" t="s">
        <v>550</v>
      </c>
      <c r="I14" s="12"/>
      <c r="J14" s="12"/>
      <c r="BU14" s="12"/>
    </row>
    <row r="15" spans="2:73" ht="26.25" hidden="1" customHeight="1" outlineLevel="1">
      <c r="C15" s="90"/>
      <c r="I15" s="12"/>
      <c r="J15" s="12"/>
    </row>
    <row r="16" spans="2:73" ht="23.25" hidden="1" customHeight="1" outlineLevel="1">
      <c r="B16" s="116" t="s">
        <v>504</v>
      </c>
      <c r="C16" s="90"/>
      <c r="D16" s="610" t="s">
        <v>616</v>
      </c>
      <c r="E16" s="600"/>
      <c r="F16" s="600"/>
      <c r="G16" s="611"/>
      <c r="H16" s="600"/>
      <c r="I16" s="600"/>
      <c r="J16" s="600"/>
      <c r="K16" s="635"/>
      <c r="L16" s="600"/>
      <c r="M16" s="600"/>
      <c r="N16" s="600"/>
      <c r="O16" s="600"/>
      <c r="P16" s="600"/>
      <c r="Q16" s="600"/>
      <c r="R16" s="600"/>
      <c r="S16" s="600"/>
      <c r="T16" s="600"/>
      <c r="U16" s="600"/>
      <c r="V16" s="600"/>
      <c r="W16" s="600"/>
      <c r="X16" s="600"/>
      <c r="Y16" s="600"/>
      <c r="Z16" s="600"/>
      <c r="AA16" s="600"/>
      <c r="AB16" s="600"/>
      <c r="AC16" s="600"/>
      <c r="AD16" s="600"/>
      <c r="AE16" s="600"/>
      <c r="AF16" s="600"/>
      <c r="AG16" s="600"/>
    </row>
    <row r="17" spans="2:73" ht="23.25" hidden="1" customHeight="1" outlineLevel="1">
      <c r="B17" s="685" t="s">
        <v>610</v>
      </c>
      <c r="C17" s="90"/>
      <c r="D17" s="606" t="s">
        <v>588</v>
      </c>
      <c r="E17" s="600"/>
      <c r="F17" s="600"/>
      <c r="G17" s="611"/>
      <c r="H17" s="600"/>
      <c r="I17" s="600"/>
      <c r="J17" s="600"/>
      <c r="K17" s="635"/>
      <c r="L17" s="600"/>
      <c r="M17" s="600"/>
      <c r="N17" s="600"/>
      <c r="O17" s="600"/>
      <c r="P17" s="600"/>
      <c r="Q17" s="600"/>
      <c r="R17" s="600"/>
      <c r="S17" s="600"/>
      <c r="T17" s="600"/>
      <c r="U17" s="600"/>
      <c r="V17" s="600"/>
      <c r="W17" s="600"/>
      <c r="X17" s="600"/>
      <c r="Y17" s="600"/>
      <c r="Z17" s="600"/>
      <c r="AA17" s="600"/>
      <c r="AB17" s="600"/>
      <c r="AC17" s="600"/>
      <c r="AD17" s="600"/>
      <c r="AE17" s="600"/>
      <c r="AF17" s="600"/>
      <c r="AG17" s="600"/>
    </row>
    <row r="18" spans="2:73" ht="23.25" hidden="1" customHeight="1" outlineLevel="1">
      <c r="C18" s="90"/>
      <c r="D18" s="606" t="s">
        <v>623</v>
      </c>
      <c r="E18" s="600"/>
      <c r="F18" s="600"/>
      <c r="G18" s="611"/>
      <c r="H18" s="600"/>
      <c r="I18" s="600"/>
      <c r="J18" s="600"/>
      <c r="K18" s="635"/>
      <c r="L18" s="600"/>
      <c r="M18" s="600"/>
      <c r="N18" s="600"/>
      <c r="O18" s="600"/>
      <c r="P18" s="600"/>
      <c r="Q18" s="600"/>
      <c r="R18" s="600"/>
      <c r="S18" s="600"/>
      <c r="T18" s="600"/>
      <c r="U18" s="600"/>
      <c r="V18" s="600"/>
      <c r="W18" s="600"/>
      <c r="X18" s="600"/>
      <c r="Y18" s="600"/>
      <c r="Z18" s="600"/>
      <c r="AA18" s="600"/>
      <c r="AB18" s="600"/>
      <c r="AC18" s="600"/>
      <c r="AD18" s="600"/>
      <c r="AE18" s="600"/>
      <c r="AF18" s="600"/>
      <c r="AG18" s="600"/>
    </row>
    <row r="19" spans="2:73" ht="23.25" hidden="1" customHeight="1" outlineLevel="1">
      <c r="C19" s="90"/>
      <c r="D19" s="606" t="s">
        <v>622</v>
      </c>
      <c r="E19" s="600"/>
      <c r="F19" s="600"/>
      <c r="G19" s="611"/>
      <c r="H19" s="600"/>
      <c r="I19" s="600"/>
      <c r="J19" s="600"/>
      <c r="K19" s="635"/>
      <c r="L19" s="600"/>
      <c r="M19" s="600"/>
      <c r="N19" s="600"/>
      <c r="O19" s="600"/>
      <c r="P19" s="600"/>
      <c r="Q19" s="600"/>
      <c r="R19" s="600"/>
      <c r="S19" s="600"/>
      <c r="T19" s="600"/>
      <c r="U19" s="600"/>
      <c r="V19" s="600"/>
      <c r="W19" s="600"/>
      <c r="X19" s="600"/>
      <c r="Y19" s="600"/>
      <c r="Z19" s="600"/>
      <c r="AA19" s="600"/>
      <c r="AB19" s="600"/>
      <c r="AC19" s="600"/>
      <c r="AD19" s="600"/>
      <c r="AE19" s="600"/>
      <c r="AF19" s="600"/>
      <c r="AG19" s="600"/>
    </row>
    <row r="20" spans="2:73" ht="23.25" hidden="1" customHeight="1" outlineLevel="1">
      <c r="C20" s="90"/>
      <c r="D20" s="606" t="s">
        <v>624</v>
      </c>
      <c r="E20" s="600"/>
      <c r="F20" s="600"/>
      <c r="G20" s="611"/>
      <c r="H20" s="600"/>
      <c r="I20" s="600"/>
      <c r="J20" s="600"/>
      <c r="K20" s="635"/>
      <c r="L20" s="600"/>
      <c r="M20" s="600"/>
      <c r="N20" s="600"/>
      <c r="O20" s="600"/>
      <c r="P20" s="600"/>
      <c r="Q20" s="600"/>
      <c r="R20" s="600"/>
      <c r="S20" s="600"/>
      <c r="T20" s="600"/>
      <c r="U20" s="600"/>
      <c r="V20" s="600"/>
      <c r="W20" s="600"/>
      <c r="X20" s="600"/>
      <c r="Y20" s="600"/>
      <c r="Z20" s="600"/>
      <c r="AA20" s="600"/>
      <c r="AB20" s="600"/>
      <c r="AC20" s="600"/>
      <c r="AD20" s="600"/>
      <c r="AE20" s="600"/>
      <c r="AF20" s="600"/>
      <c r="AG20" s="600"/>
    </row>
    <row r="21" spans="2:73" ht="23.25" hidden="1" customHeight="1" outlineLevel="1">
      <c r="C21" s="90"/>
      <c r="D21" s="698" t="s">
        <v>634</v>
      </c>
      <c r="E21" s="600"/>
      <c r="F21" s="600"/>
      <c r="G21" s="611"/>
      <c r="H21" s="600"/>
      <c r="I21" s="600"/>
      <c r="J21" s="600"/>
      <c r="K21" s="635"/>
      <c r="L21" s="600"/>
      <c r="M21" s="600"/>
      <c r="N21" s="600"/>
      <c r="O21" s="600"/>
      <c r="P21" s="600"/>
      <c r="Q21" s="600"/>
      <c r="R21" s="600"/>
      <c r="S21" s="600"/>
      <c r="T21" s="600"/>
      <c r="U21" s="600"/>
      <c r="V21" s="600"/>
      <c r="W21" s="600"/>
      <c r="X21" s="600"/>
      <c r="Y21" s="600"/>
      <c r="Z21" s="600"/>
      <c r="AA21" s="600"/>
      <c r="AB21" s="600"/>
      <c r="AC21" s="600"/>
      <c r="AD21" s="600"/>
      <c r="AE21" s="600"/>
      <c r="AF21" s="600"/>
      <c r="AG21" s="600"/>
    </row>
    <row r="22" spans="2:73" collapsed="1">
      <c r="I22" s="12"/>
      <c r="J22" s="12"/>
    </row>
    <row r="23" spans="2:73" ht="15.75">
      <c r="B23" s="182" t="s">
        <v>593</v>
      </c>
      <c r="H23" s="10"/>
      <c r="I23" s="10"/>
      <c r="J23" s="10"/>
    </row>
    <row r="24" spans="2:73" s="665" customFormat="1" ht="21" customHeight="1">
      <c r="B24" s="697" t="s">
        <v>597</v>
      </c>
      <c r="C24" s="900" t="s">
        <v>598</v>
      </c>
      <c r="D24" s="900"/>
      <c r="E24" s="900"/>
      <c r="F24" s="900"/>
      <c r="G24" s="900"/>
      <c r="H24" s="673" t="s">
        <v>595</v>
      </c>
      <c r="I24" s="673" t="s">
        <v>594</v>
      </c>
      <c r="J24" s="673" t="s">
        <v>596</v>
      </c>
      <c r="K24" s="664"/>
      <c r="L24" s="665" t="s">
        <v>598</v>
      </c>
      <c r="AQ24" s="665" t="s">
        <v>598</v>
      </c>
      <c r="BU24" s="664"/>
    </row>
    <row r="25" spans="2:73" s="250" customFormat="1" ht="49.5" customHeight="1">
      <c r="B25" s="245" t="s">
        <v>472</v>
      </c>
      <c r="C25" s="245" t="s">
        <v>211</v>
      </c>
      <c r="D25" s="623" t="s">
        <v>473</v>
      </c>
      <c r="E25" s="245" t="s">
        <v>208</v>
      </c>
      <c r="F25" s="245" t="s">
        <v>474</v>
      </c>
      <c r="G25" s="245" t="s">
        <v>475</v>
      </c>
      <c r="H25" s="623" t="s">
        <v>476</v>
      </c>
      <c r="I25" s="631" t="s">
        <v>586</v>
      </c>
      <c r="J25" s="638" t="s">
        <v>587</v>
      </c>
      <c r="K25" s="636"/>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6"/>
      <c r="I26" s="629"/>
      <c r="J26" s="629"/>
      <c r="K26" s="637"/>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87" t="s">
        <v>768</v>
      </c>
      <c r="C27" s="687" t="s">
        <v>769</v>
      </c>
      <c r="D27" s="687" t="s">
        <v>2</v>
      </c>
      <c r="E27" s="687" t="s">
        <v>723</v>
      </c>
      <c r="F27" s="687" t="s">
        <v>29</v>
      </c>
      <c r="G27" s="687" t="s">
        <v>770</v>
      </c>
      <c r="H27" s="687">
        <v>2011</v>
      </c>
      <c r="I27" s="639" t="s">
        <v>574</v>
      </c>
      <c r="J27" s="639" t="s">
        <v>592</v>
      </c>
      <c r="K27" s="628"/>
      <c r="L27" s="691">
        <v>2.3551165704993888</v>
      </c>
      <c r="M27" s="692">
        <v>2.3551165704993888</v>
      </c>
      <c r="N27" s="692">
        <v>2.3551165704993888</v>
      </c>
      <c r="O27" s="692">
        <v>1.0626427959334521</v>
      </c>
      <c r="P27" s="692">
        <v>0</v>
      </c>
      <c r="Q27" s="692">
        <v>0</v>
      </c>
      <c r="R27" s="692">
        <v>0</v>
      </c>
      <c r="S27" s="692">
        <v>0</v>
      </c>
      <c r="T27" s="692">
        <v>0</v>
      </c>
      <c r="U27" s="692">
        <v>0</v>
      </c>
      <c r="V27" s="692">
        <v>0</v>
      </c>
      <c r="W27" s="692">
        <v>0</v>
      </c>
      <c r="X27" s="692">
        <v>0</v>
      </c>
      <c r="Y27" s="692">
        <v>0</v>
      </c>
      <c r="Z27" s="692">
        <v>0</v>
      </c>
      <c r="AA27" s="692">
        <v>0</v>
      </c>
      <c r="AB27" s="692">
        <v>0</v>
      </c>
      <c r="AC27" s="692">
        <v>0</v>
      </c>
      <c r="AD27" s="692">
        <v>0</v>
      </c>
      <c r="AE27" s="692">
        <v>0</v>
      </c>
      <c r="AF27" s="692">
        <v>0</v>
      </c>
      <c r="AG27" s="692">
        <v>0</v>
      </c>
      <c r="AH27" s="692">
        <v>0</v>
      </c>
      <c r="AI27" s="692">
        <v>0</v>
      </c>
      <c r="AJ27" s="692">
        <v>0</v>
      </c>
      <c r="AK27" s="692">
        <v>0</v>
      </c>
      <c r="AL27" s="692">
        <v>0</v>
      </c>
      <c r="AM27" s="692">
        <v>0</v>
      </c>
      <c r="AN27" s="692">
        <v>0</v>
      </c>
      <c r="AO27" s="693">
        <v>0</v>
      </c>
      <c r="AP27" s="628"/>
      <c r="AQ27" s="691">
        <v>3050.5581357274968</v>
      </c>
      <c r="AR27" s="692">
        <v>3050.5581357274968</v>
      </c>
      <c r="AS27" s="692">
        <v>3050.5581357274968</v>
      </c>
      <c r="AT27" s="692">
        <v>1894.7577496740112</v>
      </c>
      <c r="AU27" s="692">
        <v>0</v>
      </c>
      <c r="AV27" s="692">
        <v>0</v>
      </c>
      <c r="AW27" s="692">
        <v>0</v>
      </c>
      <c r="AX27" s="692">
        <v>0</v>
      </c>
      <c r="AY27" s="692">
        <v>0</v>
      </c>
      <c r="AZ27" s="692">
        <v>0</v>
      </c>
      <c r="BA27" s="692">
        <v>0</v>
      </c>
      <c r="BB27" s="692">
        <v>0</v>
      </c>
      <c r="BC27" s="692">
        <v>0</v>
      </c>
      <c r="BD27" s="692">
        <v>0</v>
      </c>
      <c r="BE27" s="692">
        <v>0</v>
      </c>
      <c r="BF27" s="692">
        <v>0</v>
      </c>
      <c r="BG27" s="692">
        <v>0</v>
      </c>
      <c r="BH27" s="692">
        <v>0</v>
      </c>
      <c r="BI27" s="692">
        <v>0</v>
      </c>
      <c r="BJ27" s="692">
        <v>0</v>
      </c>
      <c r="BK27" s="692">
        <v>0</v>
      </c>
      <c r="BL27" s="692">
        <v>0</v>
      </c>
      <c r="BM27" s="692">
        <v>0</v>
      </c>
      <c r="BN27" s="692">
        <v>0</v>
      </c>
      <c r="BO27" s="692">
        <v>0</v>
      </c>
      <c r="BP27" s="692">
        <v>0</v>
      </c>
      <c r="BQ27" s="692">
        <v>0</v>
      </c>
      <c r="BR27" s="692">
        <v>0</v>
      </c>
      <c r="BS27" s="692">
        <v>0</v>
      </c>
      <c r="BT27" s="693">
        <v>0</v>
      </c>
      <c r="BU27" s="16"/>
    </row>
    <row r="28" spans="2:73" s="17" customFormat="1" ht="15.75">
      <c r="B28" s="687" t="s">
        <v>768</v>
      </c>
      <c r="C28" s="687" t="s">
        <v>769</v>
      </c>
      <c r="D28" s="687" t="s">
        <v>1</v>
      </c>
      <c r="E28" s="687" t="s">
        <v>723</v>
      </c>
      <c r="F28" s="687" t="s">
        <v>29</v>
      </c>
      <c r="G28" s="687" t="s">
        <v>770</v>
      </c>
      <c r="H28" s="687">
        <v>2011</v>
      </c>
      <c r="I28" s="639" t="s">
        <v>574</v>
      </c>
      <c r="J28" s="639" t="s">
        <v>592</v>
      </c>
      <c r="K28" s="628"/>
      <c r="L28" s="691">
        <v>24.310448371640152</v>
      </c>
      <c r="M28" s="692">
        <v>24.310448371640152</v>
      </c>
      <c r="N28" s="692">
        <v>24.310448371640152</v>
      </c>
      <c r="O28" s="692">
        <v>24.195379406091824</v>
      </c>
      <c r="P28" s="692">
        <v>16.329025993354453</v>
      </c>
      <c r="Q28" s="692">
        <v>0</v>
      </c>
      <c r="R28" s="692">
        <v>0</v>
      </c>
      <c r="S28" s="692">
        <v>0</v>
      </c>
      <c r="T28" s="692">
        <v>0</v>
      </c>
      <c r="U28" s="692">
        <v>0</v>
      </c>
      <c r="V28" s="692">
        <v>0</v>
      </c>
      <c r="W28" s="692">
        <v>0</v>
      </c>
      <c r="X28" s="692">
        <v>0</v>
      </c>
      <c r="Y28" s="692">
        <v>0</v>
      </c>
      <c r="Z28" s="692">
        <v>0</v>
      </c>
      <c r="AA28" s="692">
        <v>0</v>
      </c>
      <c r="AB28" s="692">
        <v>0</v>
      </c>
      <c r="AC28" s="692">
        <v>0</v>
      </c>
      <c r="AD28" s="692">
        <v>0</v>
      </c>
      <c r="AE28" s="692">
        <v>0</v>
      </c>
      <c r="AF28" s="692">
        <v>0</v>
      </c>
      <c r="AG28" s="692">
        <v>0</v>
      </c>
      <c r="AH28" s="692">
        <v>0</v>
      </c>
      <c r="AI28" s="692">
        <v>0</v>
      </c>
      <c r="AJ28" s="692">
        <v>0</v>
      </c>
      <c r="AK28" s="692">
        <v>0</v>
      </c>
      <c r="AL28" s="692">
        <v>0</v>
      </c>
      <c r="AM28" s="692">
        <v>0</v>
      </c>
      <c r="AN28" s="692">
        <v>0</v>
      </c>
      <c r="AO28" s="693">
        <v>0</v>
      </c>
      <c r="AP28" s="628"/>
      <c r="AQ28" s="691">
        <v>180566.04045346432</v>
      </c>
      <c r="AR28" s="692">
        <v>180566.04045346432</v>
      </c>
      <c r="AS28" s="692">
        <v>180566.04045346432</v>
      </c>
      <c r="AT28" s="692">
        <v>180463.13952238107</v>
      </c>
      <c r="AU28" s="692">
        <v>124194.25275293668</v>
      </c>
      <c r="AV28" s="692">
        <v>0</v>
      </c>
      <c r="AW28" s="692">
        <v>0</v>
      </c>
      <c r="AX28" s="692">
        <v>0</v>
      </c>
      <c r="AY28" s="692">
        <v>0</v>
      </c>
      <c r="AZ28" s="692">
        <v>0</v>
      </c>
      <c r="BA28" s="692">
        <v>0</v>
      </c>
      <c r="BB28" s="692">
        <v>0</v>
      </c>
      <c r="BC28" s="692">
        <v>0</v>
      </c>
      <c r="BD28" s="692">
        <v>0</v>
      </c>
      <c r="BE28" s="692">
        <v>0</v>
      </c>
      <c r="BF28" s="692">
        <v>0</v>
      </c>
      <c r="BG28" s="692">
        <v>0</v>
      </c>
      <c r="BH28" s="692">
        <v>0</v>
      </c>
      <c r="BI28" s="692">
        <v>0</v>
      </c>
      <c r="BJ28" s="692">
        <v>0</v>
      </c>
      <c r="BK28" s="692">
        <v>0</v>
      </c>
      <c r="BL28" s="692">
        <v>0</v>
      </c>
      <c r="BM28" s="692">
        <v>0</v>
      </c>
      <c r="BN28" s="692">
        <v>0</v>
      </c>
      <c r="BO28" s="692">
        <v>0</v>
      </c>
      <c r="BP28" s="692">
        <v>0</v>
      </c>
      <c r="BQ28" s="692">
        <v>0</v>
      </c>
      <c r="BR28" s="692">
        <v>0</v>
      </c>
      <c r="BS28" s="692">
        <v>0</v>
      </c>
      <c r="BT28" s="693">
        <v>0</v>
      </c>
      <c r="BU28" s="16"/>
    </row>
    <row r="29" spans="2:73" s="17" customFormat="1" ht="16.5" customHeight="1">
      <c r="B29" s="687" t="s">
        <v>768</v>
      </c>
      <c r="C29" s="687" t="s">
        <v>769</v>
      </c>
      <c r="D29" s="687" t="s">
        <v>5</v>
      </c>
      <c r="E29" s="687" t="s">
        <v>723</v>
      </c>
      <c r="F29" s="687" t="s">
        <v>29</v>
      </c>
      <c r="G29" s="687" t="s">
        <v>770</v>
      </c>
      <c r="H29" s="687">
        <v>2011</v>
      </c>
      <c r="I29" s="639" t="s">
        <v>574</v>
      </c>
      <c r="J29" s="639" t="s">
        <v>592</v>
      </c>
      <c r="K29" s="628"/>
      <c r="L29" s="691">
        <v>16.846410364083667</v>
      </c>
      <c r="M29" s="692">
        <v>16.846410364083667</v>
      </c>
      <c r="N29" s="692">
        <v>16.846410364083667</v>
      </c>
      <c r="O29" s="692">
        <v>16.846410364083667</v>
      </c>
      <c r="P29" s="692">
        <v>15.672980348036985</v>
      </c>
      <c r="Q29" s="692">
        <v>14.39105748383607</v>
      </c>
      <c r="R29" s="692">
        <v>11.640677993661933</v>
      </c>
      <c r="S29" s="692">
        <v>11.564887122400329</v>
      </c>
      <c r="T29" s="692">
        <v>14.020240002647924</v>
      </c>
      <c r="U29" s="692">
        <v>6.6507291623652982</v>
      </c>
      <c r="V29" s="692">
        <v>0.94579709951126034</v>
      </c>
      <c r="W29" s="692">
        <v>0.94540369367368271</v>
      </c>
      <c r="X29" s="692">
        <v>0.94540369367368271</v>
      </c>
      <c r="Y29" s="692">
        <v>0.87750213627289342</v>
      </c>
      <c r="Z29" s="692">
        <v>0.87750213627289342</v>
      </c>
      <c r="AA29" s="692">
        <v>0.74064433218483161</v>
      </c>
      <c r="AB29" s="692">
        <v>0</v>
      </c>
      <c r="AC29" s="692">
        <v>0</v>
      </c>
      <c r="AD29" s="692">
        <v>0</v>
      </c>
      <c r="AE29" s="692">
        <v>0</v>
      </c>
      <c r="AF29" s="692">
        <v>0</v>
      </c>
      <c r="AG29" s="692">
        <v>0</v>
      </c>
      <c r="AH29" s="692">
        <v>0</v>
      </c>
      <c r="AI29" s="692">
        <v>0</v>
      </c>
      <c r="AJ29" s="692">
        <v>0</v>
      </c>
      <c r="AK29" s="692">
        <v>0</v>
      </c>
      <c r="AL29" s="692">
        <v>0</v>
      </c>
      <c r="AM29" s="692">
        <v>0</v>
      </c>
      <c r="AN29" s="692">
        <v>0</v>
      </c>
      <c r="AO29" s="693">
        <v>0</v>
      </c>
      <c r="AP29" s="628"/>
      <c r="AQ29" s="691">
        <v>294427.47694373812</v>
      </c>
      <c r="AR29" s="692">
        <v>294427.47694373812</v>
      </c>
      <c r="AS29" s="692">
        <v>294427.47694373812</v>
      </c>
      <c r="AT29" s="692">
        <v>294427.47694373812</v>
      </c>
      <c r="AU29" s="692">
        <v>269085.0308698531</v>
      </c>
      <c r="AV29" s="692">
        <v>241399.47603264023</v>
      </c>
      <c r="AW29" s="692">
        <v>181999.81609613766</v>
      </c>
      <c r="AX29" s="692">
        <v>181335.88806388603</v>
      </c>
      <c r="AY29" s="692">
        <v>234363.88897498391</v>
      </c>
      <c r="AZ29" s="692">
        <v>75205.329447097858</v>
      </c>
      <c r="BA29" s="692">
        <v>27079.00607047218</v>
      </c>
      <c r="BB29" s="692">
        <v>23836.891926622855</v>
      </c>
      <c r="BC29" s="692">
        <v>23836.891926622855</v>
      </c>
      <c r="BD29" s="692">
        <v>17604.545877481753</v>
      </c>
      <c r="BE29" s="692">
        <v>17604.545877481753</v>
      </c>
      <c r="BF29" s="692">
        <v>15995.618649298322</v>
      </c>
      <c r="BG29" s="692">
        <v>0</v>
      </c>
      <c r="BH29" s="692">
        <v>0</v>
      </c>
      <c r="BI29" s="692">
        <v>0</v>
      </c>
      <c r="BJ29" s="692">
        <v>0</v>
      </c>
      <c r="BK29" s="692">
        <v>0</v>
      </c>
      <c r="BL29" s="692">
        <v>0</v>
      </c>
      <c r="BM29" s="692">
        <v>0</v>
      </c>
      <c r="BN29" s="692">
        <v>0</v>
      </c>
      <c r="BO29" s="692">
        <v>0</v>
      </c>
      <c r="BP29" s="692">
        <v>0</v>
      </c>
      <c r="BQ29" s="692">
        <v>0</v>
      </c>
      <c r="BR29" s="692">
        <v>0</v>
      </c>
      <c r="BS29" s="692">
        <v>0</v>
      </c>
      <c r="BT29" s="693">
        <v>0</v>
      </c>
      <c r="BU29" s="16"/>
    </row>
    <row r="30" spans="2:73" s="17" customFormat="1" ht="15.75">
      <c r="B30" s="687" t="s">
        <v>768</v>
      </c>
      <c r="C30" s="687" t="s">
        <v>769</v>
      </c>
      <c r="D30" s="687" t="s">
        <v>4</v>
      </c>
      <c r="E30" s="687" t="s">
        <v>723</v>
      </c>
      <c r="F30" s="687" t="s">
        <v>29</v>
      </c>
      <c r="G30" s="687" t="s">
        <v>770</v>
      </c>
      <c r="H30" s="687">
        <v>2011</v>
      </c>
      <c r="I30" s="639" t="s">
        <v>574</v>
      </c>
      <c r="J30" s="639" t="s">
        <v>592</v>
      </c>
      <c r="K30" s="628"/>
      <c r="L30" s="691">
        <v>11.499868981473279</v>
      </c>
      <c r="M30" s="692">
        <v>11.499868981473279</v>
      </c>
      <c r="N30" s="692">
        <v>11.499868981473279</v>
      </c>
      <c r="O30" s="692">
        <v>11.499868981473279</v>
      </c>
      <c r="P30" s="692">
        <v>10.808073803512775</v>
      </c>
      <c r="Q30" s="692">
        <v>10.052316712042368</v>
      </c>
      <c r="R30" s="692">
        <v>8.4874572364418661</v>
      </c>
      <c r="S30" s="692">
        <v>8.3977112206305069</v>
      </c>
      <c r="T30" s="692">
        <v>9.8452634900614164</v>
      </c>
      <c r="U30" s="692">
        <v>5.5005714389656513</v>
      </c>
      <c r="V30" s="692">
        <v>0.68295745405485286</v>
      </c>
      <c r="W30" s="692">
        <v>0.68252709386997679</v>
      </c>
      <c r="X30" s="692">
        <v>0.68252709386997679</v>
      </c>
      <c r="Y30" s="692">
        <v>0.66956106518612812</v>
      </c>
      <c r="Z30" s="692">
        <v>0.66956106518612812</v>
      </c>
      <c r="AA30" s="692">
        <v>0.63590976770797514</v>
      </c>
      <c r="AB30" s="692">
        <v>0</v>
      </c>
      <c r="AC30" s="692">
        <v>0</v>
      </c>
      <c r="AD30" s="692">
        <v>0</v>
      </c>
      <c r="AE30" s="692">
        <v>0</v>
      </c>
      <c r="AF30" s="692">
        <v>0</v>
      </c>
      <c r="AG30" s="692">
        <v>0</v>
      </c>
      <c r="AH30" s="692">
        <v>0</v>
      </c>
      <c r="AI30" s="692">
        <v>0</v>
      </c>
      <c r="AJ30" s="692">
        <v>0</v>
      </c>
      <c r="AK30" s="692">
        <v>0</v>
      </c>
      <c r="AL30" s="692">
        <v>0</v>
      </c>
      <c r="AM30" s="692">
        <v>0</v>
      </c>
      <c r="AN30" s="692">
        <v>0</v>
      </c>
      <c r="AO30" s="693">
        <v>0</v>
      </c>
      <c r="AP30" s="628"/>
      <c r="AQ30" s="691">
        <v>186550.18713825059</v>
      </c>
      <c r="AR30" s="692">
        <v>186550.18713825059</v>
      </c>
      <c r="AS30" s="692">
        <v>186550.18713825059</v>
      </c>
      <c r="AT30" s="692">
        <v>186550.18713825059</v>
      </c>
      <c r="AU30" s="692">
        <v>171609.55859467297</v>
      </c>
      <c r="AV30" s="692">
        <v>155287.55125411498</v>
      </c>
      <c r="AW30" s="692">
        <v>121491.44383288115</v>
      </c>
      <c r="AX30" s="692">
        <v>120705.26873437365</v>
      </c>
      <c r="AY30" s="692">
        <v>151967.90461850923</v>
      </c>
      <c r="AZ30" s="692">
        <v>58136.042038856744</v>
      </c>
      <c r="BA30" s="692">
        <v>18866.03590013105</v>
      </c>
      <c r="BB30" s="692">
        <v>15319.375660091151</v>
      </c>
      <c r="BC30" s="692">
        <v>15319.375660091151</v>
      </c>
      <c r="BD30" s="692">
        <v>14129.288411224963</v>
      </c>
      <c r="BE30" s="692">
        <v>14129.288411224963</v>
      </c>
      <c r="BF30" s="692">
        <v>13733.677147862427</v>
      </c>
      <c r="BG30" s="692">
        <v>0</v>
      </c>
      <c r="BH30" s="692">
        <v>0</v>
      </c>
      <c r="BI30" s="692">
        <v>0</v>
      </c>
      <c r="BJ30" s="692">
        <v>0</v>
      </c>
      <c r="BK30" s="692">
        <v>0</v>
      </c>
      <c r="BL30" s="692">
        <v>0</v>
      </c>
      <c r="BM30" s="692">
        <v>0</v>
      </c>
      <c r="BN30" s="692">
        <v>0</v>
      </c>
      <c r="BO30" s="692">
        <v>0</v>
      </c>
      <c r="BP30" s="692">
        <v>0</v>
      </c>
      <c r="BQ30" s="692">
        <v>0</v>
      </c>
      <c r="BR30" s="692">
        <v>0</v>
      </c>
      <c r="BS30" s="692">
        <v>0</v>
      </c>
      <c r="BT30" s="693">
        <v>0</v>
      </c>
      <c r="BU30" s="16"/>
    </row>
    <row r="31" spans="2:73" s="17" customFormat="1" ht="15.75">
      <c r="B31" s="687" t="s">
        <v>768</v>
      </c>
      <c r="C31" s="687" t="s">
        <v>769</v>
      </c>
      <c r="D31" s="687" t="s">
        <v>3</v>
      </c>
      <c r="E31" s="687" t="s">
        <v>723</v>
      </c>
      <c r="F31" s="687" t="s">
        <v>29</v>
      </c>
      <c r="G31" s="687" t="s">
        <v>770</v>
      </c>
      <c r="H31" s="687">
        <v>2011</v>
      </c>
      <c r="I31" s="639" t="s">
        <v>574</v>
      </c>
      <c r="J31" s="639" t="s">
        <v>592</v>
      </c>
      <c r="K31" s="628"/>
      <c r="L31" s="691">
        <v>416.68692964821673</v>
      </c>
      <c r="M31" s="692">
        <v>416.68692964821673</v>
      </c>
      <c r="N31" s="692">
        <v>416.68692964821673</v>
      </c>
      <c r="O31" s="692">
        <v>416.68692964821673</v>
      </c>
      <c r="P31" s="692">
        <v>416.68692964821673</v>
      </c>
      <c r="Q31" s="692">
        <v>416.68692964821673</v>
      </c>
      <c r="R31" s="692">
        <v>416.68692964821673</v>
      </c>
      <c r="S31" s="692">
        <v>416.68692964821673</v>
      </c>
      <c r="T31" s="692">
        <v>416.68692964821673</v>
      </c>
      <c r="U31" s="692">
        <v>416.68692964821673</v>
      </c>
      <c r="V31" s="692">
        <v>416.68692964821673</v>
      </c>
      <c r="W31" s="692">
        <v>416.68692964821673</v>
      </c>
      <c r="X31" s="692">
        <v>416.68692964821673</v>
      </c>
      <c r="Y31" s="692">
        <v>416.68692964821673</v>
      </c>
      <c r="Z31" s="692">
        <v>416.68692964821673</v>
      </c>
      <c r="AA31" s="692">
        <v>416.68692964821673</v>
      </c>
      <c r="AB31" s="692">
        <v>416.68692964821673</v>
      </c>
      <c r="AC31" s="692">
        <v>416.68692964821673</v>
      </c>
      <c r="AD31" s="692">
        <v>345.09742883467544</v>
      </c>
      <c r="AE31" s="692">
        <v>0</v>
      </c>
      <c r="AF31" s="692">
        <v>0</v>
      </c>
      <c r="AG31" s="692">
        <v>0</v>
      </c>
      <c r="AH31" s="692">
        <v>0</v>
      </c>
      <c r="AI31" s="692">
        <v>0</v>
      </c>
      <c r="AJ31" s="692">
        <v>0</v>
      </c>
      <c r="AK31" s="692">
        <v>0</v>
      </c>
      <c r="AL31" s="692">
        <v>0</v>
      </c>
      <c r="AM31" s="692">
        <v>0</v>
      </c>
      <c r="AN31" s="692">
        <v>0</v>
      </c>
      <c r="AO31" s="693">
        <v>0</v>
      </c>
      <c r="AP31" s="628"/>
      <c r="AQ31" s="691">
        <v>773162.22592073563</v>
      </c>
      <c r="AR31" s="692">
        <v>773162.22592073563</v>
      </c>
      <c r="AS31" s="692">
        <v>773162.22592073563</v>
      </c>
      <c r="AT31" s="692">
        <v>773162.22592073563</v>
      </c>
      <c r="AU31" s="692">
        <v>773162.22592073563</v>
      </c>
      <c r="AV31" s="692">
        <v>773162.22592073563</v>
      </c>
      <c r="AW31" s="692">
        <v>773162.22592073563</v>
      </c>
      <c r="AX31" s="692">
        <v>773162.22592073563</v>
      </c>
      <c r="AY31" s="692">
        <v>773162.22592073563</v>
      </c>
      <c r="AZ31" s="692">
        <v>773162.22592073563</v>
      </c>
      <c r="BA31" s="692">
        <v>773162.22592073563</v>
      </c>
      <c r="BB31" s="692">
        <v>773162.22592073563</v>
      </c>
      <c r="BC31" s="692">
        <v>773162.22592073563</v>
      </c>
      <c r="BD31" s="692">
        <v>773162.22592073563</v>
      </c>
      <c r="BE31" s="692">
        <v>773162.22592073563</v>
      </c>
      <c r="BF31" s="692">
        <v>773162.22592073563</v>
      </c>
      <c r="BG31" s="692">
        <v>773162.22592073563</v>
      </c>
      <c r="BH31" s="692">
        <v>773162.22592073563</v>
      </c>
      <c r="BI31" s="692">
        <v>709134.07020396844</v>
      </c>
      <c r="BJ31" s="692">
        <v>0</v>
      </c>
      <c r="BK31" s="692">
        <v>0</v>
      </c>
      <c r="BL31" s="692">
        <v>0</v>
      </c>
      <c r="BM31" s="692">
        <v>0</v>
      </c>
      <c r="BN31" s="692">
        <v>0</v>
      </c>
      <c r="BO31" s="692">
        <v>0</v>
      </c>
      <c r="BP31" s="692">
        <v>0</v>
      </c>
      <c r="BQ31" s="692">
        <v>0</v>
      </c>
      <c r="BR31" s="692">
        <v>0</v>
      </c>
      <c r="BS31" s="692">
        <v>0</v>
      </c>
      <c r="BT31" s="693">
        <v>0</v>
      </c>
      <c r="BU31" s="16"/>
    </row>
    <row r="32" spans="2:73" s="17" customFormat="1" ht="15.75">
      <c r="B32" s="687" t="s">
        <v>768</v>
      </c>
      <c r="C32" s="687" t="s">
        <v>769</v>
      </c>
      <c r="D32" s="687" t="s">
        <v>42</v>
      </c>
      <c r="E32" s="687" t="s">
        <v>723</v>
      </c>
      <c r="F32" s="687" t="s">
        <v>29</v>
      </c>
      <c r="G32" s="687" t="s">
        <v>771</v>
      </c>
      <c r="H32" s="687">
        <v>2011</v>
      </c>
      <c r="I32" s="639" t="s">
        <v>574</v>
      </c>
      <c r="J32" s="639" t="s">
        <v>592</v>
      </c>
      <c r="K32" s="628"/>
      <c r="L32" s="691">
        <v>72.240000000000009</v>
      </c>
      <c r="M32" s="692">
        <v>0</v>
      </c>
      <c r="N32" s="692">
        <v>0</v>
      </c>
      <c r="O32" s="692">
        <v>0</v>
      </c>
      <c r="P32" s="692">
        <v>0</v>
      </c>
      <c r="Q32" s="692">
        <v>0</v>
      </c>
      <c r="R32" s="692">
        <v>0</v>
      </c>
      <c r="S32" s="692">
        <v>0</v>
      </c>
      <c r="T32" s="692">
        <v>0</v>
      </c>
      <c r="U32" s="692">
        <v>0</v>
      </c>
      <c r="V32" s="692">
        <v>0</v>
      </c>
      <c r="W32" s="692">
        <v>0</v>
      </c>
      <c r="X32" s="692">
        <v>0</v>
      </c>
      <c r="Y32" s="692">
        <v>0</v>
      </c>
      <c r="Z32" s="692">
        <v>0</v>
      </c>
      <c r="AA32" s="692">
        <v>0</v>
      </c>
      <c r="AB32" s="692">
        <v>0</v>
      </c>
      <c r="AC32" s="692">
        <v>0</v>
      </c>
      <c r="AD32" s="692">
        <v>0</v>
      </c>
      <c r="AE32" s="692">
        <v>0</v>
      </c>
      <c r="AF32" s="692">
        <v>0</v>
      </c>
      <c r="AG32" s="692">
        <v>0</v>
      </c>
      <c r="AH32" s="692">
        <v>0</v>
      </c>
      <c r="AI32" s="692">
        <v>0</v>
      </c>
      <c r="AJ32" s="692">
        <v>0</v>
      </c>
      <c r="AK32" s="692">
        <v>0</v>
      </c>
      <c r="AL32" s="692">
        <v>0</v>
      </c>
      <c r="AM32" s="692">
        <v>0</v>
      </c>
      <c r="AN32" s="692">
        <v>0</v>
      </c>
      <c r="AO32" s="693">
        <v>0</v>
      </c>
      <c r="AP32" s="628"/>
      <c r="AQ32" s="691">
        <v>0</v>
      </c>
      <c r="AR32" s="692">
        <v>0</v>
      </c>
      <c r="AS32" s="692">
        <v>0</v>
      </c>
      <c r="AT32" s="692">
        <v>0</v>
      </c>
      <c r="AU32" s="692">
        <v>0</v>
      </c>
      <c r="AV32" s="692">
        <v>0</v>
      </c>
      <c r="AW32" s="692">
        <v>0</v>
      </c>
      <c r="AX32" s="692">
        <v>0</v>
      </c>
      <c r="AY32" s="692">
        <v>0</v>
      </c>
      <c r="AZ32" s="692">
        <v>0</v>
      </c>
      <c r="BA32" s="692">
        <v>0</v>
      </c>
      <c r="BB32" s="692">
        <v>0</v>
      </c>
      <c r="BC32" s="692">
        <v>0</v>
      </c>
      <c r="BD32" s="692">
        <v>0</v>
      </c>
      <c r="BE32" s="692">
        <v>0</v>
      </c>
      <c r="BF32" s="692">
        <v>0</v>
      </c>
      <c r="BG32" s="692">
        <v>0</v>
      </c>
      <c r="BH32" s="692">
        <v>0</v>
      </c>
      <c r="BI32" s="692">
        <v>0</v>
      </c>
      <c r="BJ32" s="692">
        <v>0</v>
      </c>
      <c r="BK32" s="692">
        <v>0</v>
      </c>
      <c r="BL32" s="692">
        <v>0</v>
      </c>
      <c r="BM32" s="692">
        <v>0</v>
      </c>
      <c r="BN32" s="692">
        <v>0</v>
      </c>
      <c r="BO32" s="692">
        <v>0</v>
      </c>
      <c r="BP32" s="692">
        <v>0</v>
      </c>
      <c r="BQ32" s="692">
        <v>0</v>
      </c>
      <c r="BR32" s="692">
        <v>0</v>
      </c>
      <c r="BS32" s="692">
        <v>0</v>
      </c>
      <c r="BT32" s="693">
        <v>0</v>
      </c>
      <c r="BU32" s="16"/>
    </row>
    <row r="33" spans="2:73" s="17" customFormat="1" ht="15.75">
      <c r="B33" s="687" t="s">
        <v>768</v>
      </c>
      <c r="C33" s="687" t="s">
        <v>769</v>
      </c>
      <c r="D33" s="687" t="s">
        <v>6</v>
      </c>
      <c r="E33" s="687" t="s">
        <v>723</v>
      </c>
      <c r="F33" s="687" t="s">
        <v>29</v>
      </c>
      <c r="G33" s="687" t="s">
        <v>770</v>
      </c>
      <c r="H33" s="687">
        <v>2011</v>
      </c>
      <c r="I33" s="639" t="s">
        <v>574</v>
      </c>
      <c r="J33" s="639" t="s">
        <v>592</v>
      </c>
      <c r="K33" s="628"/>
      <c r="L33" s="691">
        <v>0</v>
      </c>
      <c r="M33" s="692">
        <v>0</v>
      </c>
      <c r="N33" s="692">
        <v>0</v>
      </c>
      <c r="O33" s="692">
        <v>0</v>
      </c>
      <c r="P33" s="692">
        <v>0</v>
      </c>
      <c r="Q33" s="692">
        <v>0</v>
      </c>
      <c r="R33" s="692">
        <v>0</v>
      </c>
      <c r="S33" s="692">
        <v>0</v>
      </c>
      <c r="T33" s="692">
        <v>0</v>
      </c>
      <c r="U33" s="692">
        <v>0</v>
      </c>
      <c r="V33" s="692">
        <v>0</v>
      </c>
      <c r="W33" s="692">
        <v>0</v>
      </c>
      <c r="X33" s="692">
        <v>0</v>
      </c>
      <c r="Y33" s="692">
        <v>0</v>
      </c>
      <c r="Z33" s="692">
        <v>0</v>
      </c>
      <c r="AA33" s="692">
        <v>0</v>
      </c>
      <c r="AB33" s="692">
        <v>0</v>
      </c>
      <c r="AC33" s="692">
        <v>0</v>
      </c>
      <c r="AD33" s="692">
        <v>0</v>
      </c>
      <c r="AE33" s="692">
        <v>0</v>
      </c>
      <c r="AF33" s="692">
        <v>0</v>
      </c>
      <c r="AG33" s="692">
        <v>0</v>
      </c>
      <c r="AH33" s="692">
        <v>0</v>
      </c>
      <c r="AI33" s="692">
        <v>0</v>
      </c>
      <c r="AJ33" s="692">
        <v>0</v>
      </c>
      <c r="AK33" s="692">
        <v>0</v>
      </c>
      <c r="AL33" s="692">
        <v>0</v>
      </c>
      <c r="AM33" s="692">
        <v>0</v>
      </c>
      <c r="AN33" s="692">
        <v>0</v>
      </c>
      <c r="AO33" s="693">
        <v>0</v>
      </c>
      <c r="AP33" s="628"/>
      <c r="AQ33" s="691">
        <v>0</v>
      </c>
      <c r="AR33" s="692">
        <v>0</v>
      </c>
      <c r="AS33" s="692">
        <v>0</v>
      </c>
      <c r="AT33" s="692">
        <v>0</v>
      </c>
      <c r="AU33" s="692">
        <v>0</v>
      </c>
      <c r="AV33" s="692">
        <v>0</v>
      </c>
      <c r="AW33" s="692">
        <v>0</v>
      </c>
      <c r="AX33" s="692">
        <v>0</v>
      </c>
      <c r="AY33" s="692">
        <v>0</v>
      </c>
      <c r="AZ33" s="692">
        <v>0</v>
      </c>
      <c r="BA33" s="692">
        <v>0</v>
      </c>
      <c r="BB33" s="692">
        <v>0</v>
      </c>
      <c r="BC33" s="692">
        <v>0</v>
      </c>
      <c r="BD33" s="692">
        <v>0</v>
      </c>
      <c r="BE33" s="692">
        <v>0</v>
      </c>
      <c r="BF33" s="692">
        <v>0</v>
      </c>
      <c r="BG33" s="692">
        <v>0</v>
      </c>
      <c r="BH33" s="692">
        <v>0</v>
      </c>
      <c r="BI33" s="692">
        <v>0</v>
      </c>
      <c r="BJ33" s="692">
        <v>0</v>
      </c>
      <c r="BK33" s="692">
        <v>0</v>
      </c>
      <c r="BL33" s="692">
        <v>0</v>
      </c>
      <c r="BM33" s="692">
        <v>0</v>
      </c>
      <c r="BN33" s="692">
        <v>0</v>
      </c>
      <c r="BO33" s="692">
        <v>0</v>
      </c>
      <c r="BP33" s="692">
        <v>0</v>
      </c>
      <c r="BQ33" s="692">
        <v>0</v>
      </c>
      <c r="BR33" s="692">
        <v>0</v>
      </c>
      <c r="BS33" s="692">
        <v>0</v>
      </c>
      <c r="BT33" s="693">
        <v>0</v>
      </c>
      <c r="BU33" s="16"/>
    </row>
    <row r="34" spans="2:73" s="17" customFormat="1" ht="15.75">
      <c r="B34" s="687" t="s">
        <v>768</v>
      </c>
      <c r="C34" s="687" t="s">
        <v>772</v>
      </c>
      <c r="D34" s="687" t="s">
        <v>773</v>
      </c>
      <c r="E34" s="687" t="s">
        <v>723</v>
      </c>
      <c r="F34" s="687" t="s">
        <v>774</v>
      </c>
      <c r="G34" s="687" t="s">
        <v>771</v>
      </c>
      <c r="H34" s="687">
        <v>2011</v>
      </c>
      <c r="I34" s="639" t="s">
        <v>574</v>
      </c>
      <c r="J34" s="639" t="s">
        <v>592</v>
      </c>
      <c r="K34" s="628"/>
      <c r="L34" s="691">
        <v>5.12</v>
      </c>
      <c r="M34" s="692">
        <v>0</v>
      </c>
      <c r="N34" s="692">
        <v>0</v>
      </c>
      <c r="O34" s="692">
        <v>0</v>
      </c>
      <c r="P34" s="692">
        <v>0</v>
      </c>
      <c r="Q34" s="692">
        <v>0</v>
      </c>
      <c r="R34" s="692">
        <v>0</v>
      </c>
      <c r="S34" s="692">
        <v>0</v>
      </c>
      <c r="T34" s="692">
        <v>0</v>
      </c>
      <c r="U34" s="692">
        <v>0</v>
      </c>
      <c r="V34" s="692">
        <v>0</v>
      </c>
      <c r="W34" s="692">
        <v>0</v>
      </c>
      <c r="X34" s="692">
        <v>0</v>
      </c>
      <c r="Y34" s="692">
        <v>0</v>
      </c>
      <c r="Z34" s="692">
        <v>0</v>
      </c>
      <c r="AA34" s="692">
        <v>0</v>
      </c>
      <c r="AB34" s="692">
        <v>0</v>
      </c>
      <c r="AC34" s="692">
        <v>0</v>
      </c>
      <c r="AD34" s="692">
        <v>0</v>
      </c>
      <c r="AE34" s="692">
        <v>0</v>
      </c>
      <c r="AF34" s="692">
        <v>0</v>
      </c>
      <c r="AG34" s="692">
        <v>0</v>
      </c>
      <c r="AH34" s="692">
        <v>0</v>
      </c>
      <c r="AI34" s="692">
        <v>0</v>
      </c>
      <c r="AJ34" s="692">
        <v>0</v>
      </c>
      <c r="AK34" s="692">
        <v>0</v>
      </c>
      <c r="AL34" s="692">
        <v>0</v>
      </c>
      <c r="AM34" s="692">
        <v>0</v>
      </c>
      <c r="AN34" s="692">
        <v>0</v>
      </c>
      <c r="AO34" s="693">
        <v>0</v>
      </c>
      <c r="AP34" s="628"/>
      <c r="AQ34" s="691">
        <v>0</v>
      </c>
      <c r="AR34" s="692">
        <v>0</v>
      </c>
      <c r="AS34" s="692">
        <v>0</v>
      </c>
      <c r="AT34" s="692">
        <v>0</v>
      </c>
      <c r="AU34" s="692">
        <v>0</v>
      </c>
      <c r="AV34" s="692">
        <v>0</v>
      </c>
      <c r="AW34" s="692">
        <v>0</v>
      </c>
      <c r="AX34" s="692">
        <v>0</v>
      </c>
      <c r="AY34" s="692">
        <v>0</v>
      </c>
      <c r="AZ34" s="692">
        <v>0</v>
      </c>
      <c r="BA34" s="692">
        <v>0</v>
      </c>
      <c r="BB34" s="692">
        <v>0</v>
      </c>
      <c r="BC34" s="692">
        <v>0</v>
      </c>
      <c r="BD34" s="692">
        <v>0</v>
      </c>
      <c r="BE34" s="692">
        <v>0</v>
      </c>
      <c r="BF34" s="692">
        <v>0</v>
      </c>
      <c r="BG34" s="692">
        <v>0</v>
      </c>
      <c r="BH34" s="692">
        <v>0</v>
      </c>
      <c r="BI34" s="692">
        <v>0</v>
      </c>
      <c r="BJ34" s="692">
        <v>0</v>
      </c>
      <c r="BK34" s="692">
        <v>0</v>
      </c>
      <c r="BL34" s="692">
        <v>0</v>
      </c>
      <c r="BM34" s="692">
        <v>0</v>
      </c>
      <c r="BN34" s="692">
        <v>0</v>
      </c>
      <c r="BO34" s="692">
        <v>0</v>
      </c>
      <c r="BP34" s="692">
        <v>0</v>
      </c>
      <c r="BQ34" s="692">
        <v>0</v>
      </c>
      <c r="BR34" s="692">
        <v>0</v>
      </c>
      <c r="BS34" s="692">
        <v>0</v>
      </c>
      <c r="BT34" s="693">
        <v>0</v>
      </c>
      <c r="BU34" s="16"/>
    </row>
    <row r="35" spans="2:73" s="17" customFormat="1" ht="15.75">
      <c r="B35" s="687" t="s">
        <v>768</v>
      </c>
      <c r="C35" s="687" t="s">
        <v>772</v>
      </c>
      <c r="D35" s="687" t="s">
        <v>775</v>
      </c>
      <c r="E35" s="687" t="s">
        <v>723</v>
      </c>
      <c r="F35" s="687" t="s">
        <v>774</v>
      </c>
      <c r="G35" s="687" t="s">
        <v>771</v>
      </c>
      <c r="H35" s="687">
        <v>2011</v>
      </c>
      <c r="I35" s="639" t="s">
        <v>574</v>
      </c>
      <c r="J35" s="639" t="s">
        <v>592</v>
      </c>
      <c r="K35" s="628"/>
      <c r="L35" s="691">
        <v>110.73660000000001</v>
      </c>
      <c r="M35" s="692">
        <v>0</v>
      </c>
      <c r="N35" s="692">
        <v>0</v>
      </c>
      <c r="O35" s="692">
        <v>0</v>
      </c>
      <c r="P35" s="692">
        <v>0</v>
      </c>
      <c r="Q35" s="692">
        <v>0</v>
      </c>
      <c r="R35" s="692">
        <v>0</v>
      </c>
      <c r="S35" s="692">
        <v>0</v>
      </c>
      <c r="T35" s="692">
        <v>0</v>
      </c>
      <c r="U35" s="692">
        <v>0</v>
      </c>
      <c r="V35" s="692">
        <v>0</v>
      </c>
      <c r="W35" s="692">
        <v>0</v>
      </c>
      <c r="X35" s="692">
        <v>0</v>
      </c>
      <c r="Y35" s="692">
        <v>0</v>
      </c>
      <c r="Z35" s="692">
        <v>0</v>
      </c>
      <c r="AA35" s="692">
        <v>0</v>
      </c>
      <c r="AB35" s="692">
        <v>0</v>
      </c>
      <c r="AC35" s="692">
        <v>0</v>
      </c>
      <c r="AD35" s="692">
        <v>0</v>
      </c>
      <c r="AE35" s="692">
        <v>0</v>
      </c>
      <c r="AF35" s="692">
        <v>0</v>
      </c>
      <c r="AG35" s="692">
        <v>0</v>
      </c>
      <c r="AH35" s="692">
        <v>0</v>
      </c>
      <c r="AI35" s="692">
        <v>0</v>
      </c>
      <c r="AJ35" s="692">
        <v>0</v>
      </c>
      <c r="AK35" s="692">
        <v>0</v>
      </c>
      <c r="AL35" s="692">
        <v>0</v>
      </c>
      <c r="AM35" s="692">
        <v>0</v>
      </c>
      <c r="AN35" s="692">
        <v>0</v>
      </c>
      <c r="AO35" s="693">
        <v>0</v>
      </c>
      <c r="AP35" s="628"/>
      <c r="AQ35" s="691">
        <v>4323.4880000000003</v>
      </c>
      <c r="AR35" s="692">
        <v>0</v>
      </c>
      <c r="AS35" s="692">
        <v>0</v>
      </c>
      <c r="AT35" s="692">
        <v>0</v>
      </c>
      <c r="AU35" s="692">
        <v>0</v>
      </c>
      <c r="AV35" s="692">
        <v>0</v>
      </c>
      <c r="AW35" s="692">
        <v>0</v>
      </c>
      <c r="AX35" s="692">
        <v>0</v>
      </c>
      <c r="AY35" s="692">
        <v>0</v>
      </c>
      <c r="AZ35" s="692">
        <v>0</v>
      </c>
      <c r="BA35" s="692">
        <v>0</v>
      </c>
      <c r="BB35" s="692">
        <v>0</v>
      </c>
      <c r="BC35" s="692">
        <v>0</v>
      </c>
      <c r="BD35" s="692">
        <v>0</v>
      </c>
      <c r="BE35" s="692">
        <v>0</v>
      </c>
      <c r="BF35" s="692">
        <v>0</v>
      </c>
      <c r="BG35" s="692">
        <v>0</v>
      </c>
      <c r="BH35" s="692">
        <v>0</v>
      </c>
      <c r="BI35" s="692">
        <v>0</v>
      </c>
      <c r="BJ35" s="692">
        <v>0</v>
      </c>
      <c r="BK35" s="692">
        <v>0</v>
      </c>
      <c r="BL35" s="692">
        <v>0</v>
      </c>
      <c r="BM35" s="692">
        <v>0</v>
      </c>
      <c r="BN35" s="692">
        <v>0</v>
      </c>
      <c r="BO35" s="692">
        <v>0</v>
      </c>
      <c r="BP35" s="692">
        <v>0</v>
      </c>
      <c r="BQ35" s="692">
        <v>0</v>
      </c>
      <c r="BR35" s="692">
        <v>0</v>
      </c>
      <c r="BS35" s="692">
        <v>0</v>
      </c>
      <c r="BT35" s="693">
        <v>0</v>
      </c>
      <c r="BU35" s="16"/>
    </row>
    <row r="36" spans="2:73" s="17" customFormat="1" ht="15.75">
      <c r="B36" s="687" t="s">
        <v>768</v>
      </c>
      <c r="C36" s="687" t="s">
        <v>772</v>
      </c>
      <c r="D36" s="687" t="s">
        <v>21</v>
      </c>
      <c r="E36" s="687" t="s">
        <v>723</v>
      </c>
      <c r="F36" s="687" t="s">
        <v>774</v>
      </c>
      <c r="G36" s="687" t="s">
        <v>770</v>
      </c>
      <c r="H36" s="687">
        <v>2011</v>
      </c>
      <c r="I36" s="639" t="s">
        <v>574</v>
      </c>
      <c r="J36" s="639" t="s">
        <v>592</v>
      </c>
      <c r="K36" s="628"/>
      <c r="L36" s="691">
        <v>247.57586628331106</v>
      </c>
      <c r="M36" s="692">
        <v>247.57586628331106</v>
      </c>
      <c r="N36" s="692">
        <v>240.40427100276915</v>
      </c>
      <c r="O36" s="692">
        <v>175.82131625050124</v>
      </c>
      <c r="P36" s="692">
        <v>175.82131625050124</v>
      </c>
      <c r="Q36" s="692">
        <v>175.26828135056388</v>
      </c>
      <c r="R36" s="692">
        <v>56.270148912584581</v>
      </c>
      <c r="S36" s="692">
        <v>54.698608071929264</v>
      </c>
      <c r="T36" s="692">
        <v>54.698608071929264</v>
      </c>
      <c r="U36" s="692">
        <v>54.698608071929264</v>
      </c>
      <c r="V36" s="692">
        <v>52.70768243215479</v>
      </c>
      <c r="W36" s="692">
        <v>52.70768243215479</v>
      </c>
      <c r="X36" s="692">
        <v>2.0738808747650905</v>
      </c>
      <c r="Y36" s="692">
        <v>2.0738808747650905</v>
      </c>
      <c r="Z36" s="692">
        <v>2.0738808747650905</v>
      </c>
      <c r="AA36" s="692">
        <v>0</v>
      </c>
      <c r="AB36" s="692">
        <v>0</v>
      </c>
      <c r="AC36" s="692">
        <v>0</v>
      </c>
      <c r="AD36" s="692">
        <v>0</v>
      </c>
      <c r="AE36" s="692">
        <v>0</v>
      </c>
      <c r="AF36" s="692">
        <v>0</v>
      </c>
      <c r="AG36" s="692">
        <v>0</v>
      </c>
      <c r="AH36" s="692">
        <v>0</v>
      </c>
      <c r="AI36" s="692">
        <v>0</v>
      </c>
      <c r="AJ36" s="692">
        <v>0</v>
      </c>
      <c r="AK36" s="692">
        <v>0</v>
      </c>
      <c r="AL36" s="692">
        <v>0</v>
      </c>
      <c r="AM36" s="692">
        <v>0</v>
      </c>
      <c r="AN36" s="692">
        <v>0</v>
      </c>
      <c r="AO36" s="693">
        <v>0</v>
      </c>
      <c r="AP36" s="628"/>
      <c r="AQ36" s="691">
        <v>617167.62782268273</v>
      </c>
      <c r="AR36" s="692">
        <v>617167.62782268273</v>
      </c>
      <c r="AS36" s="692">
        <v>597892.34720617044</v>
      </c>
      <c r="AT36" s="692">
        <v>425517.2718623426</v>
      </c>
      <c r="AU36" s="692">
        <v>425517.2718623426</v>
      </c>
      <c r="AV36" s="692">
        <v>424166.86052209022</v>
      </c>
      <c r="AW36" s="692">
        <v>139496.80043294452</v>
      </c>
      <c r="AX36" s="692">
        <v>138317.14507116034</v>
      </c>
      <c r="AY36" s="692">
        <v>138317.14507116034</v>
      </c>
      <c r="AZ36" s="692">
        <v>138317.14507116034</v>
      </c>
      <c r="BA36" s="692">
        <v>125225.66888726872</v>
      </c>
      <c r="BB36" s="692">
        <v>125225.66888726872</v>
      </c>
      <c r="BC36" s="692">
        <v>1556.7299495685429</v>
      </c>
      <c r="BD36" s="692">
        <v>1556.7299495685429</v>
      </c>
      <c r="BE36" s="692">
        <v>1556.7299495685429</v>
      </c>
      <c r="BF36" s="692">
        <v>0</v>
      </c>
      <c r="BG36" s="692">
        <v>0</v>
      </c>
      <c r="BH36" s="692">
        <v>0</v>
      </c>
      <c r="BI36" s="692">
        <v>0</v>
      </c>
      <c r="BJ36" s="692">
        <v>0</v>
      </c>
      <c r="BK36" s="692">
        <v>0</v>
      </c>
      <c r="BL36" s="692">
        <v>0</v>
      </c>
      <c r="BM36" s="692">
        <v>0</v>
      </c>
      <c r="BN36" s="692">
        <v>0</v>
      </c>
      <c r="BO36" s="692">
        <v>0</v>
      </c>
      <c r="BP36" s="692">
        <v>0</v>
      </c>
      <c r="BQ36" s="692">
        <v>0</v>
      </c>
      <c r="BR36" s="692">
        <v>0</v>
      </c>
      <c r="BS36" s="692">
        <v>0</v>
      </c>
      <c r="BT36" s="693">
        <v>0</v>
      </c>
      <c r="BU36" s="16"/>
    </row>
    <row r="37" spans="2:73" s="17" customFormat="1" ht="15.75">
      <c r="B37" s="687" t="s">
        <v>768</v>
      </c>
      <c r="C37" s="687" t="s">
        <v>772</v>
      </c>
      <c r="D37" s="687" t="s">
        <v>22</v>
      </c>
      <c r="E37" s="687" t="s">
        <v>723</v>
      </c>
      <c r="F37" s="687" t="s">
        <v>774</v>
      </c>
      <c r="G37" s="687" t="s">
        <v>770</v>
      </c>
      <c r="H37" s="687">
        <v>2011</v>
      </c>
      <c r="I37" s="639" t="s">
        <v>574</v>
      </c>
      <c r="J37" s="639" t="s">
        <v>592</v>
      </c>
      <c r="K37" s="628"/>
      <c r="L37" s="691">
        <v>262.5972785788112</v>
      </c>
      <c r="M37" s="692">
        <v>262.5972785788112</v>
      </c>
      <c r="N37" s="692">
        <v>262.5972785788112</v>
      </c>
      <c r="O37" s="692">
        <v>262.5972785788112</v>
      </c>
      <c r="P37" s="692">
        <v>262.5972785788112</v>
      </c>
      <c r="Q37" s="692">
        <v>262.5972785788112</v>
      </c>
      <c r="R37" s="692">
        <v>262.5972785788112</v>
      </c>
      <c r="S37" s="692">
        <v>262.5972785788112</v>
      </c>
      <c r="T37" s="692">
        <v>229.56743466484164</v>
      </c>
      <c r="U37" s="692">
        <v>229.56743466484164</v>
      </c>
      <c r="V37" s="692">
        <v>229.56743466484164</v>
      </c>
      <c r="W37" s="692">
        <v>71.273293662211785</v>
      </c>
      <c r="X37" s="692">
        <v>71.273293662211785</v>
      </c>
      <c r="Y37" s="692">
        <v>71.273293662211785</v>
      </c>
      <c r="Z37" s="692">
        <v>71.273293662211785</v>
      </c>
      <c r="AA37" s="692">
        <v>71.273293662211785</v>
      </c>
      <c r="AB37" s="692">
        <v>71.273293662211785</v>
      </c>
      <c r="AC37" s="692">
        <v>0</v>
      </c>
      <c r="AD37" s="692">
        <v>0</v>
      </c>
      <c r="AE37" s="692">
        <v>0</v>
      </c>
      <c r="AF37" s="692">
        <v>0</v>
      </c>
      <c r="AG37" s="692">
        <v>0</v>
      </c>
      <c r="AH37" s="692">
        <v>0</v>
      </c>
      <c r="AI37" s="692">
        <v>0</v>
      </c>
      <c r="AJ37" s="692">
        <v>0</v>
      </c>
      <c r="AK37" s="692">
        <v>0</v>
      </c>
      <c r="AL37" s="692">
        <v>0</v>
      </c>
      <c r="AM37" s="692">
        <v>0</v>
      </c>
      <c r="AN37" s="692">
        <v>0</v>
      </c>
      <c r="AO37" s="693">
        <v>0</v>
      </c>
      <c r="AP37" s="628"/>
      <c r="AQ37" s="691">
        <v>1433121.6092371456</v>
      </c>
      <c r="AR37" s="692">
        <v>1433121.6092371456</v>
      </c>
      <c r="AS37" s="692">
        <v>1433121.6092371456</v>
      </c>
      <c r="AT37" s="692">
        <v>1433121.6092371456</v>
      </c>
      <c r="AU37" s="692">
        <v>1433121.6092371456</v>
      </c>
      <c r="AV37" s="692">
        <v>1433121.6092371456</v>
      </c>
      <c r="AW37" s="692">
        <v>1433121.6092371456</v>
      </c>
      <c r="AX37" s="692">
        <v>1433121.6092371456</v>
      </c>
      <c r="AY37" s="692">
        <v>1230819.1487688557</v>
      </c>
      <c r="AZ37" s="692">
        <v>1230819.1487688557</v>
      </c>
      <c r="BA37" s="692">
        <v>1230819.1487688557</v>
      </c>
      <c r="BB37" s="692">
        <v>316818.21015336941</v>
      </c>
      <c r="BC37" s="692">
        <v>316818.21015336941</v>
      </c>
      <c r="BD37" s="692">
        <v>316818.21015336941</v>
      </c>
      <c r="BE37" s="692">
        <v>316818.21015336941</v>
      </c>
      <c r="BF37" s="692">
        <v>316818.21015336941</v>
      </c>
      <c r="BG37" s="692">
        <v>316818.21015336941</v>
      </c>
      <c r="BH37" s="692">
        <v>0</v>
      </c>
      <c r="BI37" s="692">
        <v>0</v>
      </c>
      <c r="BJ37" s="692">
        <v>0</v>
      </c>
      <c r="BK37" s="692">
        <v>0</v>
      </c>
      <c r="BL37" s="692">
        <v>0</v>
      </c>
      <c r="BM37" s="692">
        <v>0</v>
      </c>
      <c r="BN37" s="692">
        <v>0</v>
      </c>
      <c r="BO37" s="692">
        <v>0</v>
      </c>
      <c r="BP37" s="692">
        <v>0</v>
      </c>
      <c r="BQ37" s="692">
        <v>0</v>
      </c>
      <c r="BR37" s="692">
        <v>0</v>
      </c>
      <c r="BS37" s="692">
        <v>0</v>
      </c>
      <c r="BT37" s="693">
        <v>0</v>
      </c>
      <c r="BU37" s="16"/>
    </row>
    <row r="38" spans="2:73" s="17" customFormat="1" ht="15.75">
      <c r="B38" s="687" t="s">
        <v>768</v>
      </c>
      <c r="C38" s="687" t="s">
        <v>776</v>
      </c>
      <c r="D38" s="687" t="s">
        <v>9</v>
      </c>
      <c r="E38" s="687" t="s">
        <v>723</v>
      </c>
      <c r="F38" s="687" t="s">
        <v>776</v>
      </c>
      <c r="G38" s="687" t="s">
        <v>771</v>
      </c>
      <c r="H38" s="687">
        <v>2011</v>
      </c>
      <c r="I38" s="639" t="s">
        <v>574</v>
      </c>
      <c r="J38" s="639" t="s">
        <v>592</v>
      </c>
      <c r="K38" s="628"/>
      <c r="L38" s="691">
        <v>391.88339999999999</v>
      </c>
      <c r="M38" s="692">
        <v>0</v>
      </c>
      <c r="N38" s="692">
        <v>0</v>
      </c>
      <c r="O38" s="692">
        <v>0</v>
      </c>
      <c r="P38" s="692">
        <v>0</v>
      </c>
      <c r="Q38" s="692">
        <v>0</v>
      </c>
      <c r="R38" s="692">
        <v>0</v>
      </c>
      <c r="S38" s="692">
        <v>0</v>
      </c>
      <c r="T38" s="692">
        <v>0</v>
      </c>
      <c r="U38" s="692">
        <v>0</v>
      </c>
      <c r="V38" s="692">
        <v>0</v>
      </c>
      <c r="W38" s="692">
        <v>0</v>
      </c>
      <c r="X38" s="692">
        <v>0</v>
      </c>
      <c r="Y38" s="692">
        <v>0</v>
      </c>
      <c r="Z38" s="692">
        <v>0</v>
      </c>
      <c r="AA38" s="692">
        <v>0</v>
      </c>
      <c r="AB38" s="692">
        <v>0</v>
      </c>
      <c r="AC38" s="692">
        <v>0</v>
      </c>
      <c r="AD38" s="692">
        <v>0</v>
      </c>
      <c r="AE38" s="692">
        <v>0</v>
      </c>
      <c r="AF38" s="692">
        <v>0</v>
      </c>
      <c r="AG38" s="692">
        <v>0</v>
      </c>
      <c r="AH38" s="692">
        <v>0</v>
      </c>
      <c r="AI38" s="692">
        <v>0</v>
      </c>
      <c r="AJ38" s="692">
        <v>0</v>
      </c>
      <c r="AK38" s="692">
        <v>0</v>
      </c>
      <c r="AL38" s="692">
        <v>0</v>
      </c>
      <c r="AM38" s="692">
        <v>0</v>
      </c>
      <c r="AN38" s="692">
        <v>0</v>
      </c>
      <c r="AO38" s="693">
        <v>0</v>
      </c>
      <c r="AP38" s="628"/>
      <c r="AQ38" s="691">
        <v>23003.129999999997</v>
      </c>
      <c r="AR38" s="692">
        <v>0</v>
      </c>
      <c r="AS38" s="692">
        <v>0</v>
      </c>
      <c r="AT38" s="692">
        <v>0</v>
      </c>
      <c r="AU38" s="692">
        <v>0</v>
      </c>
      <c r="AV38" s="692">
        <v>0</v>
      </c>
      <c r="AW38" s="692">
        <v>0</v>
      </c>
      <c r="AX38" s="692">
        <v>0</v>
      </c>
      <c r="AY38" s="692">
        <v>0</v>
      </c>
      <c r="AZ38" s="692">
        <v>0</v>
      </c>
      <c r="BA38" s="692">
        <v>0</v>
      </c>
      <c r="BB38" s="692">
        <v>0</v>
      </c>
      <c r="BC38" s="692">
        <v>0</v>
      </c>
      <c r="BD38" s="692">
        <v>0</v>
      </c>
      <c r="BE38" s="692">
        <v>0</v>
      </c>
      <c r="BF38" s="692">
        <v>0</v>
      </c>
      <c r="BG38" s="692">
        <v>0</v>
      </c>
      <c r="BH38" s="692">
        <v>0</v>
      </c>
      <c r="BI38" s="692">
        <v>0</v>
      </c>
      <c r="BJ38" s="692">
        <v>0</v>
      </c>
      <c r="BK38" s="692">
        <v>0</v>
      </c>
      <c r="BL38" s="692">
        <v>0</v>
      </c>
      <c r="BM38" s="692">
        <v>0</v>
      </c>
      <c r="BN38" s="692">
        <v>0</v>
      </c>
      <c r="BO38" s="692">
        <v>0</v>
      </c>
      <c r="BP38" s="692">
        <v>0</v>
      </c>
      <c r="BQ38" s="692">
        <v>0</v>
      </c>
      <c r="BR38" s="692">
        <v>0</v>
      </c>
      <c r="BS38" s="692">
        <v>0</v>
      </c>
      <c r="BT38" s="693">
        <v>0</v>
      </c>
      <c r="BU38" s="16"/>
    </row>
    <row r="39" spans="2:73" s="17" customFormat="1" ht="15.75">
      <c r="B39" s="687" t="s">
        <v>768</v>
      </c>
      <c r="C39" s="687" t="s">
        <v>776</v>
      </c>
      <c r="D39" s="687" t="s">
        <v>22</v>
      </c>
      <c r="E39" s="687" t="s">
        <v>723</v>
      </c>
      <c r="F39" s="687" t="s">
        <v>776</v>
      </c>
      <c r="G39" s="687" t="s">
        <v>770</v>
      </c>
      <c r="H39" s="687">
        <v>2011</v>
      </c>
      <c r="I39" s="639" t="s">
        <v>574</v>
      </c>
      <c r="J39" s="639" t="s">
        <v>592</v>
      </c>
      <c r="K39" s="628"/>
      <c r="L39" s="691">
        <v>179.85456552461869</v>
      </c>
      <c r="M39" s="692">
        <v>179.85456552461869</v>
      </c>
      <c r="N39" s="692">
        <v>179.85456552461869</v>
      </c>
      <c r="O39" s="692">
        <v>179.85456552461869</v>
      </c>
      <c r="P39" s="692">
        <v>179.85456552461869</v>
      </c>
      <c r="Q39" s="692">
        <v>179.85456552461869</v>
      </c>
      <c r="R39" s="692">
        <v>179.85456552461869</v>
      </c>
      <c r="S39" s="692">
        <v>179.85456552461869</v>
      </c>
      <c r="T39" s="692">
        <v>85.50115665305583</v>
      </c>
      <c r="U39" s="692">
        <v>85.50115665305583</v>
      </c>
      <c r="V39" s="692">
        <v>85.50115665305583</v>
      </c>
      <c r="W39" s="692">
        <v>8.5530218095795743</v>
      </c>
      <c r="X39" s="692">
        <v>8.5530218095795743</v>
      </c>
      <c r="Y39" s="692">
        <v>8.5530218095795743</v>
      </c>
      <c r="Z39" s="692">
        <v>8.5530218095795743</v>
      </c>
      <c r="AA39" s="692">
        <v>8.5530218095795743</v>
      </c>
      <c r="AB39" s="692">
        <v>8.5530218095795743</v>
      </c>
      <c r="AC39" s="692">
        <v>0</v>
      </c>
      <c r="AD39" s="692">
        <v>0</v>
      </c>
      <c r="AE39" s="692">
        <v>0</v>
      </c>
      <c r="AF39" s="692">
        <v>0</v>
      </c>
      <c r="AG39" s="692">
        <v>0</v>
      </c>
      <c r="AH39" s="692">
        <v>0</v>
      </c>
      <c r="AI39" s="692">
        <v>0</v>
      </c>
      <c r="AJ39" s="692">
        <v>0</v>
      </c>
      <c r="AK39" s="692">
        <v>0</v>
      </c>
      <c r="AL39" s="692">
        <v>0</v>
      </c>
      <c r="AM39" s="692">
        <v>0</v>
      </c>
      <c r="AN39" s="692">
        <v>0</v>
      </c>
      <c r="AO39" s="693">
        <v>0</v>
      </c>
      <c r="AP39" s="628"/>
      <c r="AQ39" s="691">
        <v>1128877.6483960527</v>
      </c>
      <c r="AR39" s="692">
        <v>1128877.6483960527</v>
      </c>
      <c r="AS39" s="692">
        <v>1128877.6483960527</v>
      </c>
      <c r="AT39" s="692">
        <v>1128877.6483960527</v>
      </c>
      <c r="AU39" s="692">
        <v>1128877.6483960527</v>
      </c>
      <c r="AV39" s="692">
        <v>1128877.6483960527</v>
      </c>
      <c r="AW39" s="692">
        <v>1128877.6483960527</v>
      </c>
      <c r="AX39" s="692">
        <v>1128877.6483960527</v>
      </c>
      <c r="AY39" s="692">
        <v>501484.09596164653</v>
      </c>
      <c r="AZ39" s="692">
        <v>501484.09596164653</v>
      </c>
      <c r="BA39" s="692">
        <v>501484.09596164653</v>
      </c>
      <c r="BB39" s="692">
        <v>18451.239153336664</v>
      </c>
      <c r="BC39" s="692">
        <v>18451.239153336664</v>
      </c>
      <c r="BD39" s="692">
        <v>18451.239153336664</v>
      </c>
      <c r="BE39" s="692">
        <v>18451.239153336664</v>
      </c>
      <c r="BF39" s="692">
        <v>18451.239153336664</v>
      </c>
      <c r="BG39" s="692">
        <v>18451.239153336664</v>
      </c>
      <c r="BH39" s="692">
        <v>0</v>
      </c>
      <c r="BI39" s="692">
        <v>0</v>
      </c>
      <c r="BJ39" s="692">
        <v>0</v>
      </c>
      <c r="BK39" s="692">
        <v>0</v>
      </c>
      <c r="BL39" s="692">
        <v>0</v>
      </c>
      <c r="BM39" s="692">
        <v>0</v>
      </c>
      <c r="BN39" s="692">
        <v>0</v>
      </c>
      <c r="BO39" s="692">
        <v>0</v>
      </c>
      <c r="BP39" s="692">
        <v>0</v>
      </c>
      <c r="BQ39" s="692">
        <v>0</v>
      </c>
      <c r="BR39" s="692">
        <v>0</v>
      </c>
      <c r="BS39" s="692">
        <v>0</v>
      </c>
      <c r="BT39" s="693">
        <v>0</v>
      </c>
      <c r="BU39" s="16"/>
    </row>
    <row r="40" spans="2:73" s="17" customFormat="1" ht="15.75">
      <c r="B40" s="687" t="s">
        <v>768</v>
      </c>
      <c r="C40" s="687" t="s">
        <v>777</v>
      </c>
      <c r="D40" s="687" t="s">
        <v>16</v>
      </c>
      <c r="E40" s="687" t="s">
        <v>723</v>
      </c>
      <c r="F40" s="687" t="s">
        <v>774</v>
      </c>
      <c r="G40" s="687" t="s">
        <v>770</v>
      </c>
      <c r="H40" s="687">
        <v>2011</v>
      </c>
      <c r="I40" s="639" t="s">
        <v>574</v>
      </c>
      <c r="J40" s="639" t="s">
        <v>592</v>
      </c>
      <c r="K40" s="628"/>
      <c r="L40" s="691">
        <v>180.79369846560002</v>
      </c>
      <c r="M40" s="692">
        <v>180.79369846560002</v>
      </c>
      <c r="N40" s="692">
        <v>180.79369846560002</v>
      </c>
      <c r="O40" s="692">
        <v>180.79369846560002</v>
      </c>
      <c r="P40" s="692">
        <v>180.79369846560002</v>
      </c>
      <c r="Q40" s="692">
        <v>180.79369846560002</v>
      </c>
      <c r="R40" s="692">
        <v>180.79369846560002</v>
      </c>
      <c r="S40" s="692">
        <v>180.79369846560002</v>
      </c>
      <c r="T40" s="692">
        <v>180.79369846560002</v>
      </c>
      <c r="U40" s="692">
        <v>180.79369846560002</v>
      </c>
      <c r="V40" s="692">
        <v>180.79369846560002</v>
      </c>
      <c r="W40" s="692">
        <v>180.79369846560002</v>
      </c>
      <c r="X40" s="692">
        <v>180.79369846560002</v>
      </c>
      <c r="Y40" s="692">
        <v>0</v>
      </c>
      <c r="Z40" s="692">
        <v>0</v>
      </c>
      <c r="AA40" s="692">
        <v>0</v>
      </c>
      <c r="AB40" s="692">
        <v>0</v>
      </c>
      <c r="AC40" s="692">
        <v>0</v>
      </c>
      <c r="AD40" s="692">
        <v>0</v>
      </c>
      <c r="AE40" s="692">
        <v>0</v>
      </c>
      <c r="AF40" s="692">
        <v>0</v>
      </c>
      <c r="AG40" s="692">
        <v>0</v>
      </c>
      <c r="AH40" s="692">
        <v>0</v>
      </c>
      <c r="AI40" s="692">
        <v>0</v>
      </c>
      <c r="AJ40" s="692">
        <v>0</v>
      </c>
      <c r="AK40" s="692">
        <v>0</v>
      </c>
      <c r="AL40" s="692">
        <v>0</v>
      </c>
      <c r="AM40" s="692">
        <v>0</v>
      </c>
      <c r="AN40" s="692">
        <v>0</v>
      </c>
      <c r="AO40" s="693">
        <v>0</v>
      </c>
      <c r="AP40" s="628"/>
      <c r="AQ40" s="691">
        <v>913662.57951069204</v>
      </c>
      <c r="AR40" s="692">
        <v>913662.57951069204</v>
      </c>
      <c r="AS40" s="692">
        <v>913662.57951069204</v>
      </c>
      <c r="AT40" s="692">
        <v>913662.57951069204</v>
      </c>
      <c r="AU40" s="692">
        <v>913662.57951069204</v>
      </c>
      <c r="AV40" s="692">
        <v>913662.57951069204</v>
      </c>
      <c r="AW40" s="692">
        <v>913662.57951069204</v>
      </c>
      <c r="AX40" s="692">
        <v>913662.57951069204</v>
      </c>
      <c r="AY40" s="692">
        <v>913662.57951069204</v>
      </c>
      <c r="AZ40" s="692">
        <v>913662.57951069204</v>
      </c>
      <c r="BA40" s="692">
        <v>913662.57951069204</v>
      </c>
      <c r="BB40" s="692">
        <v>913662.57951069204</v>
      </c>
      <c r="BC40" s="692">
        <v>913662.57951069204</v>
      </c>
      <c r="BD40" s="692">
        <v>0</v>
      </c>
      <c r="BE40" s="692">
        <v>0</v>
      </c>
      <c r="BF40" s="692">
        <v>0</v>
      </c>
      <c r="BG40" s="692">
        <v>0</v>
      </c>
      <c r="BH40" s="692">
        <v>0</v>
      </c>
      <c r="BI40" s="692">
        <v>0</v>
      </c>
      <c r="BJ40" s="692">
        <v>0</v>
      </c>
      <c r="BK40" s="692">
        <v>0</v>
      </c>
      <c r="BL40" s="692">
        <v>0</v>
      </c>
      <c r="BM40" s="692">
        <v>0</v>
      </c>
      <c r="BN40" s="692">
        <v>0</v>
      </c>
      <c r="BO40" s="692">
        <v>0</v>
      </c>
      <c r="BP40" s="692">
        <v>0</v>
      </c>
      <c r="BQ40" s="692">
        <v>0</v>
      </c>
      <c r="BR40" s="692">
        <v>0</v>
      </c>
      <c r="BS40" s="692">
        <v>0</v>
      </c>
      <c r="BT40" s="693">
        <v>0</v>
      </c>
      <c r="BU40" s="16"/>
    </row>
    <row r="41" spans="2:73" s="17" customFormat="1" ht="15.75">
      <c r="B41" s="687" t="s">
        <v>768</v>
      </c>
      <c r="C41" s="687" t="s">
        <v>777</v>
      </c>
      <c r="D41" s="687" t="s">
        <v>17</v>
      </c>
      <c r="E41" s="687" t="s">
        <v>723</v>
      </c>
      <c r="F41" s="687" t="s">
        <v>774</v>
      </c>
      <c r="G41" s="687" t="s">
        <v>770</v>
      </c>
      <c r="H41" s="687">
        <v>2011</v>
      </c>
      <c r="I41" s="639" t="s">
        <v>574</v>
      </c>
      <c r="J41" s="639" t="s">
        <v>592</v>
      </c>
      <c r="K41" s="628"/>
      <c r="L41" s="691">
        <v>181.63689695334151</v>
      </c>
      <c r="M41" s="692">
        <v>181.63689695334151</v>
      </c>
      <c r="N41" s="692">
        <v>181.63689695334151</v>
      </c>
      <c r="O41" s="692">
        <v>181.63689695334151</v>
      </c>
      <c r="P41" s="692">
        <v>181.63689695334151</v>
      </c>
      <c r="Q41" s="692">
        <v>181.63689695334151</v>
      </c>
      <c r="R41" s="692">
        <v>181.63689695334151</v>
      </c>
      <c r="S41" s="692">
        <v>181.63689695334151</v>
      </c>
      <c r="T41" s="692">
        <v>181.63689695334151</v>
      </c>
      <c r="U41" s="692">
        <v>181.63689695334151</v>
      </c>
      <c r="V41" s="692">
        <v>181.63689695334151</v>
      </c>
      <c r="W41" s="692">
        <v>181.63689695334151</v>
      </c>
      <c r="X41" s="692">
        <v>181.63689695334151</v>
      </c>
      <c r="Y41" s="692">
        <v>181.63689695334151</v>
      </c>
      <c r="Z41" s="692">
        <v>181.63689695334151</v>
      </c>
      <c r="AA41" s="692">
        <v>143.65189695334152</v>
      </c>
      <c r="AB41" s="692">
        <v>143.65189695334152</v>
      </c>
      <c r="AC41" s="692">
        <v>143.65189695334152</v>
      </c>
      <c r="AD41" s="692">
        <v>143.65189695334152</v>
      </c>
      <c r="AE41" s="692">
        <v>143.65189695334152</v>
      </c>
      <c r="AF41" s="692">
        <v>143.65189695334152</v>
      </c>
      <c r="AG41" s="692">
        <v>143.65189695334152</v>
      </c>
      <c r="AH41" s="692">
        <v>143.65189695334152</v>
      </c>
      <c r="AI41" s="692">
        <v>143.65189695334152</v>
      </c>
      <c r="AJ41" s="692">
        <v>143.65189695334152</v>
      </c>
      <c r="AK41" s="692">
        <v>143.65189695334152</v>
      </c>
      <c r="AL41" s="692">
        <v>0</v>
      </c>
      <c r="AM41" s="692">
        <v>0</v>
      </c>
      <c r="AN41" s="692">
        <v>0</v>
      </c>
      <c r="AO41" s="693">
        <v>0</v>
      </c>
      <c r="AP41" s="628"/>
      <c r="AQ41" s="691">
        <v>932887.10275236203</v>
      </c>
      <c r="AR41" s="692">
        <v>932887.10275236203</v>
      </c>
      <c r="AS41" s="692">
        <v>932887.10275236203</v>
      </c>
      <c r="AT41" s="692">
        <v>932887.10275236203</v>
      </c>
      <c r="AU41" s="692">
        <v>932887.10275236203</v>
      </c>
      <c r="AV41" s="692">
        <v>932887.10275236203</v>
      </c>
      <c r="AW41" s="692">
        <v>932887.10275236203</v>
      </c>
      <c r="AX41" s="692">
        <v>932887.10275236203</v>
      </c>
      <c r="AY41" s="692">
        <v>932887.10275236203</v>
      </c>
      <c r="AZ41" s="692">
        <v>932887.10275236203</v>
      </c>
      <c r="BA41" s="692">
        <v>932887.10275236203</v>
      </c>
      <c r="BB41" s="692">
        <v>932887.10275236203</v>
      </c>
      <c r="BC41" s="692">
        <v>932887.10275236203</v>
      </c>
      <c r="BD41" s="692">
        <v>932887.10275236203</v>
      </c>
      <c r="BE41" s="692">
        <v>932887.10275236203</v>
      </c>
      <c r="BF41" s="692">
        <v>737796.14275236207</v>
      </c>
      <c r="BG41" s="692">
        <v>737796.14275236207</v>
      </c>
      <c r="BH41" s="692">
        <v>737796.14275236207</v>
      </c>
      <c r="BI41" s="692">
        <v>737796.14275236207</v>
      </c>
      <c r="BJ41" s="692">
        <v>737796.14275236207</v>
      </c>
      <c r="BK41" s="692">
        <v>737796.14275236207</v>
      </c>
      <c r="BL41" s="692">
        <v>737796.14275236207</v>
      </c>
      <c r="BM41" s="692">
        <v>737796.14275236207</v>
      </c>
      <c r="BN41" s="692">
        <v>737796.14275236207</v>
      </c>
      <c r="BO41" s="692">
        <v>737796.14275236207</v>
      </c>
      <c r="BP41" s="692">
        <v>737796.14275236207</v>
      </c>
      <c r="BQ41" s="692">
        <v>0</v>
      </c>
      <c r="BR41" s="692">
        <v>0</v>
      </c>
      <c r="BS41" s="692">
        <v>0</v>
      </c>
      <c r="BT41" s="693">
        <v>0</v>
      </c>
      <c r="BU41" s="16"/>
    </row>
    <row r="42" spans="2:73" s="17" customFormat="1" ht="15.75">
      <c r="B42" s="687" t="s">
        <v>768</v>
      </c>
      <c r="C42" s="687" t="s">
        <v>772</v>
      </c>
      <c r="D42" s="687" t="s">
        <v>21</v>
      </c>
      <c r="E42" s="687" t="s">
        <v>723</v>
      </c>
      <c r="F42" s="687" t="s">
        <v>778</v>
      </c>
      <c r="G42" s="687" t="s">
        <v>770</v>
      </c>
      <c r="H42" s="687">
        <v>2012</v>
      </c>
      <c r="I42" s="639" t="s">
        <v>575</v>
      </c>
      <c r="J42" s="639" t="s">
        <v>592</v>
      </c>
      <c r="K42" s="628"/>
      <c r="L42" s="691">
        <v>0</v>
      </c>
      <c r="M42" s="692">
        <v>82.234975600645171</v>
      </c>
      <c r="N42" s="692">
        <v>82.234975600645171</v>
      </c>
      <c r="O42" s="692">
        <v>82.213000685180162</v>
      </c>
      <c r="P42" s="692">
        <v>68.883538402768764</v>
      </c>
      <c r="Q42" s="692">
        <v>68.883538402768764</v>
      </c>
      <c r="R42" s="692">
        <v>28.797340834343633</v>
      </c>
      <c r="S42" s="692">
        <v>28.797340834343633</v>
      </c>
      <c r="T42" s="692">
        <v>28.797340834343633</v>
      </c>
      <c r="U42" s="692">
        <v>28.797340834343633</v>
      </c>
      <c r="V42" s="692">
        <v>28.797340834343633</v>
      </c>
      <c r="W42" s="692">
        <v>28.314637606501755</v>
      </c>
      <c r="X42" s="692">
        <v>28.314637606501755</v>
      </c>
      <c r="Y42" s="692">
        <v>0</v>
      </c>
      <c r="Z42" s="692">
        <v>0</v>
      </c>
      <c r="AA42" s="692">
        <v>0</v>
      </c>
      <c r="AB42" s="692">
        <v>0</v>
      </c>
      <c r="AC42" s="692">
        <v>0</v>
      </c>
      <c r="AD42" s="692">
        <v>0</v>
      </c>
      <c r="AE42" s="692">
        <v>0</v>
      </c>
      <c r="AF42" s="692">
        <v>0</v>
      </c>
      <c r="AG42" s="692">
        <v>0</v>
      </c>
      <c r="AH42" s="692">
        <v>0</v>
      </c>
      <c r="AI42" s="692">
        <v>0</v>
      </c>
      <c r="AJ42" s="692">
        <v>0</v>
      </c>
      <c r="AK42" s="692">
        <v>0</v>
      </c>
      <c r="AL42" s="692">
        <v>0</v>
      </c>
      <c r="AM42" s="692">
        <v>0</v>
      </c>
      <c r="AN42" s="692">
        <v>0</v>
      </c>
      <c r="AO42" s="693">
        <v>0</v>
      </c>
      <c r="AP42" s="628"/>
      <c r="AQ42" s="691">
        <v>0</v>
      </c>
      <c r="AR42" s="692">
        <v>307810.07002505724</v>
      </c>
      <c r="AS42" s="692">
        <v>307810.0700250573</v>
      </c>
      <c r="AT42" s="692">
        <v>307691.63733636198</v>
      </c>
      <c r="AU42" s="692">
        <v>255132.71070533659</v>
      </c>
      <c r="AV42" s="692">
        <v>255132.71070533659</v>
      </c>
      <c r="AW42" s="692">
        <v>107850.4549463617</v>
      </c>
      <c r="AX42" s="692">
        <v>107850.4549463617</v>
      </c>
      <c r="AY42" s="692">
        <v>107850.4549463617</v>
      </c>
      <c r="AZ42" s="692">
        <v>107850.4549463617</v>
      </c>
      <c r="BA42" s="692">
        <v>107850.4549463617</v>
      </c>
      <c r="BB42" s="692">
        <v>103127.30898183952</v>
      </c>
      <c r="BC42" s="692">
        <v>103127.30898183952</v>
      </c>
      <c r="BD42" s="692">
        <v>0</v>
      </c>
      <c r="BE42" s="692">
        <v>0</v>
      </c>
      <c r="BF42" s="692">
        <v>0</v>
      </c>
      <c r="BG42" s="692">
        <v>0</v>
      </c>
      <c r="BH42" s="692">
        <v>0</v>
      </c>
      <c r="BI42" s="692">
        <v>0</v>
      </c>
      <c r="BJ42" s="692">
        <v>0</v>
      </c>
      <c r="BK42" s="692">
        <v>0</v>
      </c>
      <c r="BL42" s="692">
        <v>0</v>
      </c>
      <c r="BM42" s="692">
        <v>0</v>
      </c>
      <c r="BN42" s="692">
        <v>0</v>
      </c>
      <c r="BO42" s="692">
        <v>0</v>
      </c>
      <c r="BP42" s="692">
        <v>0</v>
      </c>
      <c r="BQ42" s="692">
        <v>0</v>
      </c>
      <c r="BR42" s="692">
        <v>0</v>
      </c>
      <c r="BS42" s="692">
        <v>0</v>
      </c>
      <c r="BT42" s="693">
        <v>0</v>
      </c>
      <c r="BU42" s="16"/>
    </row>
    <row r="43" spans="2:73" s="17" customFormat="1" ht="15.75">
      <c r="B43" s="687" t="s">
        <v>768</v>
      </c>
      <c r="C43" s="687" t="s">
        <v>772</v>
      </c>
      <c r="D43" s="687" t="s">
        <v>22</v>
      </c>
      <c r="E43" s="687" t="s">
        <v>723</v>
      </c>
      <c r="F43" s="687" t="s">
        <v>778</v>
      </c>
      <c r="G43" s="687" t="s">
        <v>770</v>
      </c>
      <c r="H43" s="687">
        <v>2012</v>
      </c>
      <c r="I43" s="639" t="s">
        <v>575</v>
      </c>
      <c r="J43" s="639" t="s">
        <v>592</v>
      </c>
      <c r="K43" s="628"/>
      <c r="L43" s="691">
        <v>0</v>
      </c>
      <c r="M43" s="692">
        <v>762.27630965927926</v>
      </c>
      <c r="N43" s="692">
        <v>752.26633758931996</v>
      </c>
      <c r="O43" s="692">
        <v>744.82342057566768</v>
      </c>
      <c r="P43" s="692">
        <v>711.10186372750468</v>
      </c>
      <c r="Q43" s="692">
        <v>711.10186372750468</v>
      </c>
      <c r="R43" s="692">
        <v>673.41247434653678</v>
      </c>
      <c r="S43" s="692">
        <v>670.54792326648248</v>
      </c>
      <c r="T43" s="692">
        <v>670.54792326648248</v>
      </c>
      <c r="U43" s="692">
        <v>663.59041080000372</v>
      </c>
      <c r="V43" s="692">
        <v>624.96228970156278</v>
      </c>
      <c r="W43" s="692">
        <v>624.26523776102715</v>
      </c>
      <c r="X43" s="692">
        <v>624.26523776102715</v>
      </c>
      <c r="Y43" s="692">
        <v>551.89910859007932</v>
      </c>
      <c r="Z43" s="692">
        <v>522.04448026511204</v>
      </c>
      <c r="AA43" s="692">
        <v>522.04448026511204</v>
      </c>
      <c r="AB43" s="692">
        <v>38.715900076004843</v>
      </c>
      <c r="AC43" s="692">
        <v>19.134126711868468</v>
      </c>
      <c r="AD43" s="692">
        <v>19.134126711868468</v>
      </c>
      <c r="AE43" s="692">
        <v>19.134126711868468</v>
      </c>
      <c r="AF43" s="692">
        <v>19.134126711868468</v>
      </c>
      <c r="AG43" s="692">
        <v>0</v>
      </c>
      <c r="AH43" s="692">
        <v>0</v>
      </c>
      <c r="AI43" s="692">
        <v>0</v>
      </c>
      <c r="AJ43" s="692">
        <v>0</v>
      </c>
      <c r="AK43" s="692">
        <v>0</v>
      </c>
      <c r="AL43" s="692">
        <v>0</v>
      </c>
      <c r="AM43" s="692">
        <v>0</v>
      </c>
      <c r="AN43" s="692">
        <v>0</v>
      </c>
      <c r="AO43" s="693">
        <v>0</v>
      </c>
      <c r="AP43" s="628"/>
      <c r="AQ43" s="691">
        <v>0</v>
      </c>
      <c r="AR43" s="692">
        <v>4566652.910091457</v>
      </c>
      <c r="AS43" s="692">
        <v>4533681.9840461761</v>
      </c>
      <c r="AT43" s="692">
        <v>4509187.1743669342</v>
      </c>
      <c r="AU43" s="692">
        <v>4399165.4524492258</v>
      </c>
      <c r="AV43" s="692">
        <v>4399165.4524492258</v>
      </c>
      <c r="AW43" s="692">
        <v>4275750.4441249324</v>
      </c>
      <c r="AX43" s="692">
        <v>4258850.9615007285</v>
      </c>
      <c r="AY43" s="692">
        <v>4258850.9615007285</v>
      </c>
      <c r="AZ43" s="692">
        <v>4230905.2063060692</v>
      </c>
      <c r="BA43" s="692">
        <v>4003017.7492262735</v>
      </c>
      <c r="BB43" s="692">
        <v>3974388.8155241706</v>
      </c>
      <c r="BC43" s="692">
        <v>3974388.8155241706</v>
      </c>
      <c r="BD43" s="692">
        <v>3555473.5436342251</v>
      </c>
      <c r="BE43" s="692">
        <v>3457185.7780356421</v>
      </c>
      <c r="BF43" s="692">
        <v>3457185.7780356421</v>
      </c>
      <c r="BG43" s="692">
        <v>65571.628352754851</v>
      </c>
      <c r="BH43" s="692">
        <v>19029.978121913326</v>
      </c>
      <c r="BI43" s="692">
        <v>19029.978121913326</v>
      </c>
      <c r="BJ43" s="692">
        <v>19029.978121913326</v>
      </c>
      <c r="BK43" s="692">
        <v>19029.978121913326</v>
      </c>
      <c r="BL43" s="692">
        <v>0</v>
      </c>
      <c r="BM43" s="692">
        <v>0</v>
      </c>
      <c r="BN43" s="692">
        <v>0</v>
      </c>
      <c r="BO43" s="692">
        <v>0</v>
      </c>
      <c r="BP43" s="692">
        <v>0</v>
      </c>
      <c r="BQ43" s="692">
        <v>0</v>
      </c>
      <c r="BR43" s="692">
        <v>0</v>
      </c>
      <c r="BS43" s="692">
        <v>0</v>
      </c>
      <c r="BT43" s="693">
        <v>0</v>
      </c>
      <c r="BU43" s="16"/>
    </row>
    <row r="44" spans="2:73" s="17" customFormat="1" ht="15.75">
      <c r="B44" s="687" t="s">
        <v>768</v>
      </c>
      <c r="C44" s="687" t="s">
        <v>772</v>
      </c>
      <c r="D44" s="687" t="s">
        <v>20</v>
      </c>
      <c r="E44" s="687" t="s">
        <v>723</v>
      </c>
      <c r="F44" s="687" t="s">
        <v>778</v>
      </c>
      <c r="G44" s="687" t="s">
        <v>770</v>
      </c>
      <c r="H44" s="687">
        <v>2012</v>
      </c>
      <c r="I44" s="639" t="s">
        <v>575</v>
      </c>
      <c r="J44" s="639" t="s">
        <v>592</v>
      </c>
      <c r="K44" s="628"/>
      <c r="L44" s="691">
        <v>0</v>
      </c>
      <c r="M44" s="692">
        <v>36.240222406953478</v>
      </c>
      <c r="N44" s="692">
        <v>36.240222406953478</v>
      </c>
      <c r="O44" s="692">
        <v>36.240222406953478</v>
      </c>
      <c r="P44" s="692">
        <v>36.240222406953478</v>
      </c>
      <c r="Q44" s="692">
        <v>0</v>
      </c>
      <c r="R44" s="692">
        <v>0</v>
      </c>
      <c r="S44" s="692">
        <v>0</v>
      </c>
      <c r="T44" s="692">
        <v>0</v>
      </c>
      <c r="U44" s="692">
        <v>0</v>
      </c>
      <c r="V44" s="692">
        <v>0</v>
      </c>
      <c r="W44" s="692">
        <v>0</v>
      </c>
      <c r="X44" s="692">
        <v>0</v>
      </c>
      <c r="Y44" s="692">
        <v>0</v>
      </c>
      <c r="Z44" s="692">
        <v>0</v>
      </c>
      <c r="AA44" s="692">
        <v>0</v>
      </c>
      <c r="AB44" s="692">
        <v>0</v>
      </c>
      <c r="AC44" s="692">
        <v>0</v>
      </c>
      <c r="AD44" s="692">
        <v>0</v>
      </c>
      <c r="AE44" s="692">
        <v>0</v>
      </c>
      <c r="AF44" s="692">
        <v>0</v>
      </c>
      <c r="AG44" s="692">
        <v>0</v>
      </c>
      <c r="AH44" s="692">
        <v>0</v>
      </c>
      <c r="AI44" s="692">
        <v>0</v>
      </c>
      <c r="AJ44" s="692">
        <v>0</v>
      </c>
      <c r="AK44" s="692">
        <v>0</v>
      </c>
      <c r="AL44" s="692">
        <v>0</v>
      </c>
      <c r="AM44" s="692">
        <v>0</v>
      </c>
      <c r="AN44" s="692">
        <v>0</v>
      </c>
      <c r="AO44" s="693">
        <v>0</v>
      </c>
      <c r="AP44" s="628"/>
      <c r="AQ44" s="691">
        <v>0</v>
      </c>
      <c r="AR44" s="692">
        <v>176233.78123794156</v>
      </c>
      <c r="AS44" s="692">
        <v>176233.78123794156</v>
      </c>
      <c r="AT44" s="692">
        <v>176233.78123794156</v>
      </c>
      <c r="AU44" s="692">
        <v>176233.78123794156</v>
      </c>
      <c r="AV44" s="692">
        <v>0</v>
      </c>
      <c r="AW44" s="692">
        <v>0</v>
      </c>
      <c r="AX44" s="692">
        <v>0</v>
      </c>
      <c r="AY44" s="692">
        <v>0</v>
      </c>
      <c r="AZ44" s="692">
        <v>0</v>
      </c>
      <c r="BA44" s="692">
        <v>0</v>
      </c>
      <c r="BB44" s="692">
        <v>0</v>
      </c>
      <c r="BC44" s="692">
        <v>0</v>
      </c>
      <c r="BD44" s="692">
        <v>0</v>
      </c>
      <c r="BE44" s="692">
        <v>0</v>
      </c>
      <c r="BF44" s="692">
        <v>0</v>
      </c>
      <c r="BG44" s="692">
        <v>0</v>
      </c>
      <c r="BH44" s="692">
        <v>0</v>
      </c>
      <c r="BI44" s="692">
        <v>0</v>
      </c>
      <c r="BJ44" s="692">
        <v>0</v>
      </c>
      <c r="BK44" s="692">
        <v>0</v>
      </c>
      <c r="BL44" s="692">
        <v>0</v>
      </c>
      <c r="BM44" s="692">
        <v>0</v>
      </c>
      <c r="BN44" s="692">
        <v>0</v>
      </c>
      <c r="BO44" s="692">
        <v>0</v>
      </c>
      <c r="BP44" s="692">
        <v>0</v>
      </c>
      <c r="BQ44" s="692">
        <v>0</v>
      </c>
      <c r="BR44" s="692">
        <v>0</v>
      </c>
      <c r="BS44" s="692">
        <v>0</v>
      </c>
      <c r="BT44" s="693">
        <v>0</v>
      </c>
      <c r="BU44" s="16"/>
    </row>
    <row r="45" spans="2:73" s="17" customFormat="1" ht="15.75">
      <c r="B45" s="687" t="s">
        <v>768</v>
      </c>
      <c r="C45" s="687" t="s">
        <v>772</v>
      </c>
      <c r="D45" s="687" t="s">
        <v>17</v>
      </c>
      <c r="E45" s="687" t="s">
        <v>723</v>
      </c>
      <c r="F45" s="687" t="s">
        <v>778</v>
      </c>
      <c r="G45" s="687" t="s">
        <v>770</v>
      </c>
      <c r="H45" s="687">
        <v>2012</v>
      </c>
      <c r="I45" s="639" t="s">
        <v>575</v>
      </c>
      <c r="J45" s="639" t="s">
        <v>592</v>
      </c>
      <c r="K45" s="628"/>
      <c r="L45" s="691">
        <v>0</v>
      </c>
      <c r="M45" s="692">
        <v>3.7631999999999999</v>
      </c>
      <c r="N45" s="692">
        <v>3.7631999999999999</v>
      </c>
      <c r="O45" s="692">
        <v>3.7631999999999999</v>
      </c>
      <c r="P45" s="692">
        <v>3.7631999999999999</v>
      </c>
      <c r="Q45" s="692">
        <v>3.7631999999999999</v>
      </c>
      <c r="R45" s="692">
        <v>3.7631999999999999</v>
      </c>
      <c r="S45" s="692">
        <v>3.7631999999999999</v>
      </c>
      <c r="T45" s="692">
        <v>3.7631999999999999</v>
      </c>
      <c r="U45" s="692">
        <v>3.7631999999999999</v>
      </c>
      <c r="V45" s="692">
        <v>3.7631999999999999</v>
      </c>
      <c r="W45" s="692">
        <v>3.7631999999999999</v>
      </c>
      <c r="X45" s="692">
        <v>3.7631999999999999</v>
      </c>
      <c r="Y45" s="692">
        <v>3.7631999999999999</v>
      </c>
      <c r="Z45" s="692">
        <v>3.7631999999999999</v>
      </c>
      <c r="AA45" s="692">
        <v>3.7631999999999999</v>
      </c>
      <c r="AB45" s="692">
        <v>0</v>
      </c>
      <c r="AC45" s="692">
        <v>0</v>
      </c>
      <c r="AD45" s="692">
        <v>0</v>
      </c>
      <c r="AE45" s="692">
        <v>0</v>
      </c>
      <c r="AF45" s="692">
        <v>0</v>
      </c>
      <c r="AG45" s="692">
        <v>0</v>
      </c>
      <c r="AH45" s="692">
        <v>0</v>
      </c>
      <c r="AI45" s="692">
        <v>0</v>
      </c>
      <c r="AJ45" s="692">
        <v>0</v>
      </c>
      <c r="AK45" s="692">
        <v>0</v>
      </c>
      <c r="AL45" s="692">
        <v>0</v>
      </c>
      <c r="AM45" s="692">
        <v>0</v>
      </c>
      <c r="AN45" s="692">
        <v>0</v>
      </c>
      <c r="AO45" s="693">
        <v>0</v>
      </c>
      <c r="AP45" s="628"/>
      <c r="AQ45" s="691">
        <v>0</v>
      </c>
      <c r="AR45" s="692">
        <v>3762.71</v>
      </c>
      <c r="AS45" s="692">
        <v>3762.71</v>
      </c>
      <c r="AT45" s="692">
        <v>3762.71</v>
      </c>
      <c r="AU45" s="692">
        <v>3762.71</v>
      </c>
      <c r="AV45" s="692">
        <v>3762.71</v>
      </c>
      <c r="AW45" s="692">
        <v>3762.71</v>
      </c>
      <c r="AX45" s="692">
        <v>3762.71</v>
      </c>
      <c r="AY45" s="692">
        <v>3762.71</v>
      </c>
      <c r="AZ45" s="692">
        <v>3762.71</v>
      </c>
      <c r="BA45" s="692">
        <v>3762.71</v>
      </c>
      <c r="BB45" s="692">
        <v>3762.71</v>
      </c>
      <c r="BC45" s="692">
        <v>3762.71</v>
      </c>
      <c r="BD45" s="692">
        <v>3762.71</v>
      </c>
      <c r="BE45" s="692">
        <v>3762.71</v>
      </c>
      <c r="BF45" s="692">
        <v>3762.71</v>
      </c>
      <c r="BG45" s="692">
        <v>0</v>
      </c>
      <c r="BH45" s="692">
        <v>0</v>
      </c>
      <c r="BI45" s="692">
        <v>0</v>
      </c>
      <c r="BJ45" s="692">
        <v>0</v>
      </c>
      <c r="BK45" s="692">
        <v>0</v>
      </c>
      <c r="BL45" s="692">
        <v>0</v>
      </c>
      <c r="BM45" s="692">
        <v>0</v>
      </c>
      <c r="BN45" s="692">
        <v>0</v>
      </c>
      <c r="BO45" s="692">
        <v>0</v>
      </c>
      <c r="BP45" s="692">
        <v>0</v>
      </c>
      <c r="BQ45" s="692">
        <v>0</v>
      </c>
      <c r="BR45" s="692">
        <v>0</v>
      </c>
      <c r="BS45" s="692">
        <v>0</v>
      </c>
      <c r="BT45" s="693">
        <v>0</v>
      </c>
      <c r="BU45" s="16"/>
    </row>
    <row r="46" spans="2:73" s="17" customFormat="1" ht="15.75">
      <c r="B46" s="687" t="s">
        <v>768</v>
      </c>
      <c r="C46" s="687" t="s">
        <v>769</v>
      </c>
      <c r="D46" s="687" t="s">
        <v>2</v>
      </c>
      <c r="E46" s="687" t="s">
        <v>723</v>
      </c>
      <c r="F46" s="687" t="s">
        <v>29</v>
      </c>
      <c r="G46" s="687" t="s">
        <v>770</v>
      </c>
      <c r="H46" s="687">
        <v>2012</v>
      </c>
      <c r="I46" s="639" t="s">
        <v>575</v>
      </c>
      <c r="J46" s="639" t="s">
        <v>592</v>
      </c>
      <c r="K46" s="628"/>
      <c r="L46" s="691">
        <v>0</v>
      </c>
      <c r="M46" s="692">
        <v>10.784196079787062</v>
      </c>
      <c r="N46" s="692">
        <v>10.784196079787062</v>
      </c>
      <c r="O46" s="692">
        <v>10.784196079787062</v>
      </c>
      <c r="P46" s="692">
        <v>10.337717458421425</v>
      </c>
      <c r="Q46" s="692">
        <v>0</v>
      </c>
      <c r="R46" s="692">
        <v>0</v>
      </c>
      <c r="S46" s="692">
        <v>0</v>
      </c>
      <c r="T46" s="692">
        <v>0</v>
      </c>
      <c r="U46" s="692">
        <v>0</v>
      </c>
      <c r="V46" s="692">
        <v>0</v>
      </c>
      <c r="W46" s="692">
        <v>0</v>
      </c>
      <c r="X46" s="692">
        <v>0</v>
      </c>
      <c r="Y46" s="692">
        <v>0</v>
      </c>
      <c r="Z46" s="692">
        <v>0</v>
      </c>
      <c r="AA46" s="692">
        <v>0</v>
      </c>
      <c r="AB46" s="692">
        <v>0</v>
      </c>
      <c r="AC46" s="692">
        <v>0</v>
      </c>
      <c r="AD46" s="692">
        <v>0</v>
      </c>
      <c r="AE46" s="692">
        <v>0</v>
      </c>
      <c r="AF46" s="692">
        <v>0</v>
      </c>
      <c r="AG46" s="692">
        <v>0</v>
      </c>
      <c r="AH46" s="692">
        <v>0</v>
      </c>
      <c r="AI46" s="692">
        <v>0</v>
      </c>
      <c r="AJ46" s="692">
        <v>0</v>
      </c>
      <c r="AK46" s="692">
        <v>0</v>
      </c>
      <c r="AL46" s="692">
        <v>0</v>
      </c>
      <c r="AM46" s="692">
        <v>0</v>
      </c>
      <c r="AN46" s="692">
        <v>0</v>
      </c>
      <c r="AO46" s="693">
        <v>0</v>
      </c>
      <c r="AP46" s="628"/>
      <c r="AQ46" s="691">
        <v>0</v>
      </c>
      <c r="AR46" s="692">
        <v>18832.054319319119</v>
      </c>
      <c r="AS46" s="692">
        <v>18832.054319319119</v>
      </c>
      <c r="AT46" s="692">
        <v>18832.054319319119</v>
      </c>
      <c r="AU46" s="692">
        <v>18432.788838584442</v>
      </c>
      <c r="AV46" s="692">
        <v>0</v>
      </c>
      <c r="AW46" s="692">
        <v>0</v>
      </c>
      <c r="AX46" s="692">
        <v>0</v>
      </c>
      <c r="AY46" s="692">
        <v>0</v>
      </c>
      <c r="AZ46" s="692">
        <v>0</v>
      </c>
      <c r="BA46" s="692">
        <v>0</v>
      </c>
      <c r="BB46" s="692">
        <v>0</v>
      </c>
      <c r="BC46" s="692">
        <v>0</v>
      </c>
      <c r="BD46" s="692">
        <v>0</v>
      </c>
      <c r="BE46" s="692">
        <v>0</v>
      </c>
      <c r="BF46" s="692">
        <v>0</v>
      </c>
      <c r="BG46" s="692">
        <v>0</v>
      </c>
      <c r="BH46" s="692">
        <v>0</v>
      </c>
      <c r="BI46" s="692">
        <v>0</v>
      </c>
      <c r="BJ46" s="692">
        <v>0</v>
      </c>
      <c r="BK46" s="692">
        <v>0</v>
      </c>
      <c r="BL46" s="692">
        <v>0</v>
      </c>
      <c r="BM46" s="692">
        <v>0</v>
      </c>
      <c r="BN46" s="692">
        <v>0</v>
      </c>
      <c r="BO46" s="692">
        <v>0</v>
      </c>
      <c r="BP46" s="692">
        <v>0</v>
      </c>
      <c r="BQ46" s="692">
        <v>0</v>
      </c>
      <c r="BR46" s="692">
        <v>0</v>
      </c>
      <c r="BS46" s="692">
        <v>0</v>
      </c>
      <c r="BT46" s="693">
        <v>0</v>
      </c>
      <c r="BU46" s="16"/>
    </row>
    <row r="47" spans="2:73" s="17" customFormat="1" ht="15.75">
      <c r="B47" s="687" t="s">
        <v>768</v>
      </c>
      <c r="C47" s="687" t="s">
        <v>769</v>
      </c>
      <c r="D47" s="687" t="s">
        <v>1</v>
      </c>
      <c r="E47" s="687" t="s">
        <v>723</v>
      </c>
      <c r="F47" s="687" t="s">
        <v>29</v>
      </c>
      <c r="G47" s="687" t="s">
        <v>770</v>
      </c>
      <c r="H47" s="687">
        <v>2012</v>
      </c>
      <c r="I47" s="639" t="s">
        <v>575</v>
      </c>
      <c r="J47" s="639" t="s">
        <v>592</v>
      </c>
      <c r="K47" s="628"/>
      <c r="L47" s="691">
        <v>0</v>
      </c>
      <c r="M47" s="692">
        <v>14.453246216214461</v>
      </c>
      <c r="N47" s="692">
        <v>14.453246216214461</v>
      </c>
      <c r="O47" s="692">
        <v>14.453246216214461</v>
      </c>
      <c r="P47" s="692">
        <v>14.224038391972885</v>
      </c>
      <c r="Q47" s="692">
        <v>7.09904165775054</v>
      </c>
      <c r="R47" s="692">
        <v>0</v>
      </c>
      <c r="S47" s="692">
        <v>0</v>
      </c>
      <c r="T47" s="692">
        <v>0</v>
      </c>
      <c r="U47" s="692">
        <v>0</v>
      </c>
      <c r="V47" s="692">
        <v>0</v>
      </c>
      <c r="W47" s="692">
        <v>0</v>
      </c>
      <c r="X47" s="692">
        <v>0</v>
      </c>
      <c r="Y47" s="692">
        <v>0</v>
      </c>
      <c r="Z47" s="692">
        <v>0</v>
      </c>
      <c r="AA47" s="692">
        <v>0</v>
      </c>
      <c r="AB47" s="692">
        <v>0</v>
      </c>
      <c r="AC47" s="692">
        <v>0</v>
      </c>
      <c r="AD47" s="692">
        <v>0</v>
      </c>
      <c r="AE47" s="692">
        <v>0</v>
      </c>
      <c r="AF47" s="692">
        <v>0</v>
      </c>
      <c r="AG47" s="692">
        <v>0</v>
      </c>
      <c r="AH47" s="692">
        <v>0</v>
      </c>
      <c r="AI47" s="692">
        <v>0</v>
      </c>
      <c r="AJ47" s="692">
        <v>0</v>
      </c>
      <c r="AK47" s="692">
        <v>0</v>
      </c>
      <c r="AL47" s="692">
        <v>0</v>
      </c>
      <c r="AM47" s="692">
        <v>0</v>
      </c>
      <c r="AN47" s="692">
        <v>0</v>
      </c>
      <c r="AO47" s="693">
        <v>0</v>
      </c>
      <c r="AP47" s="628"/>
      <c r="AQ47" s="691">
        <v>0</v>
      </c>
      <c r="AR47" s="692">
        <v>99292.119747019155</v>
      </c>
      <c r="AS47" s="692">
        <v>99292.119747019155</v>
      </c>
      <c r="AT47" s="692">
        <v>99292.119747019155</v>
      </c>
      <c r="AU47" s="692">
        <v>99087.149637019145</v>
      </c>
      <c r="AV47" s="692">
        <v>53993.433184876347</v>
      </c>
      <c r="AW47" s="692">
        <v>0</v>
      </c>
      <c r="AX47" s="692">
        <v>0</v>
      </c>
      <c r="AY47" s="692">
        <v>0</v>
      </c>
      <c r="AZ47" s="692">
        <v>0</v>
      </c>
      <c r="BA47" s="692">
        <v>0</v>
      </c>
      <c r="BB47" s="692">
        <v>0</v>
      </c>
      <c r="BC47" s="692">
        <v>0</v>
      </c>
      <c r="BD47" s="692">
        <v>0</v>
      </c>
      <c r="BE47" s="692">
        <v>0</v>
      </c>
      <c r="BF47" s="692">
        <v>0</v>
      </c>
      <c r="BG47" s="692">
        <v>0</v>
      </c>
      <c r="BH47" s="692">
        <v>0</v>
      </c>
      <c r="BI47" s="692">
        <v>0</v>
      </c>
      <c r="BJ47" s="692">
        <v>0</v>
      </c>
      <c r="BK47" s="692">
        <v>0</v>
      </c>
      <c r="BL47" s="692">
        <v>0</v>
      </c>
      <c r="BM47" s="692">
        <v>0</v>
      </c>
      <c r="BN47" s="692">
        <v>0</v>
      </c>
      <c r="BO47" s="692">
        <v>0</v>
      </c>
      <c r="BP47" s="692">
        <v>0</v>
      </c>
      <c r="BQ47" s="692">
        <v>0</v>
      </c>
      <c r="BR47" s="692">
        <v>0</v>
      </c>
      <c r="BS47" s="692">
        <v>0</v>
      </c>
      <c r="BT47" s="693">
        <v>0</v>
      </c>
      <c r="BU47" s="16"/>
    </row>
    <row r="48" spans="2:73" s="17" customFormat="1" ht="15.75">
      <c r="B48" s="687" t="s">
        <v>768</v>
      </c>
      <c r="C48" s="687" t="s">
        <v>769</v>
      </c>
      <c r="D48" s="687" t="s">
        <v>5</v>
      </c>
      <c r="E48" s="687" t="s">
        <v>723</v>
      </c>
      <c r="F48" s="687" t="s">
        <v>29</v>
      </c>
      <c r="G48" s="687" t="s">
        <v>770</v>
      </c>
      <c r="H48" s="687">
        <v>2012</v>
      </c>
      <c r="I48" s="639" t="s">
        <v>575</v>
      </c>
      <c r="J48" s="639" t="s">
        <v>592</v>
      </c>
      <c r="K48" s="628"/>
      <c r="L48" s="691">
        <v>0</v>
      </c>
      <c r="M48" s="692">
        <v>14.827672939667881</v>
      </c>
      <c r="N48" s="692">
        <v>14.827672939667881</v>
      </c>
      <c r="O48" s="692">
        <v>14.827672939667881</v>
      </c>
      <c r="P48" s="692">
        <v>14.827672939667881</v>
      </c>
      <c r="Q48" s="692">
        <v>13.572055387154727</v>
      </c>
      <c r="R48" s="692">
        <v>11.485157192671043</v>
      </c>
      <c r="S48" s="692">
        <v>8.5981665856759744</v>
      </c>
      <c r="T48" s="692">
        <v>8.5664209773446647</v>
      </c>
      <c r="U48" s="692">
        <v>8.5664209773446647</v>
      </c>
      <c r="V48" s="692">
        <v>5.5245793728301198</v>
      </c>
      <c r="W48" s="692">
        <v>2.1614320588264904</v>
      </c>
      <c r="X48" s="692">
        <v>2.1612422811417664</v>
      </c>
      <c r="Y48" s="692">
        <v>2.1612422811417664</v>
      </c>
      <c r="Z48" s="692">
        <v>2.1241537672199011</v>
      </c>
      <c r="AA48" s="692">
        <v>2.1241537672199011</v>
      </c>
      <c r="AB48" s="692">
        <v>2.0713777970149732</v>
      </c>
      <c r="AC48" s="692">
        <v>0.58118865561452004</v>
      </c>
      <c r="AD48" s="692">
        <v>0.58118865561452004</v>
      </c>
      <c r="AE48" s="692">
        <v>0.58118865561452004</v>
      </c>
      <c r="AF48" s="692">
        <v>0.58118865561452004</v>
      </c>
      <c r="AG48" s="692">
        <v>0</v>
      </c>
      <c r="AH48" s="692">
        <v>0</v>
      </c>
      <c r="AI48" s="692">
        <v>0</v>
      </c>
      <c r="AJ48" s="692">
        <v>0</v>
      </c>
      <c r="AK48" s="692">
        <v>0</v>
      </c>
      <c r="AL48" s="692">
        <v>0</v>
      </c>
      <c r="AM48" s="692">
        <v>0</v>
      </c>
      <c r="AN48" s="692">
        <v>0</v>
      </c>
      <c r="AO48" s="693">
        <v>0</v>
      </c>
      <c r="AP48" s="628"/>
      <c r="AQ48" s="691">
        <v>0</v>
      </c>
      <c r="AR48" s="692">
        <v>268320.51878128509</v>
      </c>
      <c r="AS48" s="692">
        <v>268320.51878128509</v>
      </c>
      <c r="AT48" s="692">
        <v>268320.51878128509</v>
      </c>
      <c r="AU48" s="692">
        <v>268320.51878128509</v>
      </c>
      <c r="AV48" s="692">
        <v>241203.07702605191</v>
      </c>
      <c r="AW48" s="692">
        <v>196132.55366108043</v>
      </c>
      <c r="AX48" s="692">
        <v>133782.51763586036</v>
      </c>
      <c r="AY48" s="692">
        <v>133504.42610687809</v>
      </c>
      <c r="AZ48" s="692">
        <v>133504.42610687809</v>
      </c>
      <c r="BA48" s="692">
        <v>67810.089185601217</v>
      </c>
      <c r="BB48" s="692">
        <v>50323.930973858238</v>
      </c>
      <c r="BC48" s="692">
        <v>48759.945752845619</v>
      </c>
      <c r="BD48" s="692">
        <v>48759.945752845619</v>
      </c>
      <c r="BE48" s="692">
        <v>45355.775626892588</v>
      </c>
      <c r="BF48" s="692">
        <v>45355.775626892588</v>
      </c>
      <c r="BG48" s="692">
        <v>44735.33095424631</v>
      </c>
      <c r="BH48" s="692">
        <v>12551.870978455363</v>
      </c>
      <c r="BI48" s="692">
        <v>12551.870978455363</v>
      </c>
      <c r="BJ48" s="692">
        <v>12551.870978455363</v>
      </c>
      <c r="BK48" s="692">
        <v>12551.870978455363</v>
      </c>
      <c r="BL48" s="692">
        <v>0</v>
      </c>
      <c r="BM48" s="692">
        <v>0</v>
      </c>
      <c r="BN48" s="692">
        <v>0</v>
      </c>
      <c r="BO48" s="692">
        <v>0</v>
      </c>
      <c r="BP48" s="692">
        <v>0</v>
      </c>
      <c r="BQ48" s="692">
        <v>0</v>
      </c>
      <c r="BR48" s="692">
        <v>0</v>
      </c>
      <c r="BS48" s="692">
        <v>0</v>
      </c>
      <c r="BT48" s="693">
        <v>0</v>
      </c>
      <c r="BU48" s="16"/>
    </row>
    <row r="49" spans="2:73" s="17" customFormat="1" ht="15.75">
      <c r="B49" s="687" t="s">
        <v>768</v>
      </c>
      <c r="C49" s="687" t="s">
        <v>769</v>
      </c>
      <c r="D49" s="687" t="s">
        <v>4</v>
      </c>
      <c r="E49" s="687" t="s">
        <v>723</v>
      </c>
      <c r="F49" s="687" t="s">
        <v>29</v>
      </c>
      <c r="G49" s="687" t="s">
        <v>770</v>
      </c>
      <c r="H49" s="687">
        <v>2012</v>
      </c>
      <c r="I49" s="639" t="s">
        <v>575</v>
      </c>
      <c r="J49" s="639" t="s">
        <v>592</v>
      </c>
      <c r="K49" s="628"/>
      <c r="L49" s="691">
        <v>0</v>
      </c>
      <c r="M49" s="692">
        <v>2.308489883934461</v>
      </c>
      <c r="N49" s="692">
        <v>2.308489883934461</v>
      </c>
      <c r="O49" s="692">
        <v>2.308489883934461</v>
      </c>
      <c r="P49" s="692">
        <v>2.308489883934461</v>
      </c>
      <c r="Q49" s="692">
        <v>2.2987452503664643</v>
      </c>
      <c r="R49" s="692">
        <v>2.2987452503664643</v>
      </c>
      <c r="S49" s="692">
        <v>1.960710675934328</v>
      </c>
      <c r="T49" s="692">
        <v>1.95661716328108</v>
      </c>
      <c r="U49" s="692">
        <v>1.95661716328108</v>
      </c>
      <c r="V49" s="692">
        <v>1.95661716328108</v>
      </c>
      <c r="W49" s="692">
        <v>3.5991363050689611E-2</v>
      </c>
      <c r="X49" s="692">
        <v>3.5966576326453469E-2</v>
      </c>
      <c r="Y49" s="692">
        <v>3.5966576326453469E-2</v>
      </c>
      <c r="Z49" s="692">
        <v>3.4671452087222228E-2</v>
      </c>
      <c r="AA49" s="692">
        <v>3.4671452087222228E-2</v>
      </c>
      <c r="AB49" s="692">
        <v>3.2385878574410387E-2</v>
      </c>
      <c r="AC49" s="692">
        <v>0</v>
      </c>
      <c r="AD49" s="692">
        <v>0</v>
      </c>
      <c r="AE49" s="692">
        <v>0</v>
      </c>
      <c r="AF49" s="692">
        <v>0</v>
      </c>
      <c r="AG49" s="692">
        <v>0</v>
      </c>
      <c r="AH49" s="692">
        <v>0</v>
      </c>
      <c r="AI49" s="692">
        <v>0</v>
      </c>
      <c r="AJ49" s="692">
        <v>0</v>
      </c>
      <c r="AK49" s="692">
        <v>0</v>
      </c>
      <c r="AL49" s="692">
        <v>0</v>
      </c>
      <c r="AM49" s="692">
        <v>0</v>
      </c>
      <c r="AN49" s="692">
        <v>0</v>
      </c>
      <c r="AO49" s="693">
        <v>0</v>
      </c>
      <c r="AP49" s="628"/>
      <c r="AQ49" s="691">
        <v>0</v>
      </c>
      <c r="AR49" s="692">
        <v>14008.319382054111</v>
      </c>
      <c r="AS49" s="692">
        <v>14008.319382054111</v>
      </c>
      <c r="AT49" s="692">
        <v>14008.319382054111</v>
      </c>
      <c r="AU49" s="692">
        <v>14008.319382054111</v>
      </c>
      <c r="AV49" s="692">
        <v>13797.86554387915</v>
      </c>
      <c r="AW49" s="692">
        <v>13797.86554387915</v>
      </c>
      <c r="AX49" s="692">
        <v>6497.3679798946259</v>
      </c>
      <c r="AY49" s="692">
        <v>6461.5088090521749</v>
      </c>
      <c r="AZ49" s="692">
        <v>6461.5088090521749</v>
      </c>
      <c r="BA49" s="692">
        <v>6461.5088090521749</v>
      </c>
      <c r="BB49" s="692">
        <v>1049.4480758162592</v>
      </c>
      <c r="BC49" s="692">
        <v>845.17711298425661</v>
      </c>
      <c r="BD49" s="692">
        <v>845.17711298425661</v>
      </c>
      <c r="BE49" s="692">
        <v>726.3041041094134</v>
      </c>
      <c r="BF49" s="692">
        <v>726.3041041094134</v>
      </c>
      <c r="BG49" s="692">
        <v>699.43445293181867</v>
      </c>
      <c r="BH49" s="692">
        <v>0</v>
      </c>
      <c r="BI49" s="692">
        <v>0</v>
      </c>
      <c r="BJ49" s="692">
        <v>0</v>
      </c>
      <c r="BK49" s="692">
        <v>0</v>
      </c>
      <c r="BL49" s="692">
        <v>0</v>
      </c>
      <c r="BM49" s="692">
        <v>0</v>
      </c>
      <c r="BN49" s="692">
        <v>0</v>
      </c>
      <c r="BO49" s="692">
        <v>0</v>
      </c>
      <c r="BP49" s="692">
        <v>0</v>
      </c>
      <c r="BQ49" s="692">
        <v>0</v>
      </c>
      <c r="BR49" s="692">
        <v>0</v>
      </c>
      <c r="BS49" s="692">
        <v>0</v>
      </c>
      <c r="BT49" s="693">
        <v>0</v>
      </c>
      <c r="BU49" s="16"/>
    </row>
    <row r="50" spans="2:73" s="17" customFormat="1" ht="15.75">
      <c r="B50" s="687" t="s">
        <v>768</v>
      </c>
      <c r="C50" s="687" t="s">
        <v>769</v>
      </c>
      <c r="D50" s="687" t="s">
        <v>3</v>
      </c>
      <c r="E50" s="687" t="s">
        <v>723</v>
      </c>
      <c r="F50" s="687" t="s">
        <v>29</v>
      </c>
      <c r="G50" s="687" t="s">
        <v>770</v>
      </c>
      <c r="H50" s="687">
        <v>2012</v>
      </c>
      <c r="I50" s="639" t="s">
        <v>575</v>
      </c>
      <c r="J50" s="639" t="s">
        <v>592</v>
      </c>
      <c r="K50" s="628"/>
      <c r="L50" s="691">
        <v>0</v>
      </c>
      <c r="M50" s="692">
        <v>255.42870980849642</v>
      </c>
      <c r="N50" s="692">
        <v>255.42870980849642</v>
      </c>
      <c r="O50" s="692">
        <v>255.42870980849642</v>
      </c>
      <c r="P50" s="692">
        <v>255.42870980849642</v>
      </c>
      <c r="Q50" s="692">
        <v>255.42870980849642</v>
      </c>
      <c r="R50" s="692">
        <v>255.42870980849642</v>
      </c>
      <c r="S50" s="692">
        <v>255.42870980849642</v>
      </c>
      <c r="T50" s="692">
        <v>255.42870980849642</v>
      </c>
      <c r="U50" s="692">
        <v>255.42870980849642</v>
      </c>
      <c r="V50" s="692">
        <v>255.42870980849642</v>
      </c>
      <c r="W50" s="692">
        <v>255.42870980849642</v>
      </c>
      <c r="X50" s="692">
        <v>255.42870980849642</v>
      </c>
      <c r="Y50" s="692">
        <v>255.42870980849642</v>
      </c>
      <c r="Z50" s="692">
        <v>255.42870980849642</v>
      </c>
      <c r="AA50" s="692">
        <v>255.42870980849642</v>
      </c>
      <c r="AB50" s="692">
        <v>255.42870980849642</v>
      </c>
      <c r="AC50" s="692">
        <v>255.42870980849642</v>
      </c>
      <c r="AD50" s="692">
        <v>255.42870980849642</v>
      </c>
      <c r="AE50" s="692">
        <v>203.53025667966554</v>
      </c>
      <c r="AF50" s="692">
        <v>0</v>
      </c>
      <c r="AG50" s="692">
        <v>0</v>
      </c>
      <c r="AH50" s="692">
        <v>0</v>
      </c>
      <c r="AI50" s="692">
        <v>0</v>
      </c>
      <c r="AJ50" s="692">
        <v>0</v>
      </c>
      <c r="AK50" s="692">
        <v>0</v>
      </c>
      <c r="AL50" s="692">
        <v>0</v>
      </c>
      <c r="AM50" s="692">
        <v>0</v>
      </c>
      <c r="AN50" s="692">
        <v>0</v>
      </c>
      <c r="AO50" s="693">
        <v>0</v>
      </c>
      <c r="AP50" s="628"/>
      <c r="AQ50" s="691">
        <v>0</v>
      </c>
      <c r="AR50" s="692">
        <v>439313.50780954288</v>
      </c>
      <c r="AS50" s="692">
        <v>439313.50780954288</v>
      </c>
      <c r="AT50" s="692">
        <v>439313.50780954288</v>
      </c>
      <c r="AU50" s="692">
        <v>439313.50780954288</v>
      </c>
      <c r="AV50" s="692">
        <v>439313.50780954288</v>
      </c>
      <c r="AW50" s="692">
        <v>439313.50780954288</v>
      </c>
      <c r="AX50" s="692">
        <v>439313.50780954288</v>
      </c>
      <c r="AY50" s="692">
        <v>439313.50780954288</v>
      </c>
      <c r="AZ50" s="692">
        <v>439313.50780954288</v>
      </c>
      <c r="BA50" s="692">
        <v>439313.50780954288</v>
      </c>
      <c r="BB50" s="692">
        <v>439313.50780954288</v>
      </c>
      <c r="BC50" s="692">
        <v>439313.50780954288</v>
      </c>
      <c r="BD50" s="692">
        <v>439313.50780954288</v>
      </c>
      <c r="BE50" s="692">
        <v>439313.50780954288</v>
      </c>
      <c r="BF50" s="692">
        <v>439313.50780954288</v>
      </c>
      <c r="BG50" s="692">
        <v>439313.50780954288</v>
      </c>
      <c r="BH50" s="692">
        <v>439313.50780954288</v>
      </c>
      <c r="BI50" s="692">
        <v>439313.50780954288</v>
      </c>
      <c r="BJ50" s="692">
        <v>392903.08669131534</v>
      </c>
      <c r="BK50" s="692">
        <v>0</v>
      </c>
      <c r="BL50" s="692">
        <v>0</v>
      </c>
      <c r="BM50" s="692">
        <v>0</v>
      </c>
      <c r="BN50" s="692">
        <v>0</v>
      </c>
      <c r="BO50" s="692">
        <v>0</v>
      </c>
      <c r="BP50" s="692">
        <v>0</v>
      </c>
      <c r="BQ50" s="692">
        <v>0</v>
      </c>
      <c r="BR50" s="692">
        <v>0</v>
      </c>
      <c r="BS50" s="692">
        <v>0</v>
      </c>
      <c r="BT50" s="693">
        <v>0</v>
      </c>
      <c r="BU50" s="16"/>
    </row>
    <row r="51" spans="2:73" s="17" customFormat="1" ht="15.75">
      <c r="B51" s="687" t="s">
        <v>768</v>
      </c>
      <c r="C51" s="687" t="s">
        <v>779</v>
      </c>
      <c r="D51" s="687" t="s">
        <v>14</v>
      </c>
      <c r="E51" s="687" t="s">
        <v>723</v>
      </c>
      <c r="F51" s="687" t="s">
        <v>29</v>
      </c>
      <c r="G51" s="687" t="s">
        <v>770</v>
      </c>
      <c r="H51" s="687">
        <v>2012</v>
      </c>
      <c r="I51" s="639" t="s">
        <v>575</v>
      </c>
      <c r="J51" s="639" t="s">
        <v>592</v>
      </c>
      <c r="K51" s="628"/>
      <c r="L51" s="691">
        <v>0</v>
      </c>
      <c r="M51" s="692">
        <v>2.2469594716094443</v>
      </c>
      <c r="N51" s="692">
        <v>1.8446874162182219</v>
      </c>
      <c r="O51" s="692">
        <v>1.8446874162182219</v>
      </c>
      <c r="P51" s="692">
        <v>1.8446874162182219</v>
      </c>
      <c r="Q51" s="692">
        <v>1.8446874162182219</v>
      </c>
      <c r="R51" s="692">
        <v>1.8446874162182219</v>
      </c>
      <c r="S51" s="692">
        <v>1.7858222154900438</v>
      </c>
      <c r="T51" s="692">
        <v>1.7858222154900438</v>
      </c>
      <c r="U51" s="692">
        <v>1.0377956777811048</v>
      </c>
      <c r="V51" s="692">
        <v>0.70800952613353729</v>
      </c>
      <c r="W51" s="692">
        <v>0.70800952613353729</v>
      </c>
      <c r="X51" s="692">
        <v>0.70800952613353729</v>
      </c>
      <c r="Y51" s="692">
        <v>0</v>
      </c>
      <c r="Z51" s="692">
        <v>0</v>
      </c>
      <c r="AA51" s="692">
        <v>0</v>
      </c>
      <c r="AB51" s="692">
        <v>0</v>
      </c>
      <c r="AC51" s="692">
        <v>0</v>
      </c>
      <c r="AD51" s="692">
        <v>0</v>
      </c>
      <c r="AE51" s="692">
        <v>0</v>
      </c>
      <c r="AF51" s="692">
        <v>0</v>
      </c>
      <c r="AG51" s="692">
        <v>0</v>
      </c>
      <c r="AH51" s="692">
        <v>0</v>
      </c>
      <c r="AI51" s="692">
        <v>0</v>
      </c>
      <c r="AJ51" s="692">
        <v>0</v>
      </c>
      <c r="AK51" s="692">
        <v>0</v>
      </c>
      <c r="AL51" s="692">
        <v>0</v>
      </c>
      <c r="AM51" s="692">
        <v>0</v>
      </c>
      <c r="AN51" s="692">
        <v>0</v>
      </c>
      <c r="AO51" s="693">
        <v>0</v>
      </c>
      <c r="AP51" s="628"/>
      <c r="AQ51" s="691">
        <v>0</v>
      </c>
      <c r="AR51" s="692">
        <v>26655.169067382813</v>
      </c>
      <c r="AS51" s="692">
        <v>26655.1689453125</v>
      </c>
      <c r="AT51" s="692">
        <v>26655.1689453125</v>
      </c>
      <c r="AU51" s="692">
        <v>18911.169067382816</v>
      </c>
      <c r="AV51" s="692">
        <v>18491.169067382813</v>
      </c>
      <c r="AW51" s="692">
        <v>18491.169067382813</v>
      </c>
      <c r="AX51" s="692">
        <v>17357.975463867188</v>
      </c>
      <c r="AY51" s="692">
        <v>17061.887451171871</v>
      </c>
      <c r="AZ51" s="692">
        <v>2661.887451171875</v>
      </c>
      <c r="BA51" s="692">
        <v>2353.887451171875</v>
      </c>
      <c r="BB51" s="692">
        <v>2353.887451171875</v>
      </c>
      <c r="BC51" s="692">
        <v>2353.887451171875</v>
      </c>
      <c r="BD51" s="692">
        <v>0</v>
      </c>
      <c r="BE51" s="692">
        <v>0</v>
      </c>
      <c r="BF51" s="692">
        <v>0</v>
      </c>
      <c r="BG51" s="692">
        <v>0</v>
      </c>
      <c r="BH51" s="692">
        <v>0</v>
      </c>
      <c r="BI51" s="692">
        <v>0</v>
      </c>
      <c r="BJ51" s="692">
        <v>0</v>
      </c>
      <c r="BK51" s="692">
        <v>0</v>
      </c>
      <c r="BL51" s="692">
        <v>0</v>
      </c>
      <c r="BM51" s="692">
        <v>0</v>
      </c>
      <c r="BN51" s="692">
        <v>0</v>
      </c>
      <c r="BO51" s="692">
        <v>0</v>
      </c>
      <c r="BP51" s="692">
        <v>0</v>
      </c>
      <c r="BQ51" s="692">
        <v>0</v>
      </c>
      <c r="BR51" s="692">
        <v>0</v>
      </c>
      <c r="BS51" s="692">
        <v>0</v>
      </c>
      <c r="BT51" s="693">
        <v>0</v>
      </c>
      <c r="BU51" s="16"/>
    </row>
    <row r="52" spans="2:73" s="17" customFormat="1" ht="15.75">
      <c r="B52" s="687" t="s">
        <v>768</v>
      </c>
      <c r="C52" s="687" t="s">
        <v>776</v>
      </c>
      <c r="D52" s="687" t="s">
        <v>9</v>
      </c>
      <c r="E52" s="687" t="s">
        <v>723</v>
      </c>
      <c r="F52" s="687" t="s">
        <v>776</v>
      </c>
      <c r="G52" s="687" t="s">
        <v>771</v>
      </c>
      <c r="H52" s="687">
        <v>2012</v>
      </c>
      <c r="I52" s="639" t="s">
        <v>575</v>
      </c>
      <c r="J52" s="639" t="s">
        <v>592</v>
      </c>
      <c r="K52" s="628"/>
      <c r="L52" s="691">
        <v>0</v>
      </c>
      <c r="M52" s="692">
        <v>1259.7547287</v>
      </c>
      <c r="N52" s="692">
        <v>0</v>
      </c>
      <c r="O52" s="692">
        <v>0</v>
      </c>
      <c r="P52" s="692">
        <v>0</v>
      </c>
      <c r="Q52" s="692">
        <v>0</v>
      </c>
      <c r="R52" s="692">
        <v>0</v>
      </c>
      <c r="S52" s="692">
        <v>0</v>
      </c>
      <c r="T52" s="692">
        <v>0</v>
      </c>
      <c r="U52" s="692">
        <v>0</v>
      </c>
      <c r="V52" s="692">
        <v>0</v>
      </c>
      <c r="W52" s="692">
        <v>0</v>
      </c>
      <c r="X52" s="692">
        <v>0</v>
      </c>
      <c r="Y52" s="692">
        <v>0</v>
      </c>
      <c r="Z52" s="692">
        <v>0</v>
      </c>
      <c r="AA52" s="692">
        <v>0</v>
      </c>
      <c r="AB52" s="692">
        <v>0</v>
      </c>
      <c r="AC52" s="692">
        <v>0</v>
      </c>
      <c r="AD52" s="692">
        <v>0</v>
      </c>
      <c r="AE52" s="692">
        <v>0</v>
      </c>
      <c r="AF52" s="692">
        <v>0</v>
      </c>
      <c r="AG52" s="692">
        <v>0</v>
      </c>
      <c r="AH52" s="692">
        <v>0</v>
      </c>
      <c r="AI52" s="692">
        <v>0</v>
      </c>
      <c r="AJ52" s="692">
        <v>0</v>
      </c>
      <c r="AK52" s="692">
        <v>0</v>
      </c>
      <c r="AL52" s="692">
        <v>0</v>
      </c>
      <c r="AM52" s="692">
        <v>0</v>
      </c>
      <c r="AN52" s="692">
        <v>0</v>
      </c>
      <c r="AO52" s="693">
        <v>0</v>
      </c>
      <c r="AP52" s="628"/>
      <c r="AQ52" s="691">
        <v>0</v>
      </c>
      <c r="AR52" s="692">
        <v>30359.54</v>
      </c>
      <c r="AS52" s="692">
        <v>0</v>
      </c>
      <c r="AT52" s="692">
        <v>0</v>
      </c>
      <c r="AU52" s="692">
        <v>0</v>
      </c>
      <c r="AV52" s="692">
        <v>0</v>
      </c>
      <c r="AW52" s="692">
        <v>0</v>
      </c>
      <c r="AX52" s="692">
        <v>0</v>
      </c>
      <c r="AY52" s="692">
        <v>0</v>
      </c>
      <c r="AZ52" s="692">
        <v>0</v>
      </c>
      <c r="BA52" s="692">
        <v>0</v>
      </c>
      <c r="BB52" s="692">
        <v>0</v>
      </c>
      <c r="BC52" s="692">
        <v>0</v>
      </c>
      <c r="BD52" s="692">
        <v>0</v>
      </c>
      <c r="BE52" s="692">
        <v>0</v>
      </c>
      <c r="BF52" s="692">
        <v>0</v>
      </c>
      <c r="BG52" s="692">
        <v>0</v>
      </c>
      <c r="BH52" s="692">
        <v>0</v>
      </c>
      <c r="BI52" s="692">
        <v>0</v>
      </c>
      <c r="BJ52" s="692">
        <v>0</v>
      </c>
      <c r="BK52" s="692">
        <v>0</v>
      </c>
      <c r="BL52" s="692">
        <v>0</v>
      </c>
      <c r="BM52" s="692">
        <v>0</v>
      </c>
      <c r="BN52" s="692">
        <v>0</v>
      </c>
      <c r="BO52" s="692">
        <v>0</v>
      </c>
      <c r="BP52" s="692">
        <v>0</v>
      </c>
      <c r="BQ52" s="692">
        <v>0</v>
      </c>
      <c r="BR52" s="692">
        <v>0</v>
      </c>
      <c r="BS52" s="692">
        <v>0</v>
      </c>
      <c r="BT52" s="693">
        <v>0</v>
      </c>
      <c r="BU52" s="16"/>
    </row>
    <row r="53" spans="2:73">
      <c r="B53" s="687" t="s">
        <v>768</v>
      </c>
      <c r="C53" s="687" t="s">
        <v>777</v>
      </c>
      <c r="D53" s="687" t="s">
        <v>17</v>
      </c>
      <c r="E53" s="687" t="s">
        <v>723</v>
      </c>
      <c r="F53" s="687" t="s">
        <v>778</v>
      </c>
      <c r="G53" s="687" t="s">
        <v>770</v>
      </c>
      <c r="H53" s="687">
        <v>2012</v>
      </c>
      <c r="I53" s="639" t="s">
        <v>575</v>
      </c>
      <c r="J53" s="639" t="s">
        <v>592</v>
      </c>
      <c r="K53" s="628"/>
      <c r="L53" s="691">
        <v>0</v>
      </c>
      <c r="M53" s="692">
        <v>21.437125583082775</v>
      </c>
      <c r="N53" s="692">
        <v>21.437125583082775</v>
      </c>
      <c r="O53" s="692">
        <v>21.437125583082775</v>
      </c>
      <c r="P53" s="692">
        <v>21.437125583082775</v>
      </c>
      <c r="Q53" s="692">
        <v>21.437125583082775</v>
      </c>
      <c r="R53" s="692">
        <v>21.437125583082775</v>
      </c>
      <c r="S53" s="692">
        <v>21.437125583082775</v>
      </c>
      <c r="T53" s="692">
        <v>21.437125583082775</v>
      </c>
      <c r="U53" s="692">
        <v>21.437125583082775</v>
      </c>
      <c r="V53" s="692">
        <v>21.437125583082775</v>
      </c>
      <c r="W53" s="692">
        <v>21.437125583082775</v>
      </c>
      <c r="X53" s="692">
        <v>21.437125583082775</v>
      </c>
      <c r="Y53" s="692">
        <v>0</v>
      </c>
      <c r="Z53" s="692">
        <v>0</v>
      </c>
      <c r="AA53" s="692">
        <v>0</v>
      </c>
      <c r="AB53" s="692">
        <v>0</v>
      </c>
      <c r="AC53" s="692">
        <v>0</v>
      </c>
      <c r="AD53" s="692">
        <v>0</v>
      </c>
      <c r="AE53" s="692">
        <v>0</v>
      </c>
      <c r="AF53" s="692">
        <v>0</v>
      </c>
      <c r="AG53" s="692">
        <v>0</v>
      </c>
      <c r="AH53" s="692">
        <v>0</v>
      </c>
      <c r="AI53" s="692">
        <v>0</v>
      </c>
      <c r="AJ53" s="692">
        <v>0</v>
      </c>
      <c r="AK53" s="692">
        <v>0</v>
      </c>
      <c r="AL53" s="692">
        <v>0</v>
      </c>
      <c r="AM53" s="692">
        <v>0</v>
      </c>
      <c r="AN53" s="692">
        <v>0</v>
      </c>
      <c r="AO53" s="693">
        <v>0</v>
      </c>
      <c r="AP53" s="628"/>
      <c r="AQ53" s="691">
        <v>0</v>
      </c>
      <c r="AR53" s="692">
        <v>105383.32434201351</v>
      </c>
      <c r="AS53" s="692">
        <v>105383.32434201351</v>
      </c>
      <c r="AT53" s="692">
        <v>105383.32434201351</v>
      </c>
      <c r="AU53" s="692">
        <v>105383.32434201351</v>
      </c>
      <c r="AV53" s="692">
        <v>105383.32434201351</v>
      </c>
      <c r="AW53" s="692">
        <v>105383.32434201351</v>
      </c>
      <c r="AX53" s="692">
        <v>105383.32434201351</v>
      </c>
      <c r="AY53" s="692">
        <v>105383.32434201351</v>
      </c>
      <c r="AZ53" s="692">
        <v>105383.32434201351</v>
      </c>
      <c r="BA53" s="692">
        <v>105383.32434201351</v>
      </c>
      <c r="BB53" s="692">
        <v>105383.32434201351</v>
      </c>
      <c r="BC53" s="692">
        <v>105383.32434201351</v>
      </c>
      <c r="BD53" s="692">
        <v>0</v>
      </c>
      <c r="BE53" s="692">
        <v>0</v>
      </c>
      <c r="BF53" s="692">
        <v>0</v>
      </c>
      <c r="BG53" s="692">
        <v>0</v>
      </c>
      <c r="BH53" s="692">
        <v>0</v>
      </c>
      <c r="BI53" s="692">
        <v>0</v>
      </c>
      <c r="BJ53" s="692">
        <v>0</v>
      </c>
      <c r="BK53" s="692">
        <v>0</v>
      </c>
      <c r="BL53" s="692">
        <v>0</v>
      </c>
      <c r="BM53" s="692">
        <v>0</v>
      </c>
      <c r="BN53" s="692">
        <v>0</v>
      </c>
      <c r="BO53" s="692">
        <v>0</v>
      </c>
      <c r="BP53" s="692">
        <v>0</v>
      </c>
      <c r="BQ53" s="692">
        <v>0</v>
      </c>
      <c r="BR53" s="692">
        <v>0</v>
      </c>
      <c r="BS53" s="692">
        <v>0</v>
      </c>
      <c r="BT53" s="693">
        <v>0</v>
      </c>
    </row>
    <row r="54" spans="2:73">
      <c r="B54" s="687" t="s">
        <v>768</v>
      </c>
      <c r="C54" s="687" t="s">
        <v>772</v>
      </c>
      <c r="D54" s="687" t="s">
        <v>775</v>
      </c>
      <c r="E54" s="687" t="s">
        <v>723</v>
      </c>
      <c r="F54" s="687" t="s">
        <v>778</v>
      </c>
      <c r="G54" s="687" t="s">
        <v>771</v>
      </c>
      <c r="H54" s="687">
        <v>2012</v>
      </c>
      <c r="I54" s="639" t="s">
        <v>575</v>
      </c>
      <c r="J54" s="639" t="s">
        <v>592</v>
      </c>
      <c r="K54" s="628"/>
      <c r="L54" s="691">
        <v>0</v>
      </c>
      <c r="M54" s="692">
        <v>111.06300300000001</v>
      </c>
      <c r="N54" s="692">
        <v>0</v>
      </c>
      <c r="O54" s="692">
        <v>0</v>
      </c>
      <c r="P54" s="692">
        <v>0</v>
      </c>
      <c r="Q54" s="692">
        <v>0</v>
      </c>
      <c r="R54" s="692">
        <v>0</v>
      </c>
      <c r="S54" s="692">
        <v>0</v>
      </c>
      <c r="T54" s="692">
        <v>0</v>
      </c>
      <c r="U54" s="692">
        <v>0</v>
      </c>
      <c r="V54" s="692">
        <v>0</v>
      </c>
      <c r="W54" s="692">
        <v>0</v>
      </c>
      <c r="X54" s="692">
        <v>0</v>
      </c>
      <c r="Y54" s="692">
        <v>0</v>
      </c>
      <c r="Z54" s="692">
        <v>0</v>
      </c>
      <c r="AA54" s="692">
        <v>0</v>
      </c>
      <c r="AB54" s="692">
        <v>0</v>
      </c>
      <c r="AC54" s="692">
        <v>0</v>
      </c>
      <c r="AD54" s="692">
        <v>0</v>
      </c>
      <c r="AE54" s="692">
        <v>0</v>
      </c>
      <c r="AF54" s="692">
        <v>0</v>
      </c>
      <c r="AG54" s="692">
        <v>0</v>
      </c>
      <c r="AH54" s="692">
        <v>0</v>
      </c>
      <c r="AI54" s="692">
        <v>0</v>
      </c>
      <c r="AJ54" s="692">
        <v>0</v>
      </c>
      <c r="AK54" s="692">
        <v>0</v>
      </c>
      <c r="AL54" s="692">
        <v>0</v>
      </c>
      <c r="AM54" s="692">
        <v>0</v>
      </c>
      <c r="AN54" s="692">
        <v>0</v>
      </c>
      <c r="AO54" s="693">
        <v>0</v>
      </c>
      <c r="AP54" s="628"/>
      <c r="AQ54" s="691">
        <v>0</v>
      </c>
      <c r="AR54" s="692">
        <v>1614.336</v>
      </c>
      <c r="AS54" s="692">
        <v>0</v>
      </c>
      <c r="AT54" s="692">
        <v>0</v>
      </c>
      <c r="AU54" s="692">
        <v>0</v>
      </c>
      <c r="AV54" s="692">
        <v>0</v>
      </c>
      <c r="AW54" s="692">
        <v>0</v>
      </c>
      <c r="AX54" s="692">
        <v>0</v>
      </c>
      <c r="AY54" s="692">
        <v>0</v>
      </c>
      <c r="AZ54" s="692">
        <v>0</v>
      </c>
      <c r="BA54" s="692">
        <v>0</v>
      </c>
      <c r="BB54" s="692">
        <v>0</v>
      </c>
      <c r="BC54" s="692">
        <v>0</v>
      </c>
      <c r="BD54" s="692">
        <v>0</v>
      </c>
      <c r="BE54" s="692">
        <v>0</v>
      </c>
      <c r="BF54" s="692">
        <v>0</v>
      </c>
      <c r="BG54" s="692">
        <v>0</v>
      </c>
      <c r="BH54" s="692">
        <v>0</v>
      </c>
      <c r="BI54" s="692">
        <v>0</v>
      </c>
      <c r="BJ54" s="692">
        <v>0</v>
      </c>
      <c r="BK54" s="692">
        <v>0</v>
      </c>
      <c r="BL54" s="692">
        <v>0</v>
      </c>
      <c r="BM54" s="692">
        <v>0</v>
      </c>
      <c r="BN54" s="692">
        <v>0</v>
      </c>
      <c r="BO54" s="692">
        <v>0</v>
      </c>
      <c r="BP54" s="692">
        <v>0</v>
      </c>
      <c r="BQ54" s="692">
        <v>0</v>
      </c>
      <c r="BR54" s="692">
        <v>0</v>
      </c>
      <c r="BS54" s="692">
        <v>0</v>
      </c>
      <c r="BT54" s="693">
        <v>0</v>
      </c>
    </row>
    <row r="55" spans="2:73">
      <c r="B55" s="687" t="s">
        <v>780</v>
      </c>
      <c r="C55" s="687" t="s">
        <v>772</v>
      </c>
      <c r="D55" s="687" t="s">
        <v>21</v>
      </c>
      <c r="E55" s="687" t="s">
        <v>723</v>
      </c>
      <c r="F55" s="687" t="s">
        <v>778</v>
      </c>
      <c r="G55" s="687" t="s">
        <v>770</v>
      </c>
      <c r="H55" s="687">
        <v>2011</v>
      </c>
      <c r="I55" s="639" t="s">
        <v>575</v>
      </c>
      <c r="J55" s="639" t="s">
        <v>585</v>
      </c>
      <c r="K55" s="628"/>
      <c r="L55" s="691">
        <v>8.7045388938057187</v>
      </c>
      <c r="M55" s="692">
        <v>8.7045388938057187</v>
      </c>
      <c r="N55" s="692">
        <v>8.0927440357500124</v>
      </c>
      <c r="O55" s="692">
        <v>7.2148011320994572</v>
      </c>
      <c r="P55" s="692">
        <v>7.2148011320994572</v>
      </c>
      <c r="Q55" s="692">
        <v>7.2148011320994572</v>
      </c>
      <c r="R55" s="692">
        <v>1.584214557112225</v>
      </c>
      <c r="S55" s="692">
        <v>1.584214557112225</v>
      </c>
      <c r="T55" s="692">
        <v>1.584214557112225</v>
      </c>
      <c r="U55" s="692">
        <v>1.584214557112225</v>
      </c>
      <c r="V55" s="692">
        <v>1.521998130869272</v>
      </c>
      <c r="W55" s="692">
        <v>1.521998130869272</v>
      </c>
      <c r="X55" s="692">
        <v>0</v>
      </c>
      <c r="Y55" s="692">
        <v>0</v>
      </c>
      <c r="Z55" s="692">
        <v>0</v>
      </c>
      <c r="AA55" s="692">
        <v>0</v>
      </c>
      <c r="AB55" s="692">
        <v>0</v>
      </c>
      <c r="AC55" s="692">
        <v>0</v>
      </c>
      <c r="AD55" s="692">
        <v>0</v>
      </c>
      <c r="AE55" s="692">
        <v>0</v>
      </c>
      <c r="AF55" s="692">
        <v>0</v>
      </c>
      <c r="AG55" s="692">
        <v>0</v>
      </c>
      <c r="AH55" s="692">
        <v>0</v>
      </c>
      <c r="AI55" s="692">
        <v>0</v>
      </c>
      <c r="AJ55" s="692">
        <v>0</v>
      </c>
      <c r="AK55" s="692">
        <v>0</v>
      </c>
      <c r="AL55" s="692">
        <v>0</v>
      </c>
      <c r="AM55" s="692">
        <v>0</v>
      </c>
      <c r="AN55" s="692">
        <v>0</v>
      </c>
      <c r="AO55" s="693">
        <v>0</v>
      </c>
      <c r="AP55" s="628"/>
      <c r="AQ55" s="691">
        <v>18673.387413661334</v>
      </c>
      <c r="AR55" s="692">
        <v>18673.387413661334</v>
      </c>
      <c r="AS55" s="692">
        <v>16964.572731669694</v>
      </c>
      <c r="AT55" s="692">
        <v>14512.375391410502</v>
      </c>
      <c r="AU55" s="692">
        <v>14512.375391410502</v>
      </c>
      <c r="AV55" s="692">
        <v>14512.375391410502</v>
      </c>
      <c r="AW55" s="692">
        <v>3415.9826896366294</v>
      </c>
      <c r="AX55" s="692">
        <v>3415.9826896366294</v>
      </c>
      <c r="AY55" s="692">
        <v>3415.9826896366294</v>
      </c>
      <c r="AZ55" s="692">
        <v>3415.9826896366294</v>
      </c>
      <c r="BA55" s="692">
        <v>3006.8740588900159</v>
      </c>
      <c r="BB55" s="692">
        <v>3006.8740588900159</v>
      </c>
      <c r="BC55" s="692">
        <v>0</v>
      </c>
      <c r="BD55" s="692">
        <v>0</v>
      </c>
      <c r="BE55" s="692">
        <v>0</v>
      </c>
      <c r="BF55" s="692">
        <v>0</v>
      </c>
      <c r="BG55" s="692">
        <v>0</v>
      </c>
      <c r="BH55" s="692">
        <v>0</v>
      </c>
      <c r="BI55" s="692">
        <v>0</v>
      </c>
      <c r="BJ55" s="692">
        <v>0</v>
      </c>
      <c r="BK55" s="692">
        <v>0</v>
      </c>
      <c r="BL55" s="692">
        <v>0</v>
      </c>
      <c r="BM55" s="692">
        <v>0</v>
      </c>
      <c r="BN55" s="692">
        <v>0</v>
      </c>
      <c r="BO55" s="692">
        <v>0</v>
      </c>
      <c r="BP55" s="692">
        <v>0</v>
      </c>
      <c r="BQ55" s="692">
        <v>0</v>
      </c>
      <c r="BR55" s="692">
        <v>0</v>
      </c>
      <c r="BS55" s="692">
        <v>0</v>
      </c>
      <c r="BT55" s="693">
        <v>0</v>
      </c>
    </row>
    <row r="56" spans="2:73">
      <c r="B56" s="687" t="s">
        <v>780</v>
      </c>
      <c r="C56" s="687" t="s">
        <v>772</v>
      </c>
      <c r="D56" s="687" t="s">
        <v>20</v>
      </c>
      <c r="E56" s="687" t="s">
        <v>723</v>
      </c>
      <c r="F56" s="687" t="s">
        <v>778</v>
      </c>
      <c r="G56" s="687" t="s">
        <v>770</v>
      </c>
      <c r="H56" s="687">
        <v>2011</v>
      </c>
      <c r="I56" s="639" t="s">
        <v>575</v>
      </c>
      <c r="J56" s="639" t="s">
        <v>585</v>
      </c>
      <c r="K56" s="628"/>
      <c r="L56" s="691">
        <v>15.531523888694348</v>
      </c>
      <c r="M56" s="692">
        <v>15.531523888694348</v>
      </c>
      <c r="N56" s="692">
        <v>15.531523888694348</v>
      </c>
      <c r="O56" s="692">
        <v>15.531523888694348</v>
      </c>
      <c r="P56" s="692">
        <v>15.531523888694348</v>
      </c>
      <c r="Q56" s="692">
        <v>0</v>
      </c>
      <c r="R56" s="692">
        <v>0</v>
      </c>
      <c r="S56" s="692">
        <v>0</v>
      </c>
      <c r="T56" s="692">
        <v>0</v>
      </c>
      <c r="U56" s="692">
        <v>0</v>
      </c>
      <c r="V56" s="692">
        <v>0</v>
      </c>
      <c r="W56" s="692">
        <v>0</v>
      </c>
      <c r="X56" s="692">
        <v>0</v>
      </c>
      <c r="Y56" s="692">
        <v>0</v>
      </c>
      <c r="Z56" s="692">
        <v>0</v>
      </c>
      <c r="AA56" s="692">
        <v>0</v>
      </c>
      <c r="AB56" s="692">
        <v>0</v>
      </c>
      <c r="AC56" s="692">
        <v>0</v>
      </c>
      <c r="AD56" s="692">
        <v>0</v>
      </c>
      <c r="AE56" s="692">
        <v>0</v>
      </c>
      <c r="AF56" s="692">
        <v>0</v>
      </c>
      <c r="AG56" s="692">
        <v>0</v>
      </c>
      <c r="AH56" s="692">
        <v>0</v>
      </c>
      <c r="AI56" s="692">
        <v>0</v>
      </c>
      <c r="AJ56" s="692">
        <v>0</v>
      </c>
      <c r="AK56" s="692">
        <v>0</v>
      </c>
      <c r="AL56" s="692">
        <v>0</v>
      </c>
      <c r="AM56" s="692">
        <v>0</v>
      </c>
      <c r="AN56" s="692">
        <v>0</v>
      </c>
      <c r="AO56" s="693">
        <v>0</v>
      </c>
      <c r="AP56" s="628"/>
      <c r="AQ56" s="691">
        <v>75528.763387689221</v>
      </c>
      <c r="AR56" s="692">
        <v>75528.763387689221</v>
      </c>
      <c r="AS56" s="692">
        <v>75528.763387689221</v>
      </c>
      <c r="AT56" s="692">
        <v>75528.763387689221</v>
      </c>
      <c r="AU56" s="692">
        <v>75528.763387689221</v>
      </c>
      <c r="AV56" s="692">
        <v>0</v>
      </c>
      <c r="AW56" s="692">
        <v>0</v>
      </c>
      <c r="AX56" s="692">
        <v>0</v>
      </c>
      <c r="AY56" s="692">
        <v>0</v>
      </c>
      <c r="AZ56" s="692">
        <v>0</v>
      </c>
      <c r="BA56" s="692">
        <v>0</v>
      </c>
      <c r="BB56" s="692">
        <v>0</v>
      </c>
      <c r="BC56" s="692">
        <v>0</v>
      </c>
      <c r="BD56" s="692">
        <v>0</v>
      </c>
      <c r="BE56" s="692">
        <v>0</v>
      </c>
      <c r="BF56" s="692">
        <v>0</v>
      </c>
      <c r="BG56" s="692">
        <v>0</v>
      </c>
      <c r="BH56" s="692">
        <v>0</v>
      </c>
      <c r="BI56" s="692">
        <v>0</v>
      </c>
      <c r="BJ56" s="692">
        <v>0</v>
      </c>
      <c r="BK56" s="692">
        <v>0</v>
      </c>
      <c r="BL56" s="692">
        <v>0</v>
      </c>
      <c r="BM56" s="692">
        <v>0</v>
      </c>
      <c r="BN56" s="692">
        <v>0</v>
      </c>
      <c r="BO56" s="692">
        <v>0</v>
      </c>
      <c r="BP56" s="692">
        <v>0</v>
      </c>
      <c r="BQ56" s="692">
        <v>0</v>
      </c>
      <c r="BR56" s="692">
        <v>0</v>
      </c>
      <c r="BS56" s="692">
        <v>0</v>
      </c>
      <c r="BT56" s="693">
        <v>0</v>
      </c>
    </row>
    <row r="57" spans="2:73">
      <c r="B57" s="687" t="s">
        <v>780</v>
      </c>
      <c r="C57" s="687" t="s">
        <v>777</v>
      </c>
      <c r="D57" s="687" t="s">
        <v>17</v>
      </c>
      <c r="E57" s="687" t="s">
        <v>723</v>
      </c>
      <c r="F57" s="687" t="s">
        <v>778</v>
      </c>
      <c r="G57" s="687" t="s">
        <v>770</v>
      </c>
      <c r="H57" s="687">
        <v>2011</v>
      </c>
      <c r="I57" s="639" t="s">
        <v>575</v>
      </c>
      <c r="J57" s="639" t="s">
        <v>585</v>
      </c>
      <c r="K57" s="628"/>
      <c r="L57" s="691">
        <v>5.4431030466584875</v>
      </c>
      <c r="M57" s="692">
        <v>5.4431030466584875</v>
      </c>
      <c r="N57" s="692">
        <v>5.4431030466584875</v>
      </c>
      <c r="O57" s="692">
        <v>5.4431030466584875</v>
      </c>
      <c r="P57" s="692">
        <v>5.4431030466584902</v>
      </c>
      <c r="Q57" s="692">
        <v>5.4431030466584902</v>
      </c>
      <c r="R57" s="692">
        <v>5.4431030466584902</v>
      </c>
      <c r="S57" s="692">
        <v>5.4431030466584902</v>
      </c>
      <c r="T57" s="692">
        <v>5.4431030466584902</v>
      </c>
      <c r="U57" s="692">
        <v>5.4431030466584902</v>
      </c>
      <c r="V57" s="692">
        <v>5.4431030466584902</v>
      </c>
      <c r="W57" s="692">
        <v>5.4431030466584902</v>
      </c>
      <c r="X57" s="692">
        <v>5.4431030466584902</v>
      </c>
      <c r="Y57" s="692">
        <v>5.4431030466584902</v>
      </c>
      <c r="Z57" s="692">
        <v>5.4431030466584902</v>
      </c>
      <c r="AA57" s="692">
        <v>0</v>
      </c>
      <c r="AB57" s="692">
        <v>0</v>
      </c>
      <c r="AC57" s="692">
        <v>0</v>
      </c>
      <c r="AD57" s="692">
        <v>0</v>
      </c>
      <c r="AE57" s="692">
        <v>0</v>
      </c>
      <c r="AF57" s="692">
        <v>0</v>
      </c>
      <c r="AG57" s="692">
        <v>0</v>
      </c>
      <c r="AH57" s="692">
        <v>0</v>
      </c>
      <c r="AI57" s="692">
        <v>0</v>
      </c>
      <c r="AJ57" s="692">
        <v>0</v>
      </c>
      <c r="AK57" s="692">
        <v>0</v>
      </c>
      <c r="AL57" s="692">
        <v>0</v>
      </c>
      <c r="AM57" s="692">
        <v>0</v>
      </c>
      <c r="AN57" s="692">
        <v>0</v>
      </c>
      <c r="AO57" s="693">
        <v>0</v>
      </c>
      <c r="AP57" s="628"/>
      <c r="AQ57" s="691">
        <v>-586222.82275236188</v>
      </c>
      <c r="AR57" s="692">
        <v>-586222.82275236188</v>
      </c>
      <c r="AS57" s="692">
        <v>-586222.82275236188</v>
      </c>
      <c r="AT57" s="692">
        <v>-586222.82275236188</v>
      </c>
      <c r="AU57" s="692">
        <v>-586222.822752362</v>
      </c>
      <c r="AV57" s="692">
        <v>-586222.822752362</v>
      </c>
      <c r="AW57" s="692">
        <v>-586222.822752362</v>
      </c>
      <c r="AX57" s="692">
        <v>-586222.822752362</v>
      </c>
      <c r="AY57" s="692">
        <v>-586222.822752362</v>
      </c>
      <c r="AZ57" s="692">
        <v>-586222.822752362</v>
      </c>
      <c r="BA57" s="692">
        <v>-586222.822752362</v>
      </c>
      <c r="BB57" s="692">
        <v>-586222.822752362</v>
      </c>
      <c r="BC57" s="692">
        <v>-586222.822752362</v>
      </c>
      <c r="BD57" s="692">
        <v>-586222.822752362</v>
      </c>
      <c r="BE57" s="692">
        <v>-586222.822752362</v>
      </c>
      <c r="BF57" s="692">
        <v>0</v>
      </c>
      <c r="BG57" s="692">
        <v>0</v>
      </c>
      <c r="BH57" s="692">
        <v>0</v>
      </c>
      <c r="BI57" s="692">
        <v>0</v>
      </c>
      <c r="BJ57" s="692">
        <v>0</v>
      </c>
      <c r="BK57" s="692">
        <v>0</v>
      </c>
      <c r="BL57" s="692">
        <v>0</v>
      </c>
      <c r="BM57" s="692">
        <v>0</v>
      </c>
      <c r="BN57" s="692">
        <v>0</v>
      </c>
      <c r="BO57" s="692">
        <v>0</v>
      </c>
      <c r="BP57" s="692">
        <v>0</v>
      </c>
      <c r="BQ57" s="692">
        <v>0</v>
      </c>
      <c r="BR57" s="692">
        <v>0</v>
      </c>
      <c r="BS57" s="692">
        <v>0</v>
      </c>
      <c r="BT57" s="693">
        <v>0</v>
      </c>
    </row>
    <row r="58" spans="2:73">
      <c r="B58" s="687" t="s">
        <v>780</v>
      </c>
      <c r="C58" s="687" t="s">
        <v>769</v>
      </c>
      <c r="D58" s="687" t="s">
        <v>3</v>
      </c>
      <c r="E58" s="687" t="s">
        <v>723</v>
      </c>
      <c r="F58" s="687" t="s">
        <v>29</v>
      </c>
      <c r="G58" s="687" t="s">
        <v>770</v>
      </c>
      <c r="H58" s="687">
        <v>2011</v>
      </c>
      <c r="I58" s="639" t="s">
        <v>575</v>
      </c>
      <c r="J58" s="639" t="s">
        <v>585</v>
      </c>
      <c r="K58" s="628"/>
      <c r="L58" s="691">
        <v>-66.771584753699443</v>
      </c>
      <c r="M58" s="692">
        <v>-66.771584753699443</v>
      </c>
      <c r="N58" s="692">
        <v>-66.771584753699443</v>
      </c>
      <c r="O58" s="692">
        <v>-66.771584753699443</v>
      </c>
      <c r="P58" s="692">
        <v>-66.771584753699443</v>
      </c>
      <c r="Q58" s="692">
        <v>-66.771584753699443</v>
      </c>
      <c r="R58" s="692">
        <v>-66.771584753699443</v>
      </c>
      <c r="S58" s="692">
        <v>-66.771584753699443</v>
      </c>
      <c r="T58" s="692">
        <v>-66.771584753699443</v>
      </c>
      <c r="U58" s="692">
        <v>-66.771584753699443</v>
      </c>
      <c r="V58" s="692">
        <v>-66.771584753699443</v>
      </c>
      <c r="W58" s="692">
        <v>-66.771584753699443</v>
      </c>
      <c r="X58" s="692">
        <v>-66.771584753699443</v>
      </c>
      <c r="Y58" s="692">
        <v>-66.771584753699443</v>
      </c>
      <c r="Z58" s="692">
        <v>-66.771584753699443</v>
      </c>
      <c r="AA58" s="692">
        <v>-66.771584753699443</v>
      </c>
      <c r="AB58" s="692">
        <v>-66.771584753699443</v>
      </c>
      <c r="AC58" s="692">
        <v>-66.771584753699443</v>
      </c>
      <c r="AD58" s="692">
        <v>-53.97703264212786</v>
      </c>
      <c r="AE58" s="692">
        <v>0</v>
      </c>
      <c r="AF58" s="692">
        <v>0</v>
      </c>
      <c r="AG58" s="692">
        <v>0</v>
      </c>
      <c r="AH58" s="692">
        <v>0</v>
      </c>
      <c r="AI58" s="692">
        <v>0</v>
      </c>
      <c r="AJ58" s="692">
        <v>0</v>
      </c>
      <c r="AK58" s="692">
        <v>0</v>
      </c>
      <c r="AL58" s="692">
        <v>0</v>
      </c>
      <c r="AM58" s="692">
        <v>0</v>
      </c>
      <c r="AN58" s="692">
        <v>0</v>
      </c>
      <c r="AO58" s="693">
        <v>0</v>
      </c>
      <c r="AP58" s="628"/>
      <c r="AQ58" s="691">
        <v>-122413.35164574751</v>
      </c>
      <c r="AR58" s="692">
        <v>-122413.35164574751</v>
      </c>
      <c r="AS58" s="692">
        <v>-122413.35164574751</v>
      </c>
      <c r="AT58" s="692">
        <v>-122413.35164574751</v>
      </c>
      <c r="AU58" s="692">
        <v>-122413.35164574751</v>
      </c>
      <c r="AV58" s="692">
        <v>-122413.35164574751</v>
      </c>
      <c r="AW58" s="692">
        <v>-122413.35164574751</v>
      </c>
      <c r="AX58" s="692">
        <v>-122413.35164574751</v>
      </c>
      <c r="AY58" s="692">
        <v>-122413.35164574751</v>
      </c>
      <c r="AZ58" s="692">
        <v>-122413.35164574751</v>
      </c>
      <c r="BA58" s="692">
        <v>-122413.35164574751</v>
      </c>
      <c r="BB58" s="692">
        <v>-122413.35164574751</v>
      </c>
      <c r="BC58" s="692">
        <v>-122413.35164574751</v>
      </c>
      <c r="BD58" s="692">
        <v>-122413.35164574751</v>
      </c>
      <c r="BE58" s="692">
        <v>-122413.35164574751</v>
      </c>
      <c r="BF58" s="692">
        <v>-122413.35164574751</v>
      </c>
      <c r="BG58" s="692">
        <v>-122413.35164574751</v>
      </c>
      <c r="BH58" s="692">
        <v>-122413.35164574751</v>
      </c>
      <c r="BI58" s="692">
        <v>-110991.35811781623</v>
      </c>
      <c r="BJ58" s="692">
        <v>0</v>
      </c>
      <c r="BK58" s="692">
        <v>0</v>
      </c>
      <c r="BL58" s="692">
        <v>0</v>
      </c>
      <c r="BM58" s="692">
        <v>0</v>
      </c>
      <c r="BN58" s="692">
        <v>0</v>
      </c>
      <c r="BO58" s="692">
        <v>0</v>
      </c>
      <c r="BP58" s="692">
        <v>0</v>
      </c>
      <c r="BQ58" s="692">
        <v>0</v>
      </c>
      <c r="BR58" s="692">
        <v>0</v>
      </c>
      <c r="BS58" s="692">
        <v>0</v>
      </c>
      <c r="BT58" s="693">
        <v>0</v>
      </c>
    </row>
    <row r="59" spans="2:73">
      <c r="B59" s="687" t="s">
        <v>780</v>
      </c>
      <c r="C59" s="687" t="s">
        <v>769</v>
      </c>
      <c r="D59" s="687" t="s">
        <v>5</v>
      </c>
      <c r="E59" s="687" t="s">
        <v>723</v>
      </c>
      <c r="F59" s="687" t="s">
        <v>29</v>
      </c>
      <c r="G59" s="687" t="s">
        <v>770</v>
      </c>
      <c r="H59" s="687">
        <v>2011</v>
      </c>
      <c r="I59" s="639" t="s">
        <v>575</v>
      </c>
      <c r="J59" s="639" t="s">
        <v>585</v>
      </c>
      <c r="K59" s="628"/>
      <c r="L59" s="691">
        <v>1.0806696875002157</v>
      </c>
      <c r="M59" s="692">
        <v>1.0806696875002157</v>
      </c>
      <c r="N59" s="692">
        <v>1.0806696875002157</v>
      </c>
      <c r="O59" s="692">
        <v>1.0806696875002157</v>
      </c>
      <c r="P59" s="692">
        <v>1.0806696875002157</v>
      </c>
      <c r="Q59" s="692">
        <v>0.98820764194146038</v>
      </c>
      <c r="R59" s="692">
        <v>0.56471518574180046</v>
      </c>
      <c r="S59" s="692">
        <v>0.56446560056714457</v>
      </c>
      <c r="T59" s="692">
        <v>0.56446560056714457</v>
      </c>
      <c r="U59" s="692">
        <v>0.17724770860075664</v>
      </c>
      <c r="V59" s="692">
        <v>7.3644226008009656E-2</v>
      </c>
      <c r="W59" s="692">
        <v>7.3624512104805973E-2</v>
      </c>
      <c r="X59" s="692">
        <v>7.3624512104805973E-2</v>
      </c>
      <c r="Y59" s="692">
        <v>7.0239279208432426E-2</v>
      </c>
      <c r="Z59" s="692">
        <v>7.0239279208432426E-2</v>
      </c>
      <c r="AA59" s="692">
        <v>7.00842737860249E-2</v>
      </c>
      <c r="AB59" s="692">
        <v>0</v>
      </c>
      <c r="AC59" s="692">
        <v>0</v>
      </c>
      <c r="AD59" s="692">
        <v>0</v>
      </c>
      <c r="AE59" s="692">
        <v>0</v>
      </c>
      <c r="AF59" s="692">
        <v>0</v>
      </c>
      <c r="AG59" s="692">
        <v>0</v>
      </c>
      <c r="AH59" s="692">
        <v>0</v>
      </c>
      <c r="AI59" s="692">
        <v>0</v>
      </c>
      <c r="AJ59" s="692">
        <v>0</v>
      </c>
      <c r="AK59" s="692">
        <v>0</v>
      </c>
      <c r="AL59" s="692">
        <v>0</v>
      </c>
      <c r="AM59" s="692">
        <v>0</v>
      </c>
      <c r="AN59" s="692">
        <v>0</v>
      </c>
      <c r="AO59" s="693">
        <v>0</v>
      </c>
      <c r="AP59" s="628"/>
      <c r="AQ59" s="691">
        <v>21874.978348558343</v>
      </c>
      <c r="AR59" s="692">
        <v>21874.978348558343</v>
      </c>
      <c r="AS59" s="692">
        <v>21874.978348558343</v>
      </c>
      <c r="AT59" s="692">
        <v>21874.978348558343</v>
      </c>
      <c r="AU59" s="692">
        <v>21874.978348558343</v>
      </c>
      <c r="AV59" s="692">
        <v>19878.085162419964</v>
      </c>
      <c r="AW59" s="692">
        <v>10731.962609585869</v>
      </c>
      <c r="AX59" s="692">
        <v>10729.776243455884</v>
      </c>
      <c r="AY59" s="692">
        <v>10729.776243455884</v>
      </c>
      <c r="AZ59" s="692">
        <v>2367.0716834838449</v>
      </c>
      <c r="BA59" s="692">
        <v>1988.6038453295221</v>
      </c>
      <c r="BB59" s="692">
        <v>1826.1387309309166</v>
      </c>
      <c r="BC59" s="692">
        <v>1826.1387309309166</v>
      </c>
      <c r="BD59" s="692">
        <v>1515.4250496142215</v>
      </c>
      <c r="BE59" s="692">
        <v>1515.4250496142215</v>
      </c>
      <c r="BF59" s="692">
        <v>1513.6027754202917</v>
      </c>
      <c r="BG59" s="692">
        <v>0</v>
      </c>
      <c r="BH59" s="692">
        <v>0</v>
      </c>
      <c r="BI59" s="692">
        <v>0</v>
      </c>
      <c r="BJ59" s="692">
        <v>0</v>
      </c>
      <c r="BK59" s="692">
        <v>0</v>
      </c>
      <c r="BL59" s="692">
        <v>0</v>
      </c>
      <c r="BM59" s="692">
        <v>0</v>
      </c>
      <c r="BN59" s="692">
        <v>0</v>
      </c>
      <c r="BO59" s="692">
        <v>0</v>
      </c>
      <c r="BP59" s="692">
        <v>0</v>
      </c>
      <c r="BQ59" s="692">
        <v>0</v>
      </c>
      <c r="BR59" s="692">
        <v>0</v>
      </c>
      <c r="BS59" s="692">
        <v>0</v>
      </c>
      <c r="BT59" s="693">
        <v>0</v>
      </c>
    </row>
    <row r="60" spans="2:73" ht="15.75">
      <c r="B60" s="687" t="s">
        <v>780</v>
      </c>
      <c r="C60" s="687" t="s">
        <v>769</v>
      </c>
      <c r="D60" s="687" t="s">
        <v>4</v>
      </c>
      <c r="E60" s="687" t="s">
        <v>723</v>
      </c>
      <c r="F60" s="687" t="s">
        <v>29</v>
      </c>
      <c r="G60" s="687" t="s">
        <v>770</v>
      </c>
      <c r="H60" s="687">
        <v>2011</v>
      </c>
      <c r="I60" s="639" t="s">
        <v>575</v>
      </c>
      <c r="J60" s="639" t="s">
        <v>585</v>
      </c>
      <c r="K60" s="628"/>
      <c r="L60" s="691">
        <v>0.16129274692038456</v>
      </c>
      <c r="M60" s="692">
        <v>0.16129274692038456</v>
      </c>
      <c r="N60" s="692">
        <v>0.16129274692038456</v>
      </c>
      <c r="O60" s="692">
        <v>0.16129274692038456</v>
      </c>
      <c r="P60" s="692">
        <v>0.16129274692038456</v>
      </c>
      <c r="Q60" s="692">
        <v>0.15025454270091904</v>
      </c>
      <c r="R60" s="692">
        <v>0.10509551187321182</v>
      </c>
      <c r="S60" s="692">
        <v>0.10485490593269879</v>
      </c>
      <c r="T60" s="692">
        <v>0.10485490593269879</v>
      </c>
      <c r="U60" s="692">
        <v>5.8628477097746622E-2</v>
      </c>
      <c r="V60" s="692">
        <v>7.7498890444714728E-3</v>
      </c>
      <c r="W60" s="692">
        <v>7.7417143777166152E-3</v>
      </c>
      <c r="X60" s="692">
        <v>7.7417143777166152E-3</v>
      </c>
      <c r="Y60" s="692">
        <v>7.5407068741501406E-3</v>
      </c>
      <c r="Z60" s="692">
        <v>7.5407068741501406E-3</v>
      </c>
      <c r="AA60" s="692">
        <v>7.4027917205511532E-3</v>
      </c>
      <c r="AB60" s="692">
        <v>0</v>
      </c>
      <c r="AC60" s="692">
        <v>0</v>
      </c>
      <c r="AD60" s="692">
        <v>0</v>
      </c>
      <c r="AE60" s="692">
        <v>0</v>
      </c>
      <c r="AF60" s="692">
        <v>0</v>
      </c>
      <c r="AG60" s="692">
        <v>0</v>
      </c>
      <c r="AH60" s="692">
        <v>0</v>
      </c>
      <c r="AI60" s="692">
        <v>0</v>
      </c>
      <c r="AJ60" s="692">
        <v>0</v>
      </c>
      <c r="AK60" s="692">
        <v>0</v>
      </c>
      <c r="AL60" s="692">
        <v>0</v>
      </c>
      <c r="AM60" s="692">
        <v>0</v>
      </c>
      <c r="AN60" s="692">
        <v>0</v>
      </c>
      <c r="AO60" s="693">
        <v>0</v>
      </c>
      <c r="AP60" s="628"/>
      <c r="AQ60" s="691">
        <v>2761.7365651450846</v>
      </c>
      <c r="AR60" s="692">
        <v>2761.7365651450846</v>
      </c>
      <c r="AS60" s="692">
        <v>2761.7365651450846</v>
      </c>
      <c r="AT60" s="692">
        <v>2761.7365651450846</v>
      </c>
      <c r="AU60" s="692">
        <v>2761.7365651450846</v>
      </c>
      <c r="AV60" s="692">
        <v>2523.3456160821224</v>
      </c>
      <c r="AW60" s="692">
        <v>1548.0507217553734</v>
      </c>
      <c r="AX60" s="692">
        <v>1545.9430137164793</v>
      </c>
      <c r="AY60" s="692">
        <v>1545.9430137164793</v>
      </c>
      <c r="AZ60" s="692">
        <v>547.59563558748994</v>
      </c>
      <c r="BA60" s="692">
        <v>247.31676492307497</v>
      </c>
      <c r="BB60" s="692">
        <v>179.94815933659788</v>
      </c>
      <c r="BC60" s="692">
        <v>179.94815933659788</v>
      </c>
      <c r="BD60" s="692">
        <v>161.49868087609846</v>
      </c>
      <c r="BE60" s="692">
        <v>161.49868087609846</v>
      </c>
      <c r="BF60" s="692">
        <v>159.87732323936677</v>
      </c>
      <c r="BG60" s="692">
        <v>0</v>
      </c>
      <c r="BH60" s="692">
        <v>0</v>
      </c>
      <c r="BI60" s="692">
        <v>0</v>
      </c>
      <c r="BJ60" s="692">
        <v>0</v>
      </c>
      <c r="BK60" s="692">
        <v>0</v>
      </c>
      <c r="BL60" s="692">
        <v>0</v>
      </c>
      <c r="BM60" s="692">
        <v>0</v>
      </c>
      <c r="BN60" s="692">
        <v>0</v>
      </c>
      <c r="BO60" s="692">
        <v>0</v>
      </c>
      <c r="BP60" s="692">
        <v>0</v>
      </c>
      <c r="BQ60" s="692">
        <v>0</v>
      </c>
      <c r="BR60" s="692">
        <v>0</v>
      </c>
      <c r="BS60" s="692">
        <v>0</v>
      </c>
      <c r="BT60" s="693">
        <v>0</v>
      </c>
      <c r="BU60" s="163"/>
    </row>
    <row r="61" spans="2:73">
      <c r="B61" s="687" t="s">
        <v>208</v>
      </c>
      <c r="C61" s="687" t="s">
        <v>772</v>
      </c>
      <c r="D61" s="687" t="s">
        <v>781</v>
      </c>
      <c r="E61" s="687" t="s">
        <v>723</v>
      </c>
      <c r="F61" s="687" t="s">
        <v>774</v>
      </c>
      <c r="G61" s="687" t="s">
        <v>770</v>
      </c>
      <c r="H61" s="687">
        <v>2012</v>
      </c>
      <c r="I61" s="639" t="s">
        <v>576</v>
      </c>
      <c r="J61" s="639" t="s">
        <v>585</v>
      </c>
      <c r="K61" s="628"/>
      <c r="L61" s="691">
        <v>0</v>
      </c>
      <c r="M61" s="692">
        <v>5.1771746299999997</v>
      </c>
      <c r="N61" s="692">
        <v>5.1771746299999997</v>
      </c>
      <c r="O61" s="692">
        <v>5.1771746299999997</v>
      </c>
      <c r="P61" s="692">
        <v>5.1771746299999997</v>
      </c>
      <c r="Q61" s="692">
        <v>0</v>
      </c>
      <c r="R61" s="692">
        <v>0</v>
      </c>
      <c r="S61" s="692">
        <v>0</v>
      </c>
      <c r="T61" s="692">
        <v>0</v>
      </c>
      <c r="U61" s="692">
        <v>0</v>
      </c>
      <c r="V61" s="692">
        <v>0</v>
      </c>
      <c r="W61" s="692">
        <v>0</v>
      </c>
      <c r="X61" s="692">
        <v>0</v>
      </c>
      <c r="Y61" s="692">
        <v>0</v>
      </c>
      <c r="Z61" s="692">
        <v>0</v>
      </c>
      <c r="AA61" s="692">
        <v>0</v>
      </c>
      <c r="AB61" s="692">
        <v>0</v>
      </c>
      <c r="AC61" s="692">
        <v>0</v>
      </c>
      <c r="AD61" s="692">
        <v>0</v>
      </c>
      <c r="AE61" s="692">
        <v>0</v>
      </c>
      <c r="AF61" s="692">
        <v>0</v>
      </c>
      <c r="AG61" s="692">
        <v>0</v>
      </c>
      <c r="AH61" s="692">
        <v>0</v>
      </c>
      <c r="AI61" s="692">
        <v>0</v>
      </c>
      <c r="AJ61" s="692">
        <v>0</v>
      </c>
      <c r="AK61" s="692">
        <v>0</v>
      </c>
      <c r="AL61" s="692">
        <v>0</v>
      </c>
      <c r="AM61" s="692">
        <v>0</v>
      </c>
      <c r="AN61" s="692">
        <v>0</v>
      </c>
      <c r="AO61" s="693">
        <v>0</v>
      </c>
      <c r="AP61" s="628"/>
      <c r="AQ61" s="691">
        <v>0</v>
      </c>
      <c r="AR61" s="692">
        <v>25176.254462563</v>
      </c>
      <c r="AS61" s="692">
        <v>25176.254462563</v>
      </c>
      <c r="AT61" s="692">
        <v>25176.254462563</v>
      </c>
      <c r="AU61" s="692">
        <v>25176.254462563</v>
      </c>
      <c r="AV61" s="692">
        <v>0</v>
      </c>
      <c r="AW61" s="692">
        <v>0</v>
      </c>
      <c r="AX61" s="692">
        <v>0</v>
      </c>
      <c r="AY61" s="692">
        <v>0</v>
      </c>
      <c r="AZ61" s="692">
        <v>0</v>
      </c>
      <c r="BA61" s="692">
        <v>0</v>
      </c>
      <c r="BB61" s="692">
        <v>0</v>
      </c>
      <c r="BC61" s="692">
        <v>0</v>
      </c>
      <c r="BD61" s="692">
        <v>0</v>
      </c>
      <c r="BE61" s="692">
        <v>0</v>
      </c>
      <c r="BF61" s="692">
        <v>0</v>
      </c>
      <c r="BG61" s="692">
        <v>0</v>
      </c>
      <c r="BH61" s="692">
        <v>0</v>
      </c>
      <c r="BI61" s="692">
        <v>0</v>
      </c>
      <c r="BJ61" s="692">
        <v>0</v>
      </c>
      <c r="BK61" s="692">
        <v>0</v>
      </c>
      <c r="BL61" s="692">
        <v>0</v>
      </c>
      <c r="BM61" s="692">
        <v>0</v>
      </c>
      <c r="BN61" s="692">
        <v>0</v>
      </c>
      <c r="BO61" s="692">
        <v>0</v>
      </c>
      <c r="BP61" s="692">
        <v>0</v>
      </c>
      <c r="BQ61" s="692">
        <v>0</v>
      </c>
      <c r="BR61" s="692">
        <v>0</v>
      </c>
      <c r="BS61" s="692">
        <v>0</v>
      </c>
      <c r="BT61" s="693">
        <v>0</v>
      </c>
    </row>
    <row r="62" spans="2:73">
      <c r="B62" s="687" t="s">
        <v>208</v>
      </c>
      <c r="C62" s="687" t="s">
        <v>772</v>
      </c>
      <c r="D62" s="687" t="s">
        <v>781</v>
      </c>
      <c r="E62" s="687" t="s">
        <v>723</v>
      </c>
      <c r="F62" s="687" t="s">
        <v>774</v>
      </c>
      <c r="G62" s="687" t="s">
        <v>770</v>
      </c>
      <c r="H62" s="687">
        <v>2013</v>
      </c>
      <c r="I62" s="639" t="s">
        <v>576</v>
      </c>
      <c r="J62" s="639" t="s">
        <v>592</v>
      </c>
      <c r="K62" s="628"/>
      <c r="L62" s="691">
        <v>0</v>
      </c>
      <c r="M62" s="692">
        <v>0</v>
      </c>
      <c r="N62" s="692">
        <v>282.00565192900001</v>
      </c>
      <c r="O62" s="692">
        <v>282.00565192900001</v>
      </c>
      <c r="P62" s="692">
        <v>282.00565192900001</v>
      </c>
      <c r="Q62" s="692">
        <v>282.00565192900001</v>
      </c>
      <c r="R62" s="692">
        <v>0</v>
      </c>
      <c r="S62" s="692">
        <v>0</v>
      </c>
      <c r="T62" s="692">
        <v>0</v>
      </c>
      <c r="U62" s="692">
        <v>0</v>
      </c>
      <c r="V62" s="692">
        <v>0</v>
      </c>
      <c r="W62" s="692">
        <v>0</v>
      </c>
      <c r="X62" s="692">
        <v>0</v>
      </c>
      <c r="Y62" s="692">
        <v>0</v>
      </c>
      <c r="Z62" s="692">
        <v>0</v>
      </c>
      <c r="AA62" s="692">
        <v>0</v>
      </c>
      <c r="AB62" s="692">
        <v>0</v>
      </c>
      <c r="AC62" s="692">
        <v>0</v>
      </c>
      <c r="AD62" s="692">
        <v>0</v>
      </c>
      <c r="AE62" s="692">
        <v>0</v>
      </c>
      <c r="AF62" s="692">
        <v>0</v>
      </c>
      <c r="AG62" s="692">
        <v>0</v>
      </c>
      <c r="AH62" s="692">
        <v>0</v>
      </c>
      <c r="AI62" s="692">
        <v>0</v>
      </c>
      <c r="AJ62" s="692">
        <v>0</v>
      </c>
      <c r="AK62" s="692">
        <v>0</v>
      </c>
      <c r="AL62" s="692">
        <v>0</v>
      </c>
      <c r="AM62" s="692">
        <v>0</v>
      </c>
      <c r="AN62" s="692">
        <v>0</v>
      </c>
      <c r="AO62" s="693">
        <v>0</v>
      </c>
      <c r="AP62" s="628"/>
      <c r="AQ62" s="691">
        <v>0</v>
      </c>
      <c r="AR62" s="692">
        <v>0</v>
      </c>
      <c r="AS62" s="692">
        <v>1550424.56950318</v>
      </c>
      <c r="AT62" s="692">
        <v>1550424.56950318</v>
      </c>
      <c r="AU62" s="692">
        <v>1550424.56950318</v>
      </c>
      <c r="AV62" s="692">
        <v>1550424.56950318</v>
      </c>
      <c r="AW62" s="692">
        <v>0</v>
      </c>
      <c r="AX62" s="692">
        <v>0</v>
      </c>
      <c r="AY62" s="692">
        <v>0</v>
      </c>
      <c r="AZ62" s="692">
        <v>0</v>
      </c>
      <c r="BA62" s="692">
        <v>0</v>
      </c>
      <c r="BB62" s="692">
        <v>0</v>
      </c>
      <c r="BC62" s="692">
        <v>0</v>
      </c>
      <c r="BD62" s="692">
        <v>0</v>
      </c>
      <c r="BE62" s="692">
        <v>0</v>
      </c>
      <c r="BF62" s="692">
        <v>0</v>
      </c>
      <c r="BG62" s="692">
        <v>0</v>
      </c>
      <c r="BH62" s="692">
        <v>0</v>
      </c>
      <c r="BI62" s="692">
        <v>0</v>
      </c>
      <c r="BJ62" s="692">
        <v>0</v>
      </c>
      <c r="BK62" s="692">
        <v>0</v>
      </c>
      <c r="BL62" s="692">
        <v>0</v>
      </c>
      <c r="BM62" s="692">
        <v>0</v>
      </c>
      <c r="BN62" s="692">
        <v>0</v>
      </c>
      <c r="BO62" s="692">
        <v>0</v>
      </c>
      <c r="BP62" s="692">
        <v>0</v>
      </c>
      <c r="BQ62" s="692">
        <v>0</v>
      </c>
      <c r="BR62" s="692">
        <v>0</v>
      </c>
      <c r="BS62" s="692">
        <v>0</v>
      </c>
      <c r="BT62" s="693">
        <v>0</v>
      </c>
    </row>
    <row r="63" spans="2:73">
      <c r="B63" s="687" t="s">
        <v>208</v>
      </c>
      <c r="C63" s="687" t="s">
        <v>772</v>
      </c>
      <c r="D63" s="687" t="s">
        <v>782</v>
      </c>
      <c r="E63" s="687" t="s">
        <v>723</v>
      </c>
      <c r="F63" s="687" t="s">
        <v>774</v>
      </c>
      <c r="G63" s="687" t="s">
        <v>771</v>
      </c>
      <c r="H63" s="687">
        <v>2013</v>
      </c>
      <c r="I63" s="639" t="s">
        <v>576</v>
      </c>
      <c r="J63" s="639" t="s">
        <v>592</v>
      </c>
      <c r="K63" s="628"/>
      <c r="L63" s="691">
        <v>0</v>
      </c>
      <c r="M63" s="692">
        <v>0</v>
      </c>
      <c r="N63" s="692">
        <v>112.6367</v>
      </c>
      <c r="O63" s="692">
        <v>0</v>
      </c>
      <c r="P63" s="692">
        <v>0</v>
      </c>
      <c r="Q63" s="692">
        <v>0</v>
      </c>
      <c r="R63" s="692">
        <v>0</v>
      </c>
      <c r="S63" s="692">
        <v>0</v>
      </c>
      <c r="T63" s="692">
        <v>0</v>
      </c>
      <c r="U63" s="692">
        <v>0</v>
      </c>
      <c r="V63" s="692">
        <v>0</v>
      </c>
      <c r="W63" s="692">
        <v>0</v>
      </c>
      <c r="X63" s="692">
        <v>0</v>
      </c>
      <c r="Y63" s="692">
        <v>0</v>
      </c>
      <c r="Z63" s="692">
        <v>0</v>
      </c>
      <c r="AA63" s="692">
        <v>0</v>
      </c>
      <c r="AB63" s="692">
        <v>0</v>
      </c>
      <c r="AC63" s="692">
        <v>0</v>
      </c>
      <c r="AD63" s="692">
        <v>0</v>
      </c>
      <c r="AE63" s="692">
        <v>0</v>
      </c>
      <c r="AF63" s="692">
        <v>0</v>
      </c>
      <c r="AG63" s="692">
        <v>0</v>
      </c>
      <c r="AH63" s="692">
        <v>0</v>
      </c>
      <c r="AI63" s="692">
        <v>0</v>
      </c>
      <c r="AJ63" s="692">
        <v>0</v>
      </c>
      <c r="AK63" s="692">
        <v>0</v>
      </c>
      <c r="AL63" s="692">
        <v>0</v>
      </c>
      <c r="AM63" s="692">
        <v>0</v>
      </c>
      <c r="AN63" s="692">
        <v>0</v>
      </c>
      <c r="AO63" s="693">
        <v>0</v>
      </c>
      <c r="AP63" s="628"/>
      <c r="AQ63" s="691">
        <v>0</v>
      </c>
      <c r="AR63" s="692">
        <v>0</v>
      </c>
      <c r="AS63" s="692">
        <v>1504.0160000000001</v>
      </c>
      <c r="AT63" s="692">
        <v>0</v>
      </c>
      <c r="AU63" s="692">
        <v>0</v>
      </c>
      <c r="AV63" s="692">
        <v>0</v>
      </c>
      <c r="AW63" s="692">
        <v>0</v>
      </c>
      <c r="AX63" s="692">
        <v>0</v>
      </c>
      <c r="AY63" s="692">
        <v>0</v>
      </c>
      <c r="AZ63" s="692">
        <v>0</v>
      </c>
      <c r="BA63" s="692">
        <v>0</v>
      </c>
      <c r="BB63" s="692">
        <v>0</v>
      </c>
      <c r="BC63" s="692">
        <v>0</v>
      </c>
      <c r="BD63" s="692">
        <v>0</v>
      </c>
      <c r="BE63" s="692">
        <v>0</v>
      </c>
      <c r="BF63" s="692">
        <v>0</v>
      </c>
      <c r="BG63" s="692">
        <v>0</v>
      </c>
      <c r="BH63" s="692">
        <v>0</v>
      </c>
      <c r="BI63" s="692">
        <v>0</v>
      </c>
      <c r="BJ63" s="692">
        <v>0</v>
      </c>
      <c r="BK63" s="692">
        <v>0</v>
      </c>
      <c r="BL63" s="692">
        <v>0</v>
      </c>
      <c r="BM63" s="692">
        <v>0</v>
      </c>
      <c r="BN63" s="692">
        <v>0</v>
      </c>
      <c r="BO63" s="692">
        <v>0</v>
      </c>
      <c r="BP63" s="692">
        <v>0</v>
      </c>
      <c r="BQ63" s="692">
        <v>0</v>
      </c>
      <c r="BR63" s="692">
        <v>0</v>
      </c>
      <c r="BS63" s="692">
        <v>0</v>
      </c>
      <c r="BT63" s="693">
        <v>0</v>
      </c>
    </row>
    <row r="64" spans="2:73">
      <c r="B64" s="687" t="s">
        <v>208</v>
      </c>
      <c r="C64" s="687" t="s">
        <v>772</v>
      </c>
      <c r="D64" s="687" t="s">
        <v>24</v>
      </c>
      <c r="E64" s="687" t="s">
        <v>723</v>
      </c>
      <c r="F64" s="687" t="s">
        <v>774</v>
      </c>
      <c r="G64" s="687" t="s">
        <v>770</v>
      </c>
      <c r="H64" s="687">
        <v>2013</v>
      </c>
      <c r="I64" s="639" t="s">
        <v>576</v>
      </c>
      <c r="J64" s="639" t="s">
        <v>592</v>
      </c>
      <c r="K64" s="628"/>
      <c r="L64" s="691">
        <v>0</v>
      </c>
      <c r="M64" s="692">
        <v>0</v>
      </c>
      <c r="N64" s="692">
        <v>0.60378041400000004</v>
      </c>
      <c r="O64" s="692">
        <v>0.60378041400000004</v>
      </c>
      <c r="P64" s="692">
        <v>0.60378041400000004</v>
      </c>
      <c r="Q64" s="692">
        <v>0.60378041400000004</v>
      </c>
      <c r="R64" s="692">
        <v>0.60378041400000004</v>
      </c>
      <c r="S64" s="692">
        <v>0.60378041400000004</v>
      </c>
      <c r="T64" s="692">
        <v>0.60378041400000004</v>
      </c>
      <c r="U64" s="692">
        <v>0.60378041400000004</v>
      </c>
      <c r="V64" s="692">
        <v>0.60378041400000004</v>
      </c>
      <c r="W64" s="692">
        <v>0.60378041400000004</v>
      </c>
      <c r="X64" s="692">
        <v>0.60378041400000004</v>
      </c>
      <c r="Y64" s="692">
        <v>0.60378041400000004</v>
      </c>
      <c r="Z64" s="692">
        <v>0.60378041400000004</v>
      </c>
      <c r="AA64" s="692">
        <v>0.60378041400000004</v>
      </c>
      <c r="AB64" s="692">
        <v>0.60378041400000004</v>
      </c>
      <c r="AC64" s="692">
        <v>0</v>
      </c>
      <c r="AD64" s="692">
        <v>0</v>
      </c>
      <c r="AE64" s="692">
        <v>0</v>
      </c>
      <c r="AF64" s="692">
        <v>0</v>
      </c>
      <c r="AG64" s="692">
        <v>0</v>
      </c>
      <c r="AH64" s="692">
        <v>0</v>
      </c>
      <c r="AI64" s="692">
        <v>0</v>
      </c>
      <c r="AJ64" s="692">
        <v>0</v>
      </c>
      <c r="AK64" s="692">
        <v>0</v>
      </c>
      <c r="AL64" s="692">
        <v>0</v>
      </c>
      <c r="AM64" s="692">
        <v>0</v>
      </c>
      <c r="AN64" s="692">
        <v>0</v>
      </c>
      <c r="AO64" s="693">
        <v>0</v>
      </c>
      <c r="AP64" s="628"/>
      <c r="AQ64" s="691">
        <v>0</v>
      </c>
      <c r="AR64" s="692">
        <v>0</v>
      </c>
      <c r="AS64" s="692">
        <v>1047.238755697</v>
      </c>
      <c r="AT64" s="692">
        <v>1047.238755697</v>
      </c>
      <c r="AU64" s="692">
        <v>1047.238755697</v>
      </c>
      <c r="AV64" s="692">
        <v>1047.238755697</v>
      </c>
      <c r="AW64" s="692">
        <v>1047.238755697</v>
      </c>
      <c r="AX64" s="692">
        <v>1047.238755697</v>
      </c>
      <c r="AY64" s="692">
        <v>1047.238755697</v>
      </c>
      <c r="AZ64" s="692">
        <v>1047.238755697</v>
      </c>
      <c r="BA64" s="692">
        <v>1047.238755697</v>
      </c>
      <c r="BB64" s="692">
        <v>1047.238755697</v>
      </c>
      <c r="BC64" s="692">
        <v>1047.238755697</v>
      </c>
      <c r="BD64" s="692">
        <v>1047.238755697</v>
      </c>
      <c r="BE64" s="692">
        <v>1047.238755697</v>
      </c>
      <c r="BF64" s="692">
        <v>1047.238755697</v>
      </c>
      <c r="BG64" s="692">
        <v>1047.238755697</v>
      </c>
      <c r="BH64" s="692">
        <v>0</v>
      </c>
      <c r="BI64" s="692">
        <v>0</v>
      </c>
      <c r="BJ64" s="692">
        <v>0</v>
      </c>
      <c r="BK64" s="692">
        <v>0</v>
      </c>
      <c r="BL64" s="692">
        <v>0</v>
      </c>
      <c r="BM64" s="692">
        <v>0</v>
      </c>
      <c r="BN64" s="692">
        <v>0</v>
      </c>
      <c r="BO64" s="692">
        <v>0</v>
      </c>
      <c r="BP64" s="692">
        <v>0</v>
      </c>
      <c r="BQ64" s="692">
        <v>0</v>
      </c>
      <c r="BR64" s="692">
        <v>0</v>
      </c>
      <c r="BS64" s="692">
        <v>0</v>
      </c>
      <c r="BT64" s="693">
        <v>0</v>
      </c>
    </row>
    <row r="65" spans="2:73">
      <c r="B65" s="687" t="s">
        <v>208</v>
      </c>
      <c r="C65" s="687" t="s">
        <v>772</v>
      </c>
      <c r="D65" s="687" t="s">
        <v>22</v>
      </c>
      <c r="E65" s="687" t="s">
        <v>723</v>
      </c>
      <c r="F65" s="687" t="s">
        <v>774</v>
      </c>
      <c r="G65" s="687" t="s">
        <v>770</v>
      </c>
      <c r="H65" s="687">
        <v>2012</v>
      </c>
      <c r="I65" s="639" t="s">
        <v>576</v>
      </c>
      <c r="J65" s="639" t="s">
        <v>585</v>
      </c>
      <c r="K65" s="628"/>
      <c r="L65" s="691">
        <v>0</v>
      </c>
      <c r="M65" s="692">
        <v>54.734541950000001</v>
      </c>
      <c r="N65" s="692">
        <v>54.734541950000001</v>
      </c>
      <c r="O65" s="692">
        <v>54.734541950000001</v>
      </c>
      <c r="P65" s="692">
        <v>54.734541950000001</v>
      </c>
      <c r="Q65" s="692">
        <v>54.734541950000001</v>
      </c>
      <c r="R65" s="692">
        <v>54.734541950000001</v>
      </c>
      <c r="S65" s="692">
        <v>54.665731565999998</v>
      </c>
      <c r="T65" s="692">
        <v>54.665731565999998</v>
      </c>
      <c r="U65" s="692">
        <v>54.665731565999998</v>
      </c>
      <c r="V65" s="692">
        <v>54.254546972</v>
      </c>
      <c r="W65" s="692">
        <v>53.349697188999997</v>
      </c>
      <c r="X65" s="692">
        <v>53.349697188999997</v>
      </c>
      <c r="Y65" s="692">
        <v>3.855529663</v>
      </c>
      <c r="Z65" s="692">
        <v>3.855529663</v>
      </c>
      <c r="AA65" s="692">
        <v>3.855529663</v>
      </c>
      <c r="AB65" s="692">
        <v>3.855529663</v>
      </c>
      <c r="AC65" s="692">
        <v>3.855529663</v>
      </c>
      <c r="AD65" s="692">
        <v>3.855529663</v>
      </c>
      <c r="AE65" s="692">
        <v>3.855529663</v>
      </c>
      <c r="AF65" s="692">
        <v>3.855529663</v>
      </c>
      <c r="AG65" s="692">
        <v>0</v>
      </c>
      <c r="AH65" s="692">
        <v>0</v>
      </c>
      <c r="AI65" s="692">
        <v>0</v>
      </c>
      <c r="AJ65" s="692">
        <v>0</v>
      </c>
      <c r="AK65" s="692">
        <v>0</v>
      </c>
      <c r="AL65" s="692">
        <v>0</v>
      </c>
      <c r="AM65" s="692">
        <v>0</v>
      </c>
      <c r="AN65" s="692">
        <v>0</v>
      </c>
      <c r="AO65" s="693">
        <v>0</v>
      </c>
      <c r="AP65" s="628"/>
      <c r="AQ65" s="691">
        <v>0</v>
      </c>
      <c r="AR65" s="692">
        <v>351633.54423368699</v>
      </c>
      <c r="AS65" s="692">
        <v>351633.54423368699</v>
      </c>
      <c r="AT65" s="692">
        <v>351633.54423368699</v>
      </c>
      <c r="AU65" s="692">
        <v>351633.54423368699</v>
      </c>
      <c r="AV65" s="692">
        <v>351633.54423368699</v>
      </c>
      <c r="AW65" s="692">
        <v>351633.54423368699</v>
      </c>
      <c r="AX65" s="692">
        <v>351405.94328606798</v>
      </c>
      <c r="AY65" s="692">
        <v>351405.94328606798</v>
      </c>
      <c r="AZ65" s="692">
        <v>351405.94328606798</v>
      </c>
      <c r="BA65" s="692">
        <v>350045.886882124</v>
      </c>
      <c r="BB65" s="692">
        <v>347052.95680174098</v>
      </c>
      <c r="BC65" s="692">
        <v>347052.95680174098</v>
      </c>
      <c r="BD65" s="692">
        <v>13929.390734754001</v>
      </c>
      <c r="BE65" s="692">
        <v>13929.390734754001</v>
      </c>
      <c r="BF65" s="692">
        <v>13929.390734754001</v>
      </c>
      <c r="BG65" s="692">
        <v>13929.390734754001</v>
      </c>
      <c r="BH65" s="692">
        <v>13929.390734754001</v>
      </c>
      <c r="BI65" s="692">
        <v>13929.390734754001</v>
      </c>
      <c r="BJ65" s="692">
        <v>13929.390734754001</v>
      </c>
      <c r="BK65" s="692">
        <v>13929.390734754001</v>
      </c>
      <c r="BL65" s="692">
        <v>0</v>
      </c>
      <c r="BM65" s="692">
        <v>0</v>
      </c>
      <c r="BN65" s="692">
        <v>0</v>
      </c>
      <c r="BO65" s="692">
        <v>0</v>
      </c>
      <c r="BP65" s="692">
        <v>0</v>
      </c>
      <c r="BQ65" s="692">
        <v>0</v>
      </c>
      <c r="BR65" s="692">
        <v>0</v>
      </c>
      <c r="BS65" s="692">
        <v>0</v>
      </c>
      <c r="BT65" s="693">
        <v>0</v>
      </c>
    </row>
    <row r="66" spans="2:73">
      <c r="B66" s="687" t="s">
        <v>208</v>
      </c>
      <c r="C66" s="687" t="s">
        <v>772</v>
      </c>
      <c r="D66" s="687" t="s">
        <v>22</v>
      </c>
      <c r="E66" s="687" t="s">
        <v>723</v>
      </c>
      <c r="F66" s="687" t="s">
        <v>774</v>
      </c>
      <c r="G66" s="687" t="s">
        <v>770</v>
      </c>
      <c r="H66" s="687">
        <v>2013</v>
      </c>
      <c r="I66" s="639" t="s">
        <v>576</v>
      </c>
      <c r="J66" s="639" t="s">
        <v>592</v>
      </c>
      <c r="K66" s="628"/>
      <c r="L66" s="691">
        <v>0</v>
      </c>
      <c r="M66" s="692">
        <v>0</v>
      </c>
      <c r="N66" s="692">
        <v>557.024416008</v>
      </c>
      <c r="O66" s="692">
        <v>555.95774844599998</v>
      </c>
      <c r="P66" s="692">
        <v>555.95774844599998</v>
      </c>
      <c r="Q66" s="692">
        <v>555.95774844599998</v>
      </c>
      <c r="R66" s="692">
        <v>544.16601572499997</v>
      </c>
      <c r="S66" s="692">
        <v>525.26972446000002</v>
      </c>
      <c r="T66" s="692">
        <v>525.26972446000002</v>
      </c>
      <c r="U66" s="692">
        <v>524.97441069800004</v>
      </c>
      <c r="V66" s="692">
        <v>512.44713447399999</v>
      </c>
      <c r="W66" s="692">
        <v>404.77347651600002</v>
      </c>
      <c r="X66" s="692">
        <v>277.79249197899998</v>
      </c>
      <c r="Y66" s="692">
        <v>275.34390883200001</v>
      </c>
      <c r="Z66" s="692">
        <v>193.87488740699999</v>
      </c>
      <c r="AA66" s="692">
        <v>189.48877998</v>
      </c>
      <c r="AB66" s="692">
        <v>189.48877998</v>
      </c>
      <c r="AC66" s="692">
        <v>161.68911327800001</v>
      </c>
      <c r="AD66" s="692">
        <v>21.476701752</v>
      </c>
      <c r="AE66" s="692">
        <v>15.223345222000001</v>
      </c>
      <c r="AF66" s="692">
        <v>15.223345222000001</v>
      </c>
      <c r="AG66" s="692">
        <v>15.223345222000001</v>
      </c>
      <c r="AH66" s="692">
        <v>0</v>
      </c>
      <c r="AI66" s="692">
        <v>0</v>
      </c>
      <c r="AJ66" s="692">
        <v>0</v>
      </c>
      <c r="AK66" s="692">
        <v>0</v>
      </c>
      <c r="AL66" s="692">
        <v>0</v>
      </c>
      <c r="AM66" s="692">
        <v>0</v>
      </c>
      <c r="AN66" s="692">
        <v>0</v>
      </c>
      <c r="AO66" s="693">
        <v>0</v>
      </c>
      <c r="AP66" s="628"/>
      <c r="AQ66" s="691">
        <v>0</v>
      </c>
      <c r="AR66" s="692">
        <v>0</v>
      </c>
      <c r="AS66" s="692">
        <v>3060859.4518720801</v>
      </c>
      <c r="AT66" s="692">
        <v>3057517.8526726598</v>
      </c>
      <c r="AU66" s="692">
        <v>3057517.8526726598</v>
      </c>
      <c r="AV66" s="692">
        <v>3057517.8526726598</v>
      </c>
      <c r="AW66" s="692">
        <v>3020577.2788578901</v>
      </c>
      <c r="AX66" s="692">
        <v>2921212.0425638799</v>
      </c>
      <c r="AY66" s="692">
        <v>2921212.0425638799</v>
      </c>
      <c r="AZ66" s="692">
        <v>2910061.7849135101</v>
      </c>
      <c r="BA66" s="692">
        <v>2865164.2083774698</v>
      </c>
      <c r="BB66" s="692">
        <v>2235035.5807216498</v>
      </c>
      <c r="BC66" s="692">
        <v>1399701.30426788</v>
      </c>
      <c r="BD66" s="692">
        <v>1307249.3547763</v>
      </c>
      <c r="BE66" s="692">
        <v>863272.83665946103</v>
      </c>
      <c r="BF66" s="692">
        <v>849532.25001355703</v>
      </c>
      <c r="BG66" s="692">
        <v>849532.25001355703</v>
      </c>
      <c r="BH66" s="692">
        <v>699831.24713791104</v>
      </c>
      <c r="BI66" s="692">
        <v>46552.555696750002</v>
      </c>
      <c r="BJ66" s="692">
        <v>37333.163212571002</v>
      </c>
      <c r="BK66" s="692">
        <v>37333.163212571002</v>
      </c>
      <c r="BL66" s="692">
        <v>37333.163212571002</v>
      </c>
      <c r="BM66" s="692">
        <v>0</v>
      </c>
      <c r="BN66" s="692">
        <v>0</v>
      </c>
      <c r="BO66" s="692">
        <v>0</v>
      </c>
      <c r="BP66" s="692">
        <v>0</v>
      </c>
      <c r="BQ66" s="692">
        <v>0</v>
      </c>
      <c r="BR66" s="692">
        <v>0</v>
      </c>
      <c r="BS66" s="692">
        <v>0</v>
      </c>
      <c r="BT66" s="693">
        <v>0</v>
      </c>
    </row>
    <row r="67" spans="2:73">
      <c r="B67" s="687" t="s">
        <v>208</v>
      </c>
      <c r="C67" s="687" t="s">
        <v>772</v>
      </c>
      <c r="D67" s="687" t="s">
        <v>783</v>
      </c>
      <c r="E67" s="687" t="s">
        <v>723</v>
      </c>
      <c r="F67" s="687" t="s">
        <v>774</v>
      </c>
      <c r="G67" s="687" t="s">
        <v>770</v>
      </c>
      <c r="H67" s="687">
        <v>2013</v>
      </c>
      <c r="I67" s="639" t="s">
        <v>576</v>
      </c>
      <c r="J67" s="639" t="s">
        <v>592</v>
      </c>
      <c r="K67" s="628"/>
      <c r="L67" s="691">
        <v>0</v>
      </c>
      <c r="M67" s="692">
        <v>0</v>
      </c>
      <c r="N67" s="692">
        <v>114.005376149</v>
      </c>
      <c r="O67" s="692">
        <v>114.005376149</v>
      </c>
      <c r="P67" s="692">
        <v>106.95037318</v>
      </c>
      <c r="Q67" s="692">
        <v>94.859730213999995</v>
      </c>
      <c r="R67" s="692">
        <v>48.494148322000001</v>
      </c>
      <c r="S67" s="692">
        <v>48.401890747000003</v>
      </c>
      <c r="T67" s="692">
        <v>48.401890747000003</v>
      </c>
      <c r="U67" s="692">
        <v>48.401890747000003</v>
      </c>
      <c r="V67" s="692">
        <v>48.401890747000003</v>
      </c>
      <c r="W67" s="692">
        <v>48.401890747000003</v>
      </c>
      <c r="X67" s="692">
        <v>47.654604390000003</v>
      </c>
      <c r="Y67" s="692">
        <v>33.331124185</v>
      </c>
      <c r="Z67" s="692">
        <v>0</v>
      </c>
      <c r="AA67" s="692">
        <v>0</v>
      </c>
      <c r="AB67" s="692">
        <v>0</v>
      </c>
      <c r="AC67" s="692">
        <v>0</v>
      </c>
      <c r="AD67" s="692">
        <v>0</v>
      </c>
      <c r="AE67" s="692">
        <v>0</v>
      </c>
      <c r="AF67" s="692">
        <v>0</v>
      </c>
      <c r="AG67" s="692">
        <v>0</v>
      </c>
      <c r="AH67" s="692">
        <v>0</v>
      </c>
      <c r="AI67" s="692">
        <v>0</v>
      </c>
      <c r="AJ67" s="692">
        <v>0</v>
      </c>
      <c r="AK67" s="692">
        <v>0</v>
      </c>
      <c r="AL67" s="692">
        <v>0</v>
      </c>
      <c r="AM67" s="692">
        <v>0</v>
      </c>
      <c r="AN67" s="692">
        <v>0</v>
      </c>
      <c r="AO67" s="693">
        <v>0</v>
      </c>
      <c r="AP67" s="628"/>
      <c r="AQ67" s="691">
        <v>0</v>
      </c>
      <c r="AR67" s="692">
        <v>0</v>
      </c>
      <c r="AS67" s="692">
        <v>408877.80543225998</v>
      </c>
      <c r="AT67" s="692">
        <v>408877.80543225998</v>
      </c>
      <c r="AU67" s="692">
        <v>381375.94535236002</v>
      </c>
      <c r="AV67" s="692">
        <v>334901.72365121898</v>
      </c>
      <c r="AW67" s="692">
        <v>177727.920607818</v>
      </c>
      <c r="AX67" s="692">
        <v>177417.12201497101</v>
      </c>
      <c r="AY67" s="692">
        <v>177417.12201497101</v>
      </c>
      <c r="AZ67" s="692">
        <v>177417.12201497101</v>
      </c>
      <c r="BA67" s="692">
        <v>177417.12201497101</v>
      </c>
      <c r="BB67" s="692">
        <v>177417.12201497101</v>
      </c>
      <c r="BC67" s="692">
        <v>170637.83367988499</v>
      </c>
      <c r="BD67" s="692">
        <v>113251.290643981</v>
      </c>
      <c r="BE67" s="692">
        <v>0</v>
      </c>
      <c r="BF67" s="692">
        <v>0</v>
      </c>
      <c r="BG67" s="692">
        <v>0</v>
      </c>
      <c r="BH67" s="692">
        <v>0</v>
      </c>
      <c r="BI67" s="692">
        <v>0</v>
      </c>
      <c r="BJ67" s="692">
        <v>0</v>
      </c>
      <c r="BK67" s="692">
        <v>0</v>
      </c>
      <c r="BL67" s="692">
        <v>0</v>
      </c>
      <c r="BM67" s="692">
        <v>0</v>
      </c>
      <c r="BN67" s="692">
        <v>0</v>
      </c>
      <c r="BO67" s="692">
        <v>0</v>
      </c>
      <c r="BP67" s="692">
        <v>0</v>
      </c>
      <c r="BQ67" s="692">
        <v>0</v>
      </c>
      <c r="BR67" s="692">
        <v>0</v>
      </c>
      <c r="BS67" s="692">
        <v>0</v>
      </c>
      <c r="BT67" s="693">
        <v>0</v>
      </c>
    </row>
    <row r="68" spans="2:73">
      <c r="B68" s="687" t="s">
        <v>208</v>
      </c>
      <c r="C68" s="687" t="s">
        <v>769</v>
      </c>
      <c r="D68" s="687" t="s">
        <v>784</v>
      </c>
      <c r="E68" s="687" t="s">
        <v>723</v>
      </c>
      <c r="F68" s="687" t="s">
        <v>29</v>
      </c>
      <c r="G68" s="687" t="s">
        <v>770</v>
      </c>
      <c r="H68" s="687">
        <v>2013</v>
      </c>
      <c r="I68" s="639" t="s">
        <v>576</v>
      </c>
      <c r="J68" s="639" t="s">
        <v>592</v>
      </c>
      <c r="K68" s="628"/>
      <c r="L68" s="691">
        <v>0</v>
      </c>
      <c r="M68" s="692">
        <v>0</v>
      </c>
      <c r="N68" s="692">
        <v>5.1755755619999997</v>
      </c>
      <c r="O68" s="692">
        <v>5.1755755619999997</v>
      </c>
      <c r="P68" s="692">
        <v>4.9887648889999996</v>
      </c>
      <c r="Q68" s="692">
        <v>4.2766094609999996</v>
      </c>
      <c r="R68" s="692">
        <v>4.2766094609999996</v>
      </c>
      <c r="S68" s="692">
        <v>4.2766094609999996</v>
      </c>
      <c r="T68" s="692">
        <v>4.2766094609999996</v>
      </c>
      <c r="U68" s="692">
        <v>4.2706253050000003</v>
      </c>
      <c r="V68" s="692">
        <v>3.1941803960000001</v>
      </c>
      <c r="W68" s="692">
        <v>3.1941803960000001</v>
      </c>
      <c r="X68" s="692">
        <v>2.565776176</v>
      </c>
      <c r="Y68" s="692">
        <v>2.565704373</v>
      </c>
      <c r="Z68" s="692">
        <v>2.565704373</v>
      </c>
      <c r="AA68" s="692">
        <v>2.5618794020000002</v>
      </c>
      <c r="AB68" s="692">
        <v>2.5618794020000002</v>
      </c>
      <c r="AC68" s="692">
        <v>2.5587460200000001</v>
      </c>
      <c r="AD68" s="692">
        <v>2.4796774739999998</v>
      </c>
      <c r="AE68" s="692">
        <v>1.455515659</v>
      </c>
      <c r="AF68" s="692">
        <v>1.455515659</v>
      </c>
      <c r="AG68" s="692">
        <v>1.455515659</v>
      </c>
      <c r="AH68" s="692">
        <v>0</v>
      </c>
      <c r="AI68" s="692">
        <v>0</v>
      </c>
      <c r="AJ68" s="692">
        <v>0</v>
      </c>
      <c r="AK68" s="692">
        <v>0</v>
      </c>
      <c r="AL68" s="692">
        <v>0</v>
      </c>
      <c r="AM68" s="692">
        <v>0</v>
      </c>
      <c r="AN68" s="692">
        <v>0</v>
      </c>
      <c r="AO68" s="693">
        <v>0</v>
      </c>
      <c r="AP68" s="628"/>
      <c r="AQ68" s="691">
        <v>0</v>
      </c>
      <c r="AR68" s="692">
        <v>0</v>
      </c>
      <c r="AS68" s="692">
        <v>77220.712533255006</v>
      </c>
      <c r="AT68" s="692">
        <v>77220.712533255006</v>
      </c>
      <c r="AU68" s="692">
        <v>74244.944605048004</v>
      </c>
      <c r="AV68" s="692">
        <v>62900.789341811003</v>
      </c>
      <c r="AW68" s="692">
        <v>62900.789341811003</v>
      </c>
      <c r="AX68" s="692">
        <v>62900.789341811003</v>
      </c>
      <c r="AY68" s="692">
        <v>62900.789341811003</v>
      </c>
      <c r="AZ68" s="692">
        <v>62848.368135691002</v>
      </c>
      <c r="BA68" s="692">
        <v>45701.327315495</v>
      </c>
      <c r="BB68" s="692">
        <v>45701.327315495</v>
      </c>
      <c r="BC68" s="692">
        <v>41553.754782832002</v>
      </c>
      <c r="BD68" s="692">
        <v>40962.011037769</v>
      </c>
      <c r="BE68" s="692">
        <v>40962.011037769</v>
      </c>
      <c r="BF68" s="692">
        <v>40793.622418136001</v>
      </c>
      <c r="BG68" s="692">
        <v>40793.622418136001</v>
      </c>
      <c r="BH68" s="692">
        <v>40759.096982755997</v>
      </c>
      <c r="BI68" s="692">
        <v>39499.588411873003</v>
      </c>
      <c r="BJ68" s="692">
        <v>23185.381994993</v>
      </c>
      <c r="BK68" s="692">
        <v>23185.381994993</v>
      </c>
      <c r="BL68" s="692">
        <v>23185.381994993</v>
      </c>
      <c r="BM68" s="692">
        <v>0</v>
      </c>
      <c r="BN68" s="692">
        <v>0</v>
      </c>
      <c r="BO68" s="692">
        <v>0</v>
      </c>
      <c r="BP68" s="692">
        <v>0</v>
      </c>
      <c r="BQ68" s="692">
        <v>0</v>
      </c>
      <c r="BR68" s="692">
        <v>0</v>
      </c>
      <c r="BS68" s="692">
        <v>0</v>
      </c>
      <c r="BT68" s="693">
        <v>0</v>
      </c>
    </row>
    <row r="69" spans="2:73">
      <c r="B69" s="687" t="s">
        <v>208</v>
      </c>
      <c r="C69" s="687" t="s">
        <v>769</v>
      </c>
      <c r="D69" s="687" t="s">
        <v>2</v>
      </c>
      <c r="E69" s="687" t="s">
        <v>723</v>
      </c>
      <c r="F69" s="687" t="s">
        <v>29</v>
      </c>
      <c r="G69" s="687" t="s">
        <v>770</v>
      </c>
      <c r="H69" s="687">
        <v>2013</v>
      </c>
      <c r="I69" s="639" t="s">
        <v>576</v>
      </c>
      <c r="J69" s="639" t="s">
        <v>592</v>
      </c>
      <c r="K69" s="628"/>
      <c r="L69" s="691">
        <v>0</v>
      </c>
      <c r="M69" s="692">
        <v>0</v>
      </c>
      <c r="N69" s="692">
        <v>13.053228239999999</v>
      </c>
      <c r="O69" s="692">
        <v>13.053228239999999</v>
      </c>
      <c r="P69" s="692">
        <v>13.053228239999999</v>
      </c>
      <c r="Q69" s="692">
        <v>13.053228239999999</v>
      </c>
      <c r="R69" s="692">
        <v>0</v>
      </c>
      <c r="S69" s="692">
        <v>0</v>
      </c>
      <c r="T69" s="692">
        <v>0</v>
      </c>
      <c r="U69" s="692">
        <v>0</v>
      </c>
      <c r="V69" s="692">
        <v>0</v>
      </c>
      <c r="W69" s="692">
        <v>0</v>
      </c>
      <c r="X69" s="692">
        <v>0</v>
      </c>
      <c r="Y69" s="692">
        <v>0</v>
      </c>
      <c r="Z69" s="692">
        <v>0</v>
      </c>
      <c r="AA69" s="692">
        <v>0</v>
      </c>
      <c r="AB69" s="692">
        <v>0</v>
      </c>
      <c r="AC69" s="692">
        <v>0</v>
      </c>
      <c r="AD69" s="692">
        <v>0</v>
      </c>
      <c r="AE69" s="692">
        <v>0</v>
      </c>
      <c r="AF69" s="692">
        <v>0</v>
      </c>
      <c r="AG69" s="692">
        <v>0</v>
      </c>
      <c r="AH69" s="692">
        <v>0</v>
      </c>
      <c r="AI69" s="692">
        <v>0</v>
      </c>
      <c r="AJ69" s="692">
        <v>0</v>
      </c>
      <c r="AK69" s="692">
        <v>0</v>
      </c>
      <c r="AL69" s="692">
        <v>0</v>
      </c>
      <c r="AM69" s="692">
        <v>0</v>
      </c>
      <c r="AN69" s="692">
        <v>0</v>
      </c>
      <c r="AO69" s="693">
        <v>0</v>
      </c>
      <c r="AP69" s="628"/>
      <c r="AQ69" s="691">
        <v>0</v>
      </c>
      <c r="AR69" s="692">
        <v>0</v>
      </c>
      <c r="AS69" s="692">
        <v>23274.712309999999</v>
      </c>
      <c r="AT69" s="692">
        <v>23274.712309999999</v>
      </c>
      <c r="AU69" s="692">
        <v>23274.712309999999</v>
      </c>
      <c r="AV69" s="692">
        <v>23274.712309999999</v>
      </c>
      <c r="AW69" s="692">
        <v>0</v>
      </c>
      <c r="AX69" s="692">
        <v>0</v>
      </c>
      <c r="AY69" s="692">
        <v>0</v>
      </c>
      <c r="AZ69" s="692">
        <v>0</v>
      </c>
      <c r="BA69" s="692">
        <v>0</v>
      </c>
      <c r="BB69" s="692">
        <v>0</v>
      </c>
      <c r="BC69" s="692">
        <v>0</v>
      </c>
      <c r="BD69" s="692">
        <v>0</v>
      </c>
      <c r="BE69" s="692">
        <v>0</v>
      </c>
      <c r="BF69" s="692">
        <v>0</v>
      </c>
      <c r="BG69" s="692">
        <v>0</v>
      </c>
      <c r="BH69" s="692">
        <v>0</v>
      </c>
      <c r="BI69" s="692">
        <v>0</v>
      </c>
      <c r="BJ69" s="692">
        <v>0</v>
      </c>
      <c r="BK69" s="692">
        <v>0</v>
      </c>
      <c r="BL69" s="692">
        <v>0</v>
      </c>
      <c r="BM69" s="692">
        <v>0</v>
      </c>
      <c r="BN69" s="692">
        <v>0</v>
      </c>
      <c r="BO69" s="692">
        <v>0</v>
      </c>
      <c r="BP69" s="692">
        <v>0</v>
      </c>
      <c r="BQ69" s="692">
        <v>0</v>
      </c>
      <c r="BR69" s="692">
        <v>0</v>
      </c>
      <c r="BS69" s="692">
        <v>0</v>
      </c>
      <c r="BT69" s="693">
        <v>0</v>
      </c>
    </row>
    <row r="70" spans="2:73">
      <c r="B70" s="687" t="s">
        <v>208</v>
      </c>
      <c r="C70" s="687" t="s">
        <v>769</v>
      </c>
      <c r="D70" s="687" t="s">
        <v>1</v>
      </c>
      <c r="E70" s="687" t="s">
        <v>723</v>
      </c>
      <c r="F70" s="687" t="s">
        <v>29</v>
      </c>
      <c r="G70" s="687" t="s">
        <v>770</v>
      </c>
      <c r="H70" s="687">
        <v>2013</v>
      </c>
      <c r="I70" s="639" t="s">
        <v>576</v>
      </c>
      <c r="J70" s="639" t="s">
        <v>592</v>
      </c>
      <c r="K70" s="628"/>
      <c r="L70" s="691">
        <v>0</v>
      </c>
      <c r="M70" s="692">
        <v>0</v>
      </c>
      <c r="N70" s="692">
        <v>9.6583983419999999</v>
      </c>
      <c r="O70" s="692">
        <v>9.6583983419999999</v>
      </c>
      <c r="P70" s="692">
        <v>9.6583983419999999</v>
      </c>
      <c r="Q70" s="692">
        <v>9.4488302829999995</v>
      </c>
      <c r="R70" s="692">
        <v>4.7335281509999998</v>
      </c>
      <c r="S70" s="692">
        <v>0</v>
      </c>
      <c r="T70" s="692">
        <v>0</v>
      </c>
      <c r="U70" s="692">
        <v>0</v>
      </c>
      <c r="V70" s="692">
        <v>0</v>
      </c>
      <c r="W70" s="692">
        <v>0</v>
      </c>
      <c r="X70" s="692">
        <v>0</v>
      </c>
      <c r="Y70" s="692">
        <v>0</v>
      </c>
      <c r="Z70" s="692">
        <v>0</v>
      </c>
      <c r="AA70" s="692">
        <v>0</v>
      </c>
      <c r="AB70" s="692">
        <v>0</v>
      </c>
      <c r="AC70" s="692">
        <v>0</v>
      </c>
      <c r="AD70" s="692">
        <v>0</v>
      </c>
      <c r="AE70" s="692">
        <v>0</v>
      </c>
      <c r="AF70" s="692">
        <v>0</v>
      </c>
      <c r="AG70" s="692">
        <v>0</v>
      </c>
      <c r="AH70" s="692">
        <v>0</v>
      </c>
      <c r="AI70" s="692">
        <v>0</v>
      </c>
      <c r="AJ70" s="692">
        <v>0</v>
      </c>
      <c r="AK70" s="692">
        <v>0</v>
      </c>
      <c r="AL70" s="692">
        <v>0</v>
      </c>
      <c r="AM70" s="692">
        <v>0</v>
      </c>
      <c r="AN70" s="692">
        <v>0</v>
      </c>
      <c r="AO70" s="693">
        <v>0</v>
      </c>
      <c r="AP70" s="628"/>
      <c r="AQ70" s="691">
        <v>0</v>
      </c>
      <c r="AR70" s="692">
        <v>0</v>
      </c>
      <c r="AS70" s="692">
        <v>63823.834642859998</v>
      </c>
      <c r="AT70" s="692">
        <v>63823.834642859998</v>
      </c>
      <c r="AU70" s="692">
        <v>63823.834642859998</v>
      </c>
      <c r="AV70" s="692">
        <v>63618.745606192999</v>
      </c>
      <c r="AW70" s="692">
        <v>32207.707600299997</v>
      </c>
      <c r="AX70" s="692">
        <v>0</v>
      </c>
      <c r="AY70" s="692">
        <v>0</v>
      </c>
      <c r="AZ70" s="692">
        <v>0</v>
      </c>
      <c r="BA70" s="692">
        <v>0</v>
      </c>
      <c r="BB70" s="692">
        <v>0</v>
      </c>
      <c r="BC70" s="692">
        <v>0</v>
      </c>
      <c r="BD70" s="692">
        <v>0</v>
      </c>
      <c r="BE70" s="692">
        <v>0</v>
      </c>
      <c r="BF70" s="692">
        <v>0</v>
      </c>
      <c r="BG70" s="692">
        <v>0</v>
      </c>
      <c r="BH70" s="692">
        <v>0</v>
      </c>
      <c r="BI70" s="692">
        <v>0</v>
      </c>
      <c r="BJ70" s="692">
        <v>0</v>
      </c>
      <c r="BK70" s="692">
        <v>0</v>
      </c>
      <c r="BL70" s="692">
        <v>0</v>
      </c>
      <c r="BM70" s="692">
        <v>0</v>
      </c>
      <c r="BN70" s="692">
        <v>0</v>
      </c>
      <c r="BO70" s="692">
        <v>0</v>
      </c>
      <c r="BP70" s="692">
        <v>0</v>
      </c>
      <c r="BQ70" s="692">
        <v>0</v>
      </c>
      <c r="BR70" s="692">
        <v>0</v>
      </c>
      <c r="BS70" s="692">
        <v>0</v>
      </c>
      <c r="BT70" s="693">
        <v>0</v>
      </c>
    </row>
    <row r="71" spans="2:73">
      <c r="B71" s="687" t="s">
        <v>208</v>
      </c>
      <c r="C71" s="687" t="s">
        <v>769</v>
      </c>
      <c r="D71" s="687" t="s">
        <v>785</v>
      </c>
      <c r="E71" s="687" t="s">
        <v>723</v>
      </c>
      <c r="F71" s="687" t="s">
        <v>29</v>
      </c>
      <c r="G71" s="687" t="s">
        <v>770</v>
      </c>
      <c r="H71" s="687">
        <v>2013</v>
      </c>
      <c r="I71" s="639" t="s">
        <v>576</v>
      </c>
      <c r="J71" s="639" t="s">
        <v>592</v>
      </c>
      <c r="K71" s="628"/>
      <c r="L71" s="691">
        <v>0</v>
      </c>
      <c r="M71" s="692">
        <v>0</v>
      </c>
      <c r="N71" s="692">
        <v>11.858880884</v>
      </c>
      <c r="O71" s="692">
        <v>11.858880884</v>
      </c>
      <c r="P71" s="692">
        <v>11.207833897</v>
      </c>
      <c r="Q71" s="692">
        <v>8.9859757869999992</v>
      </c>
      <c r="R71" s="692">
        <v>8.9859757869999992</v>
      </c>
      <c r="S71" s="692">
        <v>8.9859757869999992</v>
      </c>
      <c r="T71" s="692">
        <v>8.9859757869999992</v>
      </c>
      <c r="U71" s="692">
        <v>8.9689773150000001</v>
      </c>
      <c r="V71" s="692">
        <v>7.7087481850000001</v>
      </c>
      <c r="W71" s="692">
        <v>7.7087481850000001</v>
      </c>
      <c r="X71" s="692">
        <v>5.5936900930000002</v>
      </c>
      <c r="Y71" s="692">
        <v>3.613118713</v>
      </c>
      <c r="Z71" s="692">
        <v>3.613118713</v>
      </c>
      <c r="AA71" s="692">
        <v>3.5419428339999999</v>
      </c>
      <c r="AB71" s="692">
        <v>3.5419428339999999</v>
      </c>
      <c r="AC71" s="692">
        <v>3.50542767</v>
      </c>
      <c r="AD71" s="692">
        <v>3.0257730700000001</v>
      </c>
      <c r="AE71" s="692">
        <v>1.7760604600000001</v>
      </c>
      <c r="AF71" s="692">
        <v>1.7760604600000001</v>
      </c>
      <c r="AG71" s="692">
        <v>1.7760604600000001</v>
      </c>
      <c r="AH71" s="692">
        <v>0</v>
      </c>
      <c r="AI71" s="692">
        <v>0</v>
      </c>
      <c r="AJ71" s="692">
        <v>0</v>
      </c>
      <c r="AK71" s="692">
        <v>0</v>
      </c>
      <c r="AL71" s="692">
        <v>0</v>
      </c>
      <c r="AM71" s="692">
        <v>0</v>
      </c>
      <c r="AN71" s="692">
        <v>0</v>
      </c>
      <c r="AO71" s="693">
        <v>0</v>
      </c>
      <c r="AP71" s="628"/>
      <c r="AQ71" s="694">
        <v>0</v>
      </c>
      <c r="AR71" s="695">
        <v>0</v>
      </c>
      <c r="AS71" s="695">
        <v>172121.57043596101</v>
      </c>
      <c r="AT71" s="695">
        <v>172121.57043596101</v>
      </c>
      <c r="AU71" s="695">
        <v>161750.83138305499</v>
      </c>
      <c r="AV71" s="695">
        <v>126358.131406837</v>
      </c>
      <c r="AW71" s="695">
        <v>126358.131406837</v>
      </c>
      <c r="AX71" s="695">
        <v>126358.131406837</v>
      </c>
      <c r="AY71" s="695">
        <v>126358.131406837</v>
      </c>
      <c r="AZ71" s="695">
        <v>126209.22479234901</v>
      </c>
      <c r="BA71" s="695">
        <v>106134.625402106</v>
      </c>
      <c r="BB71" s="695">
        <v>106134.625402106</v>
      </c>
      <c r="BC71" s="695">
        <v>92354.245476420998</v>
      </c>
      <c r="BD71" s="695">
        <v>59374.854159945004</v>
      </c>
      <c r="BE71" s="695">
        <v>59374.854159945004</v>
      </c>
      <c r="BF71" s="695">
        <v>56241.442097854997</v>
      </c>
      <c r="BG71" s="695">
        <v>56241.442097854997</v>
      </c>
      <c r="BH71" s="695">
        <v>55839.096664637997</v>
      </c>
      <c r="BI71" s="695">
        <v>48198.522653909</v>
      </c>
      <c r="BJ71" s="695">
        <v>28291.444303909</v>
      </c>
      <c r="BK71" s="695">
        <v>28291.444303909</v>
      </c>
      <c r="BL71" s="695">
        <v>28291.444303909</v>
      </c>
      <c r="BM71" s="695">
        <v>0</v>
      </c>
      <c r="BN71" s="695">
        <v>0</v>
      </c>
      <c r="BO71" s="695">
        <v>0</v>
      </c>
      <c r="BP71" s="695">
        <v>0</v>
      </c>
      <c r="BQ71" s="695">
        <v>0</v>
      </c>
      <c r="BR71" s="695">
        <v>0</v>
      </c>
      <c r="BS71" s="695">
        <v>0</v>
      </c>
      <c r="BT71" s="696">
        <v>0</v>
      </c>
    </row>
    <row r="72" spans="2:73">
      <c r="B72" s="687" t="s">
        <v>208</v>
      </c>
      <c r="C72" s="687" t="s">
        <v>769</v>
      </c>
      <c r="D72" s="687" t="s">
        <v>14</v>
      </c>
      <c r="E72" s="687" t="s">
        <v>723</v>
      </c>
      <c r="F72" s="687" t="s">
        <v>29</v>
      </c>
      <c r="G72" s="687" t="s">
        <v>770</v>
      </c>
      <c r="H72" s="687">
        <v>2013</v>
      </c>
      <c r="I72" s="639" t="s">
        <v>576</v>
      </c>
      <c r="J72" s="639" t="s">
        <v>592</v>
      </c>
      <c r="K72" s="628"/>
      <c r="L72" s="691">
        <v>0</v>
      </c>
      <c r="M72" s="692">
        <v>0</v>
      </c>
      <c r="N72" s="692">
        <v>12.039932138999999</v>
      </c>
      <c r="O72" s="692">
        <v>11.978125888999999</v>
      </c>
      <c r="P72" s="692">
        <v>11.972507132</v>
      </c>
      <c r="Q72" s="692">
        <v>10.840428698</v>
      </c>
      <c r="R72" s="692">
        <v>10.287955664</v>
      </c>
      <c r="S72" s="692">
        <v>9.7443914750000005</v>
      </c>
      <c r="T72" s="692">
        <v>9.5319871700000007</v>
      </c>
      <c r="U72" s="692">
        <v>9.5319871700000007</v>
      </c>
      <c r="V72" s="692">
        <v>4.7846848050000004</v>
      </c>
      <c r="W72" s="692">
        <v>4.6608279169999998</v>
      </c>
      <c r="X72" s="692">
        <v>4.2778323089999999</v>
      </c>
      <c r="Y72" s="692">
        <v>4.2778323089999999</v>
      </c>
      <c r="Z72" s="692">
        <v>3.2586785950000001</v>
      </c>
      <c r="AA72" s="692">
        <v>3.2586785950000001</v>
      </c>
      <c r="AB72" s="692">
        <v>1.1949379840000001</v>
      </c>
      <c r="AC72" s="692">
        <v>1.009144321</v>
      </c>
      <c r="AD72" s="692">
        <v>1.009144321</v>
      </c>
      <c r="AE72" s="692">
        <v>1.009144321</v>
      </c>
      <c r="AF72" s="692">
        <v>1.009144321</v>
      </c>
      <c r="AG72" s="692">
        <v>1.009144321</v>
      </c>
      <c r="AH72" s="692">
        <v>0.68512719899999996</v>
      </c>
      <c r="AI72" s="692">
        <v>0</v>
      </c>
      <c r="AJ72" s="692">
        <v>0</v>
      </c>
      <c r="AK72" s="692">
        <v>0</v>
      </c>
      <c r="AL72" s="692">
        <v>0</v>
      </c>
      <c r="AM72" s="692">
        <v>0</v>
      </c>
      <c r="AN72" s="692">
        <v>0</v>
      </c>
      <c r="AO72" s="693">
        <v>0</v>
      </c>
      <c r="AP72" s="628"/>
      <c r="AQ72" s="688">
        <v>0</v>
      </c>
      <c r="AR72" s="689">
        <v>0</v>
      </c>
      <c r="AS72" s="689">
        <v>170106.18892669701</v>
      </c>
      <c r="AT72" s="689">
        <v>168916.37812042201</v>
      </c>
      <c r="AU72" s="689">
        <v>168808.21359252901</v>
      </c>
      <c r="AV72" s="689">
        <v>147014.963384628</v>
      </c>
      <c r="AW72" s="689">
        <v>136379.49800300601</v>
      </c>
      <c r="AX72" s="689">
        <v>125915.531805038</v>
      </c>
      <c r="AY72" s="689">
        <v>121826.60976219201</v>
      </c>
      <c r="AZ72" s="689">
        <v>121638.072225571</v>
      </c>
      <c r="BA72" s="689">
        <v>30249.395118713001</v>
      </c>
      <c r="BB72" s="689">
        <v>30133.720397949</v>
      </c>
      <c r="BC72" s="689">
        <v>26949.855560303</v>
      </c>
      <c r="BD72" s="689">
        <v>26949.855560303</v>
      </c>
      <c r="BE72" s="689">
        <v>23561.520782471001</v>
      </c>
      <c r="BF72" s="689">
        <v>23561.520782471001</v>
      </c>
      <c r="BG72" s="689">
        <v>7403.0681457520004</v>
      </c>
      <c r="BH72" s="689">
        <v>5870.9586944579996</v>
      </c>
      <c r="BI72" s="689">
        <v>5870.9586944579996</v>
      </c>
      <c r="BJ72" s="689">
        <v>5870.9586944579996</v>
      </c>
      <c r="BK72" s="689">
        <v>5870.9586944579996</v>
      </c>
      <c r="BL72" s="689">
        <v>5870.9586944579996</v>
      </c>
      <c r="BM72" s="689">
        <v>5051.0126953130002</v>
      </c>
      <c r="BN72" s="689">
        <v>0</v>
      </c>
      <c r="BO72" s="689">
        <v>0</v>
      </c>
      <c r="BP72" s="689">
        <v>0</v>
      </c>
      <c r="BQ72" s="689">
        <v>0</v>
      </c>
      <c r="BR72" s="689">
        <v>0</v>
      </c>
      <c r="BS72" s="689">
        <v>0</v>
      </c>
      <c r="BT72" s="690">
        <v>0</v>
      </c>
    </row>
    <row r="73" spans="2:73">
      <c r="B73" s="687" t="s">
        <v>208</v>
      </c>
      <c r="C73" s="687" t="s">
        <v>769</v>
      </c>
      <c r="D73" s="687" t="s">
        <v>786</v>
      </c>
      <c r="E73" s="687" t="s">
        <v>723</v>
      </c>
      <c r="F73" s="687" t="s">
        <v>29</v>
      </c>
      <c r="G73" s="687" t="s">
        <v>770</v>
      </c>
      <c r="H73" s="687">
        <v>2013</v>
      </c>
      <c r="I73" s="639" t="s">
        <v>576</v>
      </c>
      <c r="J73" s="639" t="s">
        <v>592</v>
      </c>
      <c r="K73" s="628"/>
      <c r="L73" s="691">
        <v>0</v>
      </c>
      <c r="M73" s="692">
        <v>0</v>
      </c>
      <c r="N73" s="692">
        <v>240.38079902699999</v>
      </c>
      <c r="O73" s="692">
        <v>240.38079902699999</v>
      </c>
      <c r="P73" s="692">
        <v>240.38079902699999</v>
      </c>
      <c r="Q73" s="692">
        <v>240.38079902699999</v>
      </c>
      <c r="R73" s="692">
        <v>240.38079902699999</v>
      </c>
      <c r="S73" s="692">
        <v>240.38079902699999</v>
      </c>
      <c r="T73" s="692">
        <v>240.38079902699999</v>
      </c>
      <c r="U73" s="692">
        <v>240.38079902699999</v>
      </c>
      <c r="V73" s="692">
        <v>240.38079902699999</v>
      </c>
      <c r="W73" s="692">
        <v>240.38079902699999</v>
      </c>
      <c r="X73" s="692">
        <v>240.38079902699999</v>
      </c>
      <c r="Y73" s="692">
        <v>240.38079902699999</v>
      </c>
      <c r="Z73" s="692">
        <v>240.38079902699999</v>
      </c>
      <c r="AA73" s="692">
        <v>240.38079902699999</v>
      </c>
      <c r="AB73" s="692">
        <v>240.38079902699999</v>
      </c>
      <c r="AC73" s="692">
        <v>240.38079902699999</v>
      </c>
      <c r="AD73" s="692">
        <v>240.38079902699999</v>
      </c>
      <c r="AE73" s="692">
        <v>240.38079902699999</v>
      </c>
      <c r="AF73" s="692">
        <v>185.37056960999999</v>
      </c>
      <c r="AG73" s="692">
        <v>0</v>
      </c>
      <c r="AH73" s="692">
        <v>0</v>
      </c>
      <c r="AI73" s="692">
        <v>0</v>
      </c>
      <c r="AJ73" s="692">
        <v>0</v>
      </c>
      <c r="AK73" s="692">
        <v>0</v>
      </c>
      <c r="AL73" s="692">
        <v>0</v>
      </c>
      <c r="AM73" s="692">
        <v>0</v>
      </c>
      <c r="AN73" s="692">
        <v>0</v>
      </c>
      <c r="AO73" s="693">
        <v>0</v>
      </c>
      <c r="AP73" s="628"/>
      <c r="AQ73" s="691">
        <v>0</v>
      </c>
      <c r="AR73" s="692">
        <v>0</v>
      </c>
      <c r="AS73" s="692">
        <v>409132.52770977101</v>
      </c>
      <c r="AT73" s="692">
        <v>409132.52770977101</v>
      </c>
      <c r="AU73" s="692">
        <v>409132.52770977101</v>
      </c>
      <c r="AV73" s="692">
        <v>409132.52770977101</v>
      </c>
      <c r="AW73" s="692">
        <v>409132.52770977101</v>
      </c>
      <c r="AX73" s="692">
        <v>409132.52770977101</v>
      </c>
      <c r="AY73" s="692">
        <v>409132.52770977101</v>
      </c>
      <c r="AZ73" s="692">
        <v>409132.52770977101</v>
      </c>
      <c r="BA73" s="692">
        <v>409132.52770977101</v>
      </c>
      <c r="BB73" s="692">
        <v>409132.52770977101</v>
      </c>
      <c r="BC73" s="692">
        <v>409132.52770977101</v>
      </c>
      <c r="BD73" s="692">
        <v>409132.52770977101</v>
      </c>
      <c r="BE73" s="692">
        <v>409132.52770977101</v>
      </c>
      <c r="BF73" s="692">
        <v>409132.52770977101</v>
      </c>
      <c r="BG73" s="692">
        <v>409132.52770977101</v>
      </c>
      <c r="BH73" s="692">
        <v>409132.52770977101</v>
      </c>
      <c r="BI73" s="692">
        <v>409132.52770977101</v>
      </c>
      <c r="BJ73" s="692">
        <v>409132.52770977101</v>
      </c>
      <c r="BK73" s="692">
        <v>359939.38689021202</v>
      </c>
      <c r="BL73" s="692">
        <v>0</v>
      </c>
      <c r="BM73" s="692">
        <v>0</v>
      </c>
      <c r="BN73" s="692">
        <v>0</v>
      </c>
      <c r="BO73" s="692">
        <v>0</v>
      </c>
      <c r="BP73" s="692">
        <v>0</v>
      </c>
      <c r="BQ73" s="692">
        <v>0</v>
      </c>
      <c r="BR73" s="692">
        <v>0</v>
      </c>
      <c r="BS73" s="692">
        <v>0</v>
      </c>
      <c r="BT73" s="693">
        <v>0</v>
      </c>
    </row>
    <row r="74" spans="2:73">
      <c r="B74" s="687" t="s">
        <v>208</v>
      </c>
      <c r="C74" s="687" t="s">
        <v>769</v>
      </c>
      <c r="D74" s="687" t="s">
        <v>786</v>
      </c>
      <c r="E74" s="687" t="s">
        <v>723</v>
      </c>
      <c r="F74" s="687" t="s">
        <v>29</v>
      </c>
      <c r="G74" s="687" t="s">
        <v>770</v>
      </c>
      <c r="H74" s="687">
        <v>2012</v>
      </c>
      <c r="I74" s="639" t="s">
        <v>576</v>
      </c>
      <c r="J74" s="639" t="s">
        <v>585</v>
      </c>
      <c r="K74" s="628"/>
      <c r="L74" s="691">
        <v>0</v>
      </c>
      <c r="M74" s="692">
        <v>5.5685604070000005</v>
      </c>
      <c r="N74" s="692">
        <v>5.5685604070000005</v>
      </c>
      <c r="O74" s="692">
        <v>5.5685604070000005</v>
      </c>
      <c r="P74" s="692">
        <v>5.5685604070000005</v>
      </c>
      <c r="Q74" s="692">
        <v>5.5685604070000005</v>
      </c>
      <c r="R74" s="692">
        <v>5.5685604070000005</v>
      </c>
      <c r="S74" s="692">
        <v>5.5685604070000005</v>
      </c>
      <c r="T74" s="692">
        <v>5.5685604070000005</v>
      </c>
      <c r="U74" s="692">
        <v>5.5685604070000005</v>
      </c>
      <c r="V74" s="692">
        <v>5.5685604070000005</v>
      </c>
      <c r="W74" s="692">
        <v>5.5685604070000005</v>
      </c>
      <c r="X74" s="692">
        <v>5.5685604070000005</v>
      </c>
      <c r="Y74" s="692">
        <v>5.5685604070000005</v>
      </c>
      <c r="Z74" s="692">
        <v>5.5685604070000005</v>
      </c>
      <c r="AA74" s="692">
        <v>5.5685604070000005</v>
      </c>
      <c r="AB74" s="692">
        <v>5.5685604070000005</v>
      </c>
      <c r="AC74" s="692">
        <v>5.5685604070000005</v>
      </c>
      <c r="AD74" s="692">
        <v>5.5685604070000005</v>
      </c>
      <c r="AE74" s="692">
        <v>5.5685604070000005</v>
      </c>
      <c r="AF74" s="692">
        <v>4.5113651160000003</v>
      </c>
      <c r="AG74" s="692">
        <v>0</v>
      </c>
      <c r="AH74" s="692">
        <v>0</v>
      </c>
      <c r="AI74" s="692">
        <v>0</v>
      </c>
      <c r="AJ74" s="692">
        <v>0</v>
      </c>
      <c r="AK74" s="692">
        <v>0</v>
      </c>
      <c r="AL74" s="692">
        <v>0</v>
      </c>
      <c r="AM74" s="692">
        <v>0</v>
      </c>
      <c r="AN74" s="692">
        <v>0</v>
      </c>
      <c r="AO74" s="693">
        <v>0</v>
      </c>
      <c r="AP74" s="628"/>
      <c r="AQ74" s="691">
        <v>0</v>
      </c>
      <c r="AR74" s="692">
        <v>10988.124569580001</v>
      </c>
      <c r="AS74" s="692">
        <v>10988.124569580001</v>
      </c>
      <c r="AT74" s="692">
        <v>10988.124569580001</v>
      </c>
      <c r="AU74" s="692">
        <v>10988.124569580001</v>
      </c>
      <c r="AV74" s="692">
        <v>10988.124569580001</v>
      </c>
      <c r="AW74" s="692">
        <v>10988.124569580001</v>
      </c>
      <c r="AX74" s="692">
        <v>10988.124569580001</v>
      </c>
      <c r="AY74" s="692">
        <v>10988.124569580001</v>
      </c>
      <c r="AZ74" s="692">
        <v>10988.124569580001</v>
      </c>
      <c r="BA74" s="692">
        <v>10988.124569580001</v>
      </c>
      <c r="BB74" s="692">
        <v>10988.124569580001</v>
      </c>
      <c r="BC74" s="692">
        <v>10988.124569580001</v>
      </c>
      <c r="BD74" s="692">
        <v>10988.124569580001</v>
      </c>
      <c r="BE74" s="692">
        <v>10988.124569580001</v>
      </c>
      <c r="BF74" s="692">
        <v>10988.124569580001</v>
      </c>
      <c r="BG74" s="692">
        <v>10988.124569580001</v>
      </c>
      <c r="BH74" s="692">
        <v>10988.124569580001</v>
      </c>
      <c r="BI74" s="692">
        <v>10988.124569580001</v>
      </c>
      <c r="BJ74" s="692">
        <v>9932.2807418150005</v>
      </c>
      <c r="BK74" s="692">
        <v>0</v>
      </c>
      <c r="BL74" s="692">
        <v>0</v>
      </c>
      <c r="BM74" s="692">
        <v>0</v>
      </c>
      <c r="BN74" s="692">
        <v>0</v>
      </c>
      <c r="BO74" s="692">
        <v>0</v>
      </c>
      <c r="BP74" s="692">
        <v>0</v>
      </c>
      <c r="BQ74" s="692">
        <v>0</v>
      </c>
      <c r="BR74" s="692">
        <v>0</v>
      </c>
      <c r="BS74" s="692">
        <v>0</v>
      </c>
      <c r="BT74" s="693">
        <v>0</v>
      </c>
    </row>
    <row r="75" spans="2:73">
      <c r="B75" s="687" t="s">
        <v>208</v>
      </c>
      <c r="C75" s="687" t="s">
        <v>776</v>
      </c>
      <c r="D75" s="687" t="s">
        <v>782</v>
      </c>
      <c r="E75" s="687" t="s">
        <v>723</v>
      </c>
      <c r="F75" s="687" t="s">
        <v>776</v>
      </c>
      <c r="G75" s="687" t="s">
        <v>771</v>
      </c>
      <c r="H75" s="687">
        <v>2013</v>
      </c>
      <c r="I75" s="639" t="s">
        <v>576</v>
      </c>
      <c r="J75" s="639" t="s">
        <v>592</v>
      </c>
      <c r="K75" s="628"/>
      <c r="L75" s="691">
        <v>0</v>
      </c>
      <c r="M75" s="692">
        <v>0</v>
      </c>
      <c r="N75" s="692">
        <v>1150.8050000000001</v>
      </c>
      <c r="O75" s="692">
        <v>0</v>
      </c>
      <c r="P75" s="692">
        <v>0</v>
      </c>
      <c r="Q75" s="692">
        <v>0</v>
      </c>
      <c r="R75" s="692">
        <v>0</v>
      </c>
      <c r="S75" s="692">
        <v>0</v>
      </c>
      <c r="T75" s="692">
        <v>0</v>
      </c>
      <c r="U75" s="692">
        <v>0</v>
      </c>
      <c r="V75" s="692">
        <v>0</v>
      </c>
      <c r="W75" s="692">
        <v>0</v>
      </c>
      <c r="X75" s="692">
        <v>0</v>
      </c>
      <c r="Y75" s="692">
        <v>0</v>
      </c>
      <c r="Z75" s="692">
        <v>0</v>
      </c>
      <c r="AA75" s="692">
        <v>0</v>
      </c>
      <c r="AB75" s="692">
        <v>0</v>
      </c>
      <c r="AC75" s="692">
        <v>0</v>
      </c>
      <c r="AD75" s="692">
        <v>0</v>
      </c>
      <c r="AE75" s="692">
        <v>0</v>
      </c>
      <c r="AF75" s="692">
        <v>0</v>
      </c>
      <c r="AG75" s="692">
        <v>0</v>
      </c>
      <c r="AH75" s="692">
        <v>0</v>
      </c>
      <c r="AI75" s="692">
        <v>0</v>
      </c>
      <c r="AJ75" s="692">
        <v>0</v>
      </c>
      <c r="AK75" s="692">
        <v>0</v>
      </c>
      <c r="AL75" s="692">
        <v>0</v>
      </c>
      <c r="AM75" s="692">
        <v>0</v>
      </c>
      <c r="AN75" s="692">
        <v>0</v>
      </c>
      <c r="AO75" s="693">
        <v>0</v>
      </c>
      <c r="AP75" s="628"/>
      <c r="AQ75" s="691">
        <v>0</v>
      </c>
      <c r="AR75" s="692">
        <v>0</v>
      </c>
      <c r="AS75" s="692">
        <v>30916.77</v>
      </c>
      <c r="AT75" s="692">
        <v>0</v>
      </c>
      <c r="AU75" s="692">
        <v>0</v>
      </c>
      <c r="AV75" s="692">
        <v>0</v>
      </c>
      <c r="AW75" s="692">
        <v>0</v>
      </c>
      <c r="AX75" s="692">
        <v>0</v>
      </c>
      <c r="AY75" s="692">
        <v>0</v>
      </c>
      <c r="AZ75" s="692">
        <v>0</v>
      </c>
      <c r="BA75" s="692">
        <v>0</v>
      </c>
      <c r="BB75" s="692">
        <v>0</v>
      </c>
      <c r="BC75" s="692">
        <v>0</v>
      </c>
      <c r="BD75" s="692">
        <v>0</v>
      </c>
      <c r="BE75" s="692">
        <v>0</v>
      </c>
      <c r="BF75" s="692">
        <v>0</v>
      </c>
      <c r="BG75" s="692">
        <v>0</v>
      </c>
      <c r="BH75" s="692">
        <v>0</v>
      </c>
      <c r="BI75" s="692">
        <v>0</v>
      </c>
      <c r="BJ75" s="692">
        <v>0</v>
      </c>
      <c r="BK75" s="692">
        <v>0</v>
      </c>
      <c r="BL75" s="692">
        <v>0</v>
      </c>
      <c r="BM75" s="692">
        <v>0</v>
      </c>
      <c r="BN75" s="692">
        <v>0</v>
      </c>
      <c r="BO75" s="692">
        <v>0</v>
      </c>
      <c r="BP75" s="692">
        <v>0</v>
      </c>
      <c r="BQ75" s="692">
        <v>0</v>
      </c>
      <c r="BR75" s="692">
        <v>0</v>
      </c>
      <c r="BS75" s="692">
        <v>0</v>
      </c>
      <c r="BT75" s="693">
        <v>0</v>
      </c>
    </row>
    <row r="76" spans="2:73">
      <c r="B76" s="687" t="s">
        <v>208</v>
      </c>
      <c r="C76" s="687" t="s">
        <v>769</v>
      </c>
      <c r="D76" s="687" t="s">
        <v>1</v>
      </c>
      <c r="E76" s="687" t="s">
        <v>723</v>
      </c>
      <c r="F76" s="687" t="s">
        <v>29</v>
      </c>
      <c r="G76" s="687" t="s">
        <v>770</v>
      </c>
      <c r="H76" s="687">
        <v>2013</v>
      </c>
      <c r="I76" s="639" t="s">
        <v>576</v>
      </c>
      <c r="J76" s="639" t="s">
        <v>592</v>
      </c>
      <c r="K76" s="628"/>
      <c r="L76" s="691">
        <v>0</v>
      </c>
      <c r="M76" s="692">
        <v>0</v>
      </c>
      <c r="N76" s="692">
        <v>8.7551330060100224E-3</v>
      </c>
      <c r="O76" s="692">
        <v>8.7551330060100224E-3</v>
      </c>
      <c r="P76" s="692">
        <v>8.7551330060100224E-3</v>
      </c>
      <c r="Q76" s="692">
        <v>8.7551330060100224E-3</v>
      </c>
      <c r="R76" s="692">
        <v>4.8640329662236236E-3</v>
      </c>
      <c r="S76" s="692">
        <v>0</v>
      </c>
      <c r="T76" s="692">
        <v>0</v>
      </c>
      <c r="U76" s="692">
        <v>0</v>
      </c>
      <c r="V76" s="692">
        <v>0</v>
      </c>
      <c r="W76" s="692">
        <v>0</v>
      </c>
      <c r="X76" s="692">
        <v>0</v>
      </c>
      <c r="Y76" s="692">
        <v>0</v>
      </c>
      <c r="Z76" s="692">
        <v>0</v>
      </c>
      <c r="AA76" s="692">
        <v>0</v>
      </c>
      <c r="AB76" s="692">
        <v>0</v>
      </c>
      <c r="AC76" s="692">
        <v>0</v>
      </c>
      <c r="AD76" s="692">
        <v>0</v>
      </c>
      <c r="AE76" s="692">
        <v>0</v>
      </c>
      <c r="AF76" s="692">
        <v>0</v>
      </c>
      <c r="AG76" s="692">
        <v>0</v>
      </c>
      <c r="AH76" s="692">
        <v>0</v>
      </c>
      <c r="AI76" s="692">
        <v>0</v>
      </c>
      <c r="AJ76" s="692">
        <v>0</v>
      </c>
      <c r="AK76" s="692">
        <v>0</v>
      </c>
      <c r="AL76" s="692">
        <v>0</v>
      </c>
      <c r="AM76" s="692">
        <v>0</v>
      </c>
      <c r="AN76" s="692">
        <v>0</v>
      </c>
      <c r="AO76" s="693">
        <v>0</v>
      </c>
      <c r="AP76" s="628"/>
      <c r="AQ76" s="691">
        <v>0</v>
      </c>
      <c r="AR76" s="692">
        <v>0</v>
      </c>
      <c r="AS76" s="692">
        <v>61.269460526355203</v>
      </c>
      <c r="AT76" s="692">
        <v>61.269460526355203</v>
      </c>
      <c r="AU76" s="692">
        <v>61.269460526355203</v>
      </c>
      <c r="AV76" s="692">
        <v>61.269460526355203</v>
      </c>
      <c r="AW76" s="692">
        <v>33.095683909009622</v>
      </c>
      <c r="AX76" s="692">
        <v>0</v>
      </c>
      <c r="AY76" s="692">
        <v>0</v>
      </c>
      <c r="AZ76" s="692">
        <v>0</v>
      </c>
      <c r="BA76" s="692">
        <v>0</v>
      </c>
      <c r="BB76" s="692">
        <v>0</v>
      </c>
      <c r="BC76" s="692">
        <v>0</v>
      </c>
      <c r="BD76" s="692">
        <v>0</v>
      </c>
      <c r="BE76" s="692">
        <v>0</v>
      </c>
      <c r="BF76" s="692">
        <v>0</v>
      </c>
      <c r="BG76" s="692">
        <v>0</v>
      </c>
      <c r="BH76" s="692">
        <v>0</v>
      </c>
      <c r="BI76" s="692">
        <v>0</v>
      </c>
      <c r="BJ76" s="692">
        <v>0</v>
      </c>
      <c r="BK76" s="692">
        <v>0</v>
      </c>
      <c r="BL76" s="692">
        <v>0</v>
      </c>
      <c r="BM76" s="692">
        <v>0</v>
      </c>
      <c r="BN76" s="692">
        <v>0</v>
      </c>
      <c r="BO76" s="692">
        <v>0</v>
      </c>
      <c r="BP76" s="692">
        <v>0</v>
      </c>
      <c r="BQ76" s="692">
        <v>0</v>
      </c>
      <c r="BR76" s="692">
        <v>0</v>
      </c>
      <c r="BS76" s="692">
        <v>0</v>
      </c>
      <c r="BT76" s="693">
        <v>0</v>
      </c>
    </row>
    <row r="77" spans="2:73">
      <c r="B77" s="687" t="s">
        <v>208</v>
      </c>
      <c r="C77" s="687" t="s">
        <v>769</v>
      </c>
      <c r="D77" s="687" t="s">
        <v>786</v>
      </c>
      <c r="E77" s="687" t="s">
        <v>723</v>
      </c>
      <c r="F77" s="687" t="s">
        <v>29</v>
      </c>
      <c r="G77" s="687" t="s">
        <v>770</v>
      </c>
      <c r="H77" s="687">
        <v>2012</v>
      </c>
      <c r="I77" s="639" t="s">
        <v>576</v>
      </c>
      <c r="J77" s="639" t="s">
        <v>585</v>
      </c>
      <c r="K77" s="628"/>
      <c r="L77" s="691">
        <v>0</v>
      </c>
      <c r="M77" s="692">
        <v>4.0900241097676392E-2</v>
      </c>
      <c r="N77" s="692">
        <v>4.0900241097676392E-2</v>
      </c>
      <c r="O77" s="692">
        <v>4.0900241097676392E-2</v>
      </c>
      <c r="P77" s="692">
        <v>4.0900241097676392E-2</v>
      </c>
      <c r="Q77" s="692">
        <v>4.0900241097676392E-2</v>
      </c>
      <c r="R77" s="692">
        <v>4.0900241097676392E-2</v>
      </c>
      <c r="S77" s="692">
        <v>4.0900241097676392E-2</v>
      </c>
      <c r="T77" s="692">
        <v>4.0900241097676392E-2</v>
      </c>
      <c r="U77" s="692">
        <v>4.0900241097676392E-2</v>
      </c>
      <c r="V77" s="692">
        <v>4.0900241097676392E-2</v>
      </c>
      <c r="W77" s="692">
        <v>4.0900241097676392E-2</v>
      </c>
      <c r="X77" s="692">
        <v>4.0900241097676392E-2</v>
      </c>
      <c r="Y77" s="692">
        <v>4.0900241097676392E-2</v>
      </c>
      <c r="Z77" s="692">
        <v>4.0900241097676392E-2</v>
      </c>
      <c r="AA77" s="692">
        <v>4.0900241097676392E-2</v>
      </c>
      <c r="AB77" s="692">
        <v>4.0900241097676392E-2</v>
      </c>
      <c r="AC77" s="692">
        <v>4.0900241097676392E-2</v>
      </c>
      <c r="AD77" s="692">
        <v>4.0900241097676392E-2</v>
      </c>
      <c r="AE77" s="692">
        <v>4.0900241097676392E-2</v>
      </c>
      <c r="AF77" s="692">
        <v>3.5154398269962479E-2</v>
      </c>
      <c r="AG77" s="692">
        <v>0</v>
      </c>
      <c r="AH77" s="692">
        <v>0</v>
      </c>
      <c r="AI77" s="692">
        <v>0</v>
      </c>
      <c r="AJ77" s="692">
        <v>0</v>
      </c>
      <c r="AK77" s="692">
        <v>0</v>
      </c>
      <c r="AL77" s="692">
        <v>0</v>
      </c>
      <c r="AM77" s="692">
        <v>0</v>
      </c>
      <c r="AN77" s="692">
        <v>0</v>
      </c>
      <c r="AO77" s="693">
        <v>0</v>
      </c>
      <c r="AP77" s="628"/>
      <c r="AQ77" s="691">
        <v>0</v>
      </c>
      <c r="AR77" s="692">
        <v>83.155575806535595</v>
      </c>
      <c r="AS77" s="692">
        <v>83.155575806535595</v>
      </c>
      <c r="AT77" s="692">
        <v>83.155575806535595</v>
      </c>
      <c r="AU77" s="692">
        <v>83.155575806535595</v>
      </c>
      <c r="AV77" s="692">
        <v>83.155575806535595</v>
      </c>
      <c r="AW77" s="692">
        <v>83.155575806535595</v>
      </c>
      <c r="AX77" s="692">
        <v>83.155575806535595</v>
      </c>
      <c r="AY77" s="692">
        <v>83.155575806535595</v>
      </c>
      <c r="AZ77" s="692">
        <v>83.155575806535595</v>
      </c>
      <c r="BA77" s="692">
        <v>83.155575806535595</v>
      </c>
      <c r="BB77" s="692">
        <v>83.155575806535595</v>
      </c>
      <c r="BC77" s="692">
        <v>83.155575806535595</v>
      </c>
      <c r="BD77" s="692">
        <v>83.155575806535595</v>
      </c>
      <c r="BE77" s="692">
        <v>83.155575806535595</v>
      </c>
      <c r="BF77" s="692">
        <v>83.155575806535595</v>
      </c>
      <c r="BG77" s="692">
        <v>83.155575806535595</v>
      </c>
      <c r="BH77" s="692">
        <v>83.155575806535595</v>
      </c>
      <c r="BI77" s="692">
        <v>83.155575806535595</v>
      </c>
      <c r="BJ77" s="692">
        <v>77.396385332531807</v>
      </c>
      <c r="BK77" s="692">
        <v>0</v>
      </c>
      <c r="BL77" s="692">
        <v>0</v>
      </c>
      <c r="BM77" s="692">
        <v>0</v>
      </c>
      <c r="BN77" s="692">
        <v>0</v>
      </c>
      <c r="BO77" s="692">
        <v>0</v>
      </c>
      <c r="BP77" s="692">
        <v>0</v>
      </c>
      <c r="BQ77" s="692">
        <v>0</v>
      </c>
      <c r="BR77" s="692">
        <v>0</v>
      </c>
      <c r="BS77" s="692">
        <v>0</v>
      </c>
      <c r="BT77" s="693">
        <v>0</v>
      </c>
    </row>
    <row r="78" spans="2:73">
      <c r="B78" s="687" t="s">
        <v>208</v>
      </c>
      <c r="C78" s="687" t="s">
        <v>772</v>
      </c>
      <c r="D78" s="687" t="s">
        <v>21</v>
      </c>
      <c r="E78" s="687" t="s">
        <v>723</v>
      </c>
      <c r="F78" s="687" t="s">
        <v>787</v>
      </c>
      <c r="G78" s="687" t="s">
        <v>770</v>
      </c>
      <c r="H78" s="687">
        <v>2014</v>
      </c>
      <c r="I78" s="639" t="s">
        <v>577</v>
      </c>
      <c r="J78" s="639" t="s">
        <v>592</v>
      </c>
      <c r="K78" s="628"/>
      <c r="L78" s="691">
        <v>0</v>
      </c>
      <c r="M78" s="692">
        <v>0</v>
      </c>
      <c r="N78" s="692">
        <v>0</v>
      </c>
      <c r="O78" s="692">
        <v>94.30801864</v>
      </c>
      <c r="P78" s="692">
        <v>88.354942070000007</v>
      </c>
      <c r="Q78" s="692">
        <v>85.175653420000003</v>
      </c>
      <c r="R78" s="692">
        <v>58.240006809999997</v>
      </c>
      <c r="S78" s="692">
        <v>58.240006809999997</v>
      </c>
      <c r="T78" s="692">
        <v>58.240006809999997</v>
      </c>
      <c r="U78" s="692">
        <v>58.240006809999997</v>
      </c>
      <c r="V78" s="692">
        <v>58.240006809999997</v>
      </c>
      <c r="W78" s="692">
        <v>58.240006809999997</v>
      </c>
      <c r="X78" s="692">
        <v>58.240006809999997</v>
      </c>
      <c r="Y78" s="692">
        <v>57.719954420000001</v>
      </c>
      <c r="Z78" s="692">
        <v>19.51569933</v>
      </c>
      <c r="AA78" s="692">
        <v>0</v>
      </c>
      <c r="AB78" s="692">
        <v>0</v>
      </c>
      <c r="AC78" s="692">
        <v>0</v>
      </c>
      <c r="AD78" s="692">
        <v>0</v>
      </c>
      <c r="AE78" s="692">
        <v>0</v>
      </c>
      <c r="AF78" s="692">
        <v>0</v>
      </c>
      <c r="AG78" s="692">
        <v>0</v>
      </c>
      <c r="AH78" s="692">
        <v>0</v>
      </c>
      <c r="AI78" s="692">
        <v>0</v>
      </c>
      <c r="AJ78" s="692">
        <v>0</v>
      </c>
      <c r="AK78" s="692">
        <v>0</v>
      </c>
      <c r="AL78" s="692">
        <v>0</v>
      </c>
      <c r="AM78" s="692">
        <v>0</v>
      </c>
      <c r="AN78" s="692">
        <v>0</v>
      </c>
      <c r="AO78" s="693">
        <v>0</v>
      </c>
      <c r="AP78" s="628"/>
      <c r="AQ78" s="691">
        <v>0</v>
      </c>
      <c r="AR78" s="692">
        <v>0</v>
      </c>
      <c r="AS78" s="692">
        <v>0</v>
      </c>
      <c r="AT78" s="692">
        <v>349433.45899999997</v>
      </c>
      <c r="AU78" s="692">
        <v>328464.4142</v>
      </c>
      <c r="AV78" s="692">
        <v>316789.77529999998</v>
      </c>
      <c r="AW78" s="692">
        <v>227168.5883</v>
      </c>
      <c r="AX78" s="692">
        <v>227168.5883</v>
      </c>
      <c r="AY78" s="692">
        <v>227168.5883</v>
      </c>
      <c r="AZ78" s="692">
        <v>227168.5883</v>
      </c>
      <c r="BA78" s="692">
        <v>227168.5883</v>
      </c>
      <c r="BB78" s="692">
        <v>227168.5883</v>
      </c>
      <c r="BC78" s="692">
        <v>227168.5883</v>
      </c>
      <c r="BD78" s="692">
        <v>222373.1684</v>
      </c>
      <c r="BE78" s="692">
        <v>64982.641470000002</v>
      </c>
      <c r="BF78" s="692">
        <v>0</v>
      </c>
      <c r="BG78" s="692">
        <v>0</v>
      </c>
      <c r="BH78" s="692">
        <v>0</v>
      </c>
      <c r="BI78" s="692">
        <v>0</v>
      </c>
      <c r="BJ78" s="692">
        <v>0</v>
      </c>
      <c r="BK78" s="692">
        <v>0</v>
      </c>
      <c r="BL78" s="692">
        <v>0</v>
      </c>
      <c r="BM78" s="692">
        <v>0</v>
      </c>
      <c r="BN78" s="692">
        <v>0</v>
      </c>
      <c r="BO78" s="692">
        <v>0</v>
      </c>
      <c r="BP78" s="692">
        <v>0</v>
      </c>
      <c r="BQ78" s="692">
        <v>0</v>
      </c>
      <c r="BR78" s="692">
        <v>0</v>
      </c>
      <c r="BS78" s="692">
        <v>0</v>
      </c>
      <c r="BT78" s="693">
        <v>0</v>
      </c>
    </row>
    <row r="79" spans="2:73" ht="15.75">
      <c r="B79" s="687" t="s">
        <v>208</v>
      </c>
      <c r="C79" s="687" t="s">
        <v>772</v>
      </c>
      <c r="D79" s="687" t="s">
        <v>20</v>
      </c>
      <c r="E79" s="687" t="s">
        <v>723</v>
      </c>
      <c r="F79" s="687" t="s">
        <v>787</v>
      </c>
      <c r="G79" s="687" t="s">
        <v>770</v>
      </c>
      <c r="H79" s="687">
        <v>2012</v>
      </c>
      <c r="I79" s="639" t="s">
        <v>577</v>
      </c>
      <c r="J79" s="639" t="s">
        <v>585</v>
      </c>
      <c r="K79" s="628"/>
      <c r="L79" s="691">
        <v>0</v>
      </c>
      <c r="M79" s="692">
        <v>0.172466273</v>
      </c>
      <c r="N79" s="692">
        <v>0.172466273</v>
      </c>
      <c r="O79" s="692">
        <v>0.172466273</v>
      </c>
      <c r="P79" s="692">
        <v>0.172466273</v>
      </c>
      <c r="Q79" s="692">
        <v>0</v>
      </c>
      <c r="R79" s="692">
        <v>0</v>
      </c>
      <c r="S79" s="692">
        <v>0</v>
      </c>
      <c r="T79" s="692">
        <v>0</v>
      </c>
      <c r="U79" s="692">
        <v>0</v>
      </c>
      <c r="V79" s="692">
        <v>0</v>
      </c>
      <c r="W79" s="692">
        <v>0</v>
      </c>
      <c r="X79" s="692">
        <v>0</v>
      </c>
      <c r="Y79" s="692">
        <v>0</v>
      </c>
      <c r="Z79" s="692">
        <v>0</v>
      </c>
      <c r="AA79" s="692">
        <v>0</v>
      </c>
      <c r="AB79" s="692">
        <v>0</v>
      </c>
      <c r="AC79" s="692">
        <v>0</v>
      </c>
      <c r="AD79" s="692">
        <v>0</v>
      </c>
      <c r="AE79" s="692">
        <v>0</v>
      </c>
      <c r="AF79" s="692">
        <v>0</v>
      </c>
      <c r="AG79" s="692">
        <v>0</v>
      </c>
      <c r="AH79" s="692">
        <v>0</v>
      </c>
      <c r="AI79" s="692">
        <v>0</v>
      </c>
      <c r="AJ79" s="692">
        <v>0</v>
      </c>
      <c r="AK79" s="692">
        <v>0</v>
      </c>
      <c r="AL79" s="692">
        <v>0</v>
      </c>
      <c r="AM79" s="692">
        <v>0</v>
      </c>
      <c r="AN79" s="692">
        <v>0</v>
      </c>
      <c r="AO79" s="693">
        <v>0</v>
      </c>
      <c r="AP79" s="628"/>
      <c r="AQ79" s="691">
        <v>0</v>
      </c>
      <c r="AR79" s="692">
        <v>854.05976269999996</v>
      </c>
      <c r="AS79" s="692">
        <v>854.05976269999996</v>
      </c>
      <c r="AT79" s="692">
        <v>854.05976269999996</v>
      </c>
      <c r="AU79" s="692">
        <v>854.05976269999996</v>
      </c>
      <c r="AV79" s="692">
        <v>0</v>
      </c>
      <c r="AW79" s="692">
        <v>0</v>
      </c>
      <c r="AX79" s="692">
        <v>0</v>
      </c>
      <c r="AY79" s="692">
        <v>0</v>
      </c>
      <c r="AZ79" s="692">
        <v>0</v>
      </c>
      <c r="BA79" s="692">
        <v>0</v>
      </c>
      <c r="BB79" s="692">
        <v>0</v>
      </c>
      <c r="BC79" s="692">
        <v>0</v>
      </c>
      <c r="BD79" s="692">
        <v>0</v>
      </c>
      <c r="BE79" s="692">
        <v>0</v>
      </c>
      <c r="BF79" s="692">
        <v>0</v>
      </c>
      <c r="BG79" s="692">
        <v>0</v>
      </c>
      <c r="BH79" s="692">
        <v>0</v>
      </c>
      <c r="BI79" s="692">
        <v>0</v>
      </c>
      <c r="BJ79" s="692">
        <v>0</v>
      </c>
      <c r="BK79" s="692">
        <v>0</v>
      </c>
      <c r="BL79" s="692">
        <v>0</v>
      </c>
      <c r="BM79" s="692">
        <v>0</v>
      </c>
      <c r="BN79" s="692">
        <v>0</v>
      </c>
      <c r="BO79" s="692">
        <v>0</v>
      </c>
      <c r="BP79" s="692">
        <v>0</v>
      </c>
      <c r="BQ79" s="692">
        <v>0</v>
      </c>
      <c r="BR79" s="692">
        <v>0</v>
      </c>
      <c r="BS79" s="692">
        <v>0</v>
      </c>
      <c r="BT79" s="693">
        <v>0</v>
      </c>
      <c r="BU79" s="163"/>
    </row>
    <row r="80" spans="2:73" ht="15.75">
      <c r="B80" s="687" t="s">
        <v>208</v>
      </c>
      <c r="C80" s="687" t="s">
        <v>772</v>
      </c>
      <c r="D80" s="687" t="s">
        <v>20</v>
      </c>
      <c r="E80" s="687" t="s">
        <v>723</v>
      </c>
      <c r="F80" s="687" t="s">
        <v>787</v>
      </c>
      <c r="G80" s="687" t="s">
        <v>770</v>
      </c>
      <c r="H80" s="687">
        <v>2012</v>
      </c>
      <c r="I80" s="639" t="s">
        <v>577</v>
      </c>
      <c r="J80" s="639" t="s">
        <v>585</v>
      </c>
      <c r="K80" s="628"/>
      <c r="L80" s="691">
        <v>0</v>
      </c>
      <c r="M80" s="692">
        <v>1.2072639080000001</v>
      </c>
      <c r="N80" s="692">
        <v>1.2072639080000001</v>
      </c>
      <c r="O80" s="692">
        <v>1.2072639080000001</v>
      </c>
      <c r="P80" s="692">
        <v>1.2072639080000001</v>
      </c>
      <c r="Q80" s="692">
        <v>0</v>
      </c>
      <c r="R80" s="692">
        <v>0</v>
      </c>
      <c r="S80" s="692">
        <v>0</v>
      </c>
      <c r="T80" s="692">
        <v>0</v>
      </c>
      <c r="U80" s="692">
        <v>0</v>
      </c>
      <c r="V80" s="692">
        <v>0</v>
      </c>
      <c r="W80" s="692">
        <v>0</v>
      </c>
      <c r="X80" s="692">
        <v>0</v>
      </c>
      <c r="Y80" s="692">
        <v>0</v>
      </c>
      <c r="Z80" s="692">
        <v>0</v>
      </c>
      <c r="AA80" s="692">
        <v>0</v>
      </c>
      <c r="AB80" s="692">
        <v>0</v>
      </c>
      <c r="AC80" s="692">
        <v>0</v>
      </c>
      <c r="AD80" s="692">
        <v>0</v>
      </c>
      <c r="AE80" s="692">
        <v>0</v>
      </c>
      <c r="AF80" s="692">
        <v>0</v>
      </c>
      <c r="AG80" s="692">
        <v>0</v>
      </c>
      <c r="AH80" s="692">
        <v>0</v>
      </c>
      <c r="AI80" s="692">
        <v>0</v>
      </c>
      <c r="AJ80" s="692">
        <v>0</v>
      </c>
      <c r="AK80" s="692">
        <v>0</v>
      </c>
      <c r="AL80" s="692">
        <v>0</v>
      </c>
      <c r="AM80" s="692">
        <v>0</v>
      </c>
      <c r="AN80" s="692">
        <v>0</v>
      </c>
      <c r="AO80" s="693">
        <v>0</v>
      </c>
      <c r="AP80" s="628"/>
      <c r="AQ80" s="691">
        <v>0</v>
      </c>
      <c r="AR80" s="692">
        <v>5978.4183389999998</v>
      </c>
      <c r="AS80" s="692">
        <v>5978.4183389999998</v>
      </c>
      <c r="AT80" s="692">
        <v>5978.4183389999998</v>
      </c>
      <c r="AU80" s="692">
        <v>5978.4183389999998</v>
      </c>
      <c r="AV80" s="692">
        <v>0</v>
      </c>
      <c r="AW80" s="692">
        <v>0</v>
      </c>
      <c r="AX80" s="692">
        <v>0</v>
      </c>
      <c r="AY80" s="692">
        <v>0</v>
      </c>
      <c r="AZ80" s="692">
        <v>0</v>
      </c>
      <c r="BA80" s="692">
        <v>0</v>
      </c>
      <c r="BB80" s="692">
        <v>0</v>
      </c>
      <c r="BC80" s="692">
        <v>0</v>
      </c>
      <c r="BD80" s="692">
        <v>0</v>
      </c>
      <c r="BE80" s="692">
        <v>0</v>
      </c>
      <c r="BF80" s="692">
        <v>0</v>
      </c>
      <c r="BG80" s="692">
        <v>0</v>
      </c>
      <c r="BH80" s="692">
        <v>0</v>
      </c>
      <c r="BI80" s="692">
        <v>0</v>
      </c>
      <c r="BJ80" s="692">
        <v>0</v>
      </c>
      <c r="BK80" s="692">
        <v>0</v>
      </c>
      <c r="BL80" s="692">
        <v>0</v>
      </c>
      <c r="BM80" s="692">
        <v>0</v>
      </c>
      <c r="BN80" s="692">
        <v>0</v>
      </c>
      <c r="BO80" s="692">
        <v>0</v>
      </c>
      <c r="BP80" s="692">
        <v>0</v>
      </c>
      <c r="BQ80" s="692">
        <v>0</v>
      </c>
      <c r="BR80" s="692">
        <v>0</v>
      </c>
      <c r="BS80" s="692">
        <v>0</v>
      </c>
      <c r="BT80" s="693">
        <v>0</v>
      </c>
      <c r="BU80" s="163"/>
    </row>
    <row r="81" spans="2:73">
      <c r="B81" s="687" t="s">
        <v>208</v>
      </c>
      <c r="C81" s="687" t="s">
        <v>772</v>
      </c>
      <c r="D81" s="687" t="s">
        <v>20</v>
      </c>
      <c r="E81" s="687" t="s">
        <v>723</v>
      </c>
      <c r="F81" s="687" t="s">
        <v>787</v>
      </c>
      <c r="G81" s="687" t="s">
        <v>770</v>
      </c>
      <c r="H81" s="687">
        <v>2013</v>
      </c>
      <c r="I81" s="639" t="s">
        <v>577</v>
      </c>
      <c r="J81" s="639" t="s">
        <v>585</v>
      </c>
      <c r="K81" s="628"/>
      <c r="L81" s="691">
        <v>0</v>
      </c>
      <c r="M81" s="692">
        <v>0</v>
      </c>
      <c r="N81" s="692">
        <v>0.187040966</v>
      </c>
      <c r="O81" s="692">
        <v>0.187040966</v>
      </c>
      <c r="P81" s="692">
        <v>0.187040966</v>
      </c>
      <c r="Q81" s="692">
        <v>0.187040966</v>
      </c>
      <c r="R81" s="692">
        <v>0</v>
      </c>
      <c r="S81" s="692">
        <v>0</v>
      </c>
      <c r="T81" s="692">
        <v>0</v>
      </c>
      <c r="U81" s="692">
        <v>0</v>
      </c>
      <c r="V81" s="692">
        <v>0</v>
      </c>
      <c r="W81" s="692">
        <v>0</v>
      </c>
      <c r="X81" s="692">
        <v>0</v>
      </c>
      <c r="Y81" s="692">
        <v>0</v>
      </c>
      <c r="Z81" s="692">
        <v>0</v>
      </c>
      <c r="AA81" s="692">
        <v>0</v>
      </c>
      <c r="AB81" s="692">
        <v>0</v>
      </c>
      <c r="AC81" s="692">
        <v>0</v>
      </c>
      <c r="AD81" s="692">
        <v>0</v>
      </c>
      <c r="AE81" s="692">
        <v>0</v>
      </c>
      <c r="AF81" s="692">
        <v>0</v>
      </c>
      <c r="AG81" s="692">
        <v>0</v>
      </c>
      <c r="AH81" s="692">
        <v>0</v>
      </c>
      <c r="AI81" s="692">
        <v>0</v>
      </c>
      <c r="AJ81" s="692">
        <v>0</v>
      </c>
      <c r="AK81" s="692">
        <v>0</v>
      </c>
      <c r="AL81" s="692">
        <v>0</v>
      </c>
      <c r="AM81" s="692">
        <v>0</v>
      </c>
      <c r="AN81" s="692">
        <v>0</v>
      </c>
      <c r="AO81" s="693">
        <v>0</v>
      </c>
      <c r="AP81" s="628"/>
      <c r="AQ81" s="691">
        <v>0</v>
      </c>
      <c r="AR81" s="692">
        <v>0</v>
      </c>
      <c r="AS81" s="692">
        <v>1028.3230370000001</v>
      </c>
      <c r="AT81" s="692">
        <v>1028.3230370000001</v>
      </c>
      <c r="AU81" s="692">
        <v>1028.3230370000001</v>
      </c>
      <c r="AV81" s="692">
        <v>1028.3230370000001</v>
      </c>
      <c r="AW81" s="692">
        <v>0</v>
      </c>
      <c r="AX81" s="692">
        <v>0</v>
      </c>
      <c r="AY81" s="692">
        <v>0</v>
      </c>
      <c r="AZ81" s="692">
        <v>0</v>
      </c>
      <c r="BA81" s="692">
        <v>0</v>
      </c>
      <c r="BB81" s="692">
        <v>0</v>
      </c>
      <c r="BC81" s="692">
        <v>0</v>
      </c>
      <c r="BD81" s="692">
        <v>0</v>
      </c>
      <c r="BE81" s="692">
        <v>0</v>
      </c>
      <c r="BF81" s="692">
        <v>0</v>
      </c>
      <c r="BG81" s="692">
        <v>0</v>
      </c>
      <c r="BH81" s="692">
        <v>0</v>
      </c>
      <c r="BI81" s="692">
        <v>0</v>
      </c>
      <c r="BJ81" s="692">
        <v>0</v>
      </c>
      <c r="BK81" s="692">
        <v>0</v>
      </c>
      <c r="BL81" s="692">
        <v>0</v>
      </c>
      <c r="BM81" s="692">
        <v>0</v>
      </c>
      <c r="BN81" s="692">
        <v>0</v>
      </c>
      <c r="BO81" s="692">
        <v>0</v>
      </c>
      <c r="BP81" s="692">
        <v>0</v>
      </c>
      <c r="BQ81" s="692">
        <v>0</v>
      </c>
      <c r="BR81" s="692">
        <v>0</v>
      </c>
      <c r="BS81" s="692">
        <v>0</v>
      </c>
      <c r="BT81" s="693">
        <v>0</v>
      </c>
    </row>
    <row r="82" spans="2:73" ht="15.75">
      <c r="B82" s="687" t="s">
        <v>208</v>
      </c>
      <c r="C82" s="687" t="s">
        <v>772</v>
      </c>
      <c r="D82" s="687" t="s">
        <v>20</v>
      </c>
      <c r="E82" s="687" t="s">
        <v>723</v>
      </c>
      <c r="F82" s="687" t="s">
        <v>787</v>
      </c>
      <c r="G82" s="687" t="s">
        <v>770</v>
      </c>
      <c r="H82" s="687">
        <v>2013</v>
      </c>
      <c r="I82" s="639" t="s">
        <v>577</v>
      </c>
      <c r="J82" s="639" t="s">
        <v>585</v>
      </c>
      <c r="K82" s="628"/>
      <c r="L82" s="691">
        <v>0</v>
      </c>
      <c r="M82" s="692">
        <v>0</v>
      </c>
      <c r="N82" s="692">
        <v>26.45556496</v>
      </c>
      <c r="O82" s="692">
        <v>26.45556496</v>
      </c>
      <c r="P82" s="692">
        <v>26.45556496</v>
      </c>
      <c r="Q82" s="692">
        <v>26.45556496</v>
      </c>
      <c r="R82" s="692">
        <v>0</v>
      </c>
      <c r="S82" s="692">
        <v>0</v>
      </c>
      <c r="T82" s="692">
        <v>0</v>
      </c>
      <c r="U82" s="692">
        <v>0</v>
      </c>
      <c r="V82" s="692">
        <v>0</v>
      </c>
      <c r="W82" s="692">
        <v>0</v>
      </c>
      <c r="X82" s="692">
        <v>0</v>
      </c>
      <c r="Y82" s="692">
        <v>0</v>
      </c>
      <c r="Z82" s="692">
        <v>0</v>
      </c>
      <c r="AA82" s="692">
        <v>0</v>
      </c>
      <c r="AB82" s="692">
        <v>0</v>
      </c>
      <c r="AC82" s="692">
        <v>0</v>
      </c>
      <c r="AD82" s="692">
        <v>0</v>
      </c>
      <c r="AE82" s="692">
        <v>0</v>
      </c>
      <c r="AF82" s="692">
        <v>0</v>
      </c>
      <c r="AG82" s="692">
        <v>0</v>
      </c>
      <c r="AH82" s="692">
        <v>0</v>
      </c>
      <c r="AI82" s="692">
        <v>0</v>
      </c>
      <c r="AJ82" s="692">
        <v>0</v>
      </c>
      <c r="AK82" s="692">
        <v>0</v>
      </c>
      <c r="AL82" s="692">
        <v>0</v>
      </c>
      <c r="AM82" s="692">
        <v>0</v>
      </c>
      <c r="AN82" s="692">
        <v>0</v>
      </c>
      <c r="AO82" s="693">
        <v>0</v>
      </c>
      <c r="AP82" s="628"/>
      <c r="AQ82" s="691">
        <v>0</v>
      </c>
      <c r="AR82" s="692">
        <v>0</v>
      </c>
      <c r="AS82" s="692">
        <v>145448.70869999999</v>
      </c>
      <c r="AT82" s="692">
        <v>145448.70869999999</v>
      </c>
      <c r="AU82" s="692">
        <v>145448.70869999999</v>
      </c>
      <c r="AV82" s="692">
        <v>145448.70869999999</v>
      </c>
      <c r="AW82" s="692">
        <v>0</v>
      </c>
      <c r="AX82" s="692">
        <v>0</v>
      </c>
      <c r="AY82" s="692">
        <v>0</v>
      </c>
      <c r="AZ82" s="692">
        <v>0</v>
      </c>
      <c r="BA82" s="692">
        <v>0</v>
      </c>
      <c r="BB82" s="692">
        <v>0</v>
      </c>
      <c r="BC82" s="692">
        <v>0</v>
      </c>
      <c r="BD82" s="692">
        <v>0</v>
      </c>
      <c r="BE82" s="692">
        <v>0</v>
      </c>
      <c r="BF82" s="692">
        <v>0</v>
      </c>
      <c r="BG82" s="692">
        <v>0</v>
      </c>
      <c r="BH82" s="692">
        <v>0</v>
      </c>
      <c r="BI82" s="692">
        <v>0</v>
      </c>
      <c r="BJ82" s="692">
        <v>0</v>
      </c>
      <c r="BK82" s="692">
        <v>0</v>
      </c>
      <c r="BL82" s="692">
        <v>0</v>
      </c>
      <c r="BM82" s="692">
        <v>0</v>
      </c>
      <c r="BN82" s="692">
        <v>0</v>
      </c>
      <c r="BO82" s="692">
        <v>0</v>
      </c>
      <c r="BP82" s="692">
        <v>0</v>
      </c>
      <c r="BQ82" s="692">
        <v>0</v>
      </c>
      <c r="BR82" s="692">
        <v>0</v>
      </c>
      <c r="BS82" s="692">
        <v>0</v>
      </c>
      <c r="BT82" s="693">
        <v>0</v>
      </c>
      <c r="BU82" s="163"/>
    </row>
    <row r="83" spans="2:73" ht="15.75">
      <c r="B83" s="687" t="s">
        <v>208</v>
      </c>
      <c r="C83" s="687" t="s">
        <v>772</v>
      </c>
      <c r="D83" s="687" t="s">
        <v>20</v>
      </c>
      <c r="E83" s="687" t="s">
        <v>723</v>
      </c>
      <c r="F83" s="687" t="s">
        <v>787</v>
      </c>
      <c r="G83" s="687" t="s">
        <v>770</v>
      </c>
      <c r="H83" s="687">
        <v>2014</v>
      </c>
      <c r="I83" s="639" t="s">
        <v>577</v>
      </c>
      <c r="J83" s="639" t="s">
        <v>592</v>
      </c>
      <c r="K83" s="628"/>
      <c r="L83" s="691">
        <v>0</v>
      </c>
      <c r="M83" s="692">
        <v>0</v>
      </c>
      <c r="N83" s="692">
        <v>0</v>
      </c>
      <c r="O83" s="692">
        <v>80.201583099999993</v>
      </c>
      <c r="P83" s="692">
        <v>80.201583099999993</v>
      </c>
      <c r="Q83" s="692">
        <v>80.201583099999993</v>
      </c>
      <c r="R83" s="692">
        <v>80.201583099999993</v>
      </c>
      <c r="S83" s="692">
        <v>0</v>
      </c>
      <c r="T83" s="692">
        <v>0</v>
      </c>
      <c r="U83" s="692">
        <v>0</v>
      </c>
      <c r="V83" s="692">
        <v>0</v>
      </c>
      <c r="W83" s="692">
        <v>0</v>
      </c>
      <c r="X83" s="692">
        <v>0</v>
      </c>
      <c r="Y83" s="692">
        <v>0</v>
      </c>
      <c r="Z83" s="692">
        <v>0</v>
      </c>
      <c r="AA83" s="692">
        <v>0</v>
      </c>
      <c r="AB83" s="692">
        <v>0</v>
      </c>
      <c r="AC83" s="692">
        <v>0</v>
      </c>
      <c r="AD83" s="692">
        <v>0</v>
      </c>
      <c r="AE83" s="692">
        <v>0</v>
      </c>
      <c r="AF83" s="692">
        <v>0</v>
      </c>
      <c r="AG83" s="692">
        <v>0</v>
      </c>
      <c r="AH83" s="692">
        <v>0</v>
      </c>
      <c r="AI83" s="692">
        <v>0</v>
      </c>
      <c r="AJ83" s="692">
        <v>0</v>
      </c>
      <c r="AK83" s="692">
        <v>0</v>
      </c>
      <c r="AL83" s="692">
        <v>0</v>
      </c>
      <c r="AM83" s="692">
        <v>0</v>
      </c>
      <c r="AN83" s="692">
        <v>0</v>
      </c>
      <c r="AO83" s="693">
        <v>0</v>
      </c>
      <c r="AP83" s="628"/>
      <c r="AQ83" s="691">
        <v>0</v>
      </c>
      <c r="AR83" s="692">
        <v>0</v>
      </c>
      <c r="AS83" s="692">
        <v>0</v>
      </c>
      <c r="AT83" s="692">
        <v>391641.4203</v>
      </c>
      <c r="AU83" s="692">
        <v>391641.4203</v>
      </c>
      <c r="AV83" s="692">
        <v>391641.4203</v>
      </c>
      <c r="AW83" s="692">
        <v>391641.4203</v>
      </c>
      <c r="AX83" s="692">
        <v>0</v>
      </c>
      <c r="AY83" s="692">
        <v>0</v>
      </c>
      <c r="AZ83" s="692">
        <v>0</v>
      </c>
      <c r="BA83" s="692">
        <v>0</v>
      </c>
      <c r="BB83" s="692">
        <v>0</v>
      </c>
      <c r="BC83" s="692">
        <v>0</v>
      </c>
      <c r="BD83" s="692">
        <v>0</v>
      </c>
      <c r="BE83" s="692">
        <v>0</v>
      </c>
      <c r="BF83" s="692">
        <v>0</v>
      </c>
      <c r="BG83" s="692">
        <v>0</v>
      </c>
      <c r="BH83" s="692">
        <v>0</v>
      </c>
      <c r="BI83" s="692">
        <v>0</v>
      </c>
      <c r="BJ83" s="692">
        <v>0</v>
      </c>
      <c r="BK83" s="692">
        <v>0</v>
      </c>
      <c r="BL83" s="692">
        <v>0</v>
      </c>
      <c r="BM83" s="692">
        <v>0</v>
      </c>
      <c r="BN83" s="692">
        <v>0</v>
      </c>
      <c r="BO83" s="692">
        <v>0</v>
      </c>
      <c r="BP83" s="692">
        <v>0</v>
      </c>
      <c r="BQ83" s="692">
        <v>0</v>
      </c>
      <c r="BR83" s="692">
        <v>0</v>
      </c>
      <c r="BS83" s="692">
        <v>0</v>
      </c>
      <c r="BT83" s="693">
        <v>0</v>
      </c>
      <c r="BU83" s="163"/>
    </row>
    <row r="84" spans="2:73" ht="15.75">
      <c r="B84" s="687" t="s">
        <v>208</v>
      </c>
      <c r="C84" s="687" t="s">
        <v>772</v>
      </c>
      <c r="D84" s="687" t="s">
        <v>17</v>
      </c>
      <c r="E84" s="687" t="s">
        <v>723</v>
      </c>
      <c r="F84" s="687" t="s">
        <v>787</v>
      </c>
      <c r="G84" s="687" t="s">
        <v>770</v>
      </c>
      <c r="H84" s="687">
        <v>2012</v>
      </c>
      <c r="I84" s="639" t="s">
        <v>577</v>
      </c>
      <c r="J84" s="639" t="s">
        <v>585</v>
      </c>
      <c r="K84" s="628"/>
      <c r="L84" s="691">
        <v>0</v>
      </c>
      <c r="M84" s="692">
        <v>0.893088518</v>
      </c>
      <c r="N84" s="692">
        <v>0.893088518</v>
      </c>
      <c r="O84" s="692">
        <v>0.893088518</v>
      </c>
      <c r="P84" s="692">
        <v>0.893088518</v>
      </c>
      <c r="Q84" s="692">
        <v>0.893088518</v>
      </c>
      <c r="R84" s="692">
        <v>0.893088518</v>
      </c>
      <c r="S84" s="692">
        <v>0.893088518</v>
      </c>
      <c r="T84" s="692">
        <v>0.893088518</v>
      </c>
      <c r="U84" s="692">
        <v>0.893088518</v>
      </c>
      <c r="V84" s="692">
        <v>0.893088518</v>
      </c>
      <c r="W84" s="692">
        <v>0.893088518</v>
      </c>
      <c r="X84" s="692">
        <v>0.893088518</v>
      </c>
      <c r="Y84" s="692">
        <v>0.893088518</v>
      </c>
      <c r="Z84" s="692">
        <v>0.893088518</v>
      </c>
      <c r="AA84" s="692">
        <v>0.893088518</v>
      </c>
      <c r="AB84" s="692">
        <v>0</v>
      </c>
      <c r="AC84" s="692">
        <v>0</v>
      </c>
      <c r="AD84" s="692">
        <v>0</v>
      </c>
      <c r="AE84" s="692">
        <v>0</v>
      </c>
      <c r="AF84" s="692">
        <v>0</v>
      </c>
      <c r="AG84" s="692">
        <v>0</v>
      </c>
      <c r="AH84" s="692">
        <v>0</v>
      </c>
      <c r="AI84" s="692">
        <v>0</v>
      </c>
      <c r="AJ84" s="692">
        <v>0</v>
      </c>
      <c r="AK84" s="692">
        <v>0</v>
      </c>
      <c r="AL84" s="692">
        <v>0</v>
      </c>
      <c r="AM84" s="692">
        <v>0</v>
      </c>
      <c r="AN84" s="692">
        <v>0</v>
      </c>
      <c r="AO84" s="693">
        <v>0</v>
      </c>
      <c r="AP84" s="628"/>
      <c r="AQ84" s="691">
        <v>0</v>
      </c>
      <c r="AR84" s="692">
        <v>1498.097902</v>
      </c>
      <c r="AS84" s="692">
        <v>1498.097902</v>
      </c>
      <c r="AT84" s="692">
        <v>1498.097902</v>
      </c>
      <c r="AU84" s="692">
        <v>1498.097902</v>
      </c>
      <c r="AV84" s="692">
        <v>1498.097902</v>
      </c>
      <c r="AW84" s="692">
        <v>1498.097902</v>
      </c>
      <c r="AX84" s="692">
        <v>1498.097902</v>
      </c>
      <c r="AY84" s="692">
        <v>1498.097902</v>
      </c>
      <c r="AZ84" s="692">
        <v>1498.097902</v>
      </c>
      <c r="BA84" s="692">
        <v>1498.097902</v>
      </c>
      <c r="BB84" s="692">
        <v>1498.097902</v>
      </c>
      <c r="BC84" s="692">
        <v>1498.097902</v>
      </c>
      <c r="BD84" s="692">
        <v>1498.097902</v>
      </c>
      <c r="BE84" s="692">
        <v>1498.097902</v>
      </c>
      <c r="BF84" s="692">
        <v>1498.097902</v>
      </c>
      <c r="BG84" s="692">
        <v>0</v>
      </c>
      <c r="BH84" s="692">
        <v>0</v>
      </c>
      <c r="BI84" s="692">
        <v>0</v>
      </c>
      <c r="BJ84" s="692">
        <v>0</v>
      </c>
      <c r="BK84" s="692">
        <v>0</v>
      </c>
      <c r="BL84" s="692">
        <v>0</v>
      </c>
      <c r="BM84" s="692">
        <v>0</v>
      </c>
      <c r="BN84" s="692">
        <v>0</v>
      </c>
      <c r="BO84" s="692">
        <v>0</v>
      </c>
      <c r="BP84" s="692">
        <v>0</v>
      </c>
      <c r="BQ84" s="692">
        <v>0</v>
      </c>
      <c r="BR84" s="692">
        <v>0</v>
      </c>
      <c r="BS84" s="692">
        <v>0</v>
      </c>
      <c r="BT84" s="693">
        <v>0</v>
      </c>
      <c r="BU84" s="163"/>
    </row>
    <row r="85" spans="2:73">
      <c r="B85" s="687" t="s">
        <v>208</v>
      </c>
      <c r="C85" s="687" t="s">
        <v>772</v>
      </c>
      <c r="D85" s="687" t="s">
        <v>17</v>
      </c>
      <c r="E85" s="687" t="s">
        <v>723</v>
      </c>
      <c r="F85" s="687" t="s">
        <v>787</v>
      </c>
      <c r="G85" s="687" t="s">
        <v>770</v>
      </c>
      <c r="H85" s="687">
        <v>2013</v>
      </c>
      <c r="I85" s="639" t="s">
        <v>577</v>
      </c>
      <c r="J85" s="639" t="s">
        <v>585</v>
      </c>
      <c r="K85" s="628"/>
      <c r="L85" s="691">
        <v>0</v>
      </c>
      <c r="M85" s="692">
        <v>0</v>
      </c>
      <c r="N85" s="692">
        <v>20.04158773</v>
      </c>
      <c r="O85" s="692">
        <v>20.04158773</v>
      </c>
      <c r="P85" s="692">
        <v>20.04158773</v>
      </c>
      <c r="Q85" s="692">
        <v>20.04158773</v>
      </c>
      <c r="R85" s="692">
        <v>20.04158773</v>
      </c>
      <c r="S85" s="692">
        <v>20.04158773</v>
      </c>
      <c r="T85" s="692">
        <v>20.04158773</v>
      </c>
      <c r="U85" s="692">
        <v>20.04158773</v>
      </c>
      <c r="V85" s="692">
        <v>20.04158773</v>
      </c>
      <c r="W85" s="692">
        <v>20.04158773</v>
      </c>
      <c r="X85" s="692">
        <v>20.04158773</v>
      </c>
      <c r="Y85" s="692">
        <v>20.04158773</v>
      </c>
      <c r="Z85" s="692">
        <v>20.04158773</v>
      </c>
      <c r="AA85" s="692">
        <v>20.04158773</v>
      </c>
      <c r="AB85" s="692">
        <v>20.04158773</v>
      </c>
      <c r="AC85" s="692">
        <v>0</v>
      </c>
      <c r="AD85" s="692">
        <v>0</v>
      </c>
      <c r="AE85" s="692">
        <v>0</v>
      </c>
      <c r="AF85" s="692">
        <v>0</v>
      </c>
      <c r="AG85" s="692">
        <v>0</v>
      </c>
      <c r="AH85" s="692">
        <v>0</v>
      </c>
      <c r="AI85" s="692">
        <v>0</v>
      </c>
      <c r="AJ85" s="692">
        <v>0</v>
      </c>
      <c r="AK85" s="692">
        <v>0</v>
      </c>
      <c r="AL85" s="692">
        <v>0</v>
      </c>
      <c r="AM85" s="692">
        <v>0</v>
      </c>
      <c r="AN85" s="692">
        <v>0</v>
      </c>
      <c r="AO85" s="693">
        <v>0</v>
      </c>
      <c r="AP85" s="628"/>
      <c r="AQ85" s="691">
        <v>0</v>
      </c>
      <c r="AR85" s="692">
        <v>0</v>
      </c>
      <c r="AS85" s="692">
        <v>7792.1647270000003</v>
      </c>
      <c r="AT85" s="692">
        <v>7792.1647270000003</v>
      </c>
      <c r="AU85" s="692">
        <v>7792.1647270000003</v>
      </c>
      <c r="AV85" s="692">
        <v>7792.1647270000003</v>
      </c>
      <c r="AW85" s="692">
        <v>7792.1647270000003</v>
      </c>
      <c r="AX85" s="692">
        <v>7792.1647270000003</v>
      </c>
      <c r="AY85" s="692">
        <v>7792.1647270000003</v>
      </c>
      <c r="AZ85" s="692">
        <v>7792.1647270000003</v>
      </c>
      <c r="BA85" s="692">
        <v>7792.1647270000003</v>
      </c>
      <c r="BB85" s="692">
        <v>7792.1647270000003</v>
      </c>
      <c r="BC85" s="692">
        <v>7792.1647270000003</v>
      </c>
      <c r="BD85" s="692">
        <v>7792.1647270000003</v>
      </c>
      <c r="BE85" s="692">
        <v>7792.1647270000003</v>
      </c>
      <c r="BF85" s="692">
        <v>7792.1647270000003</v>
      </c>
      <c r="BG85" s="692">
        <v>7792.1647270000003</v>
      </c>
      <c r="BH85" s="692">
        <v>0</v>
      </c>
      <c r="BI85" s="692">
        <v>0</v>
      </c>
      <c r="BJ85" s="692">
        <v>0</v>
      </c>
      <c r="BK85" s="692">
        <v>0</v>
      </c>
      <c r="BL85" s="692">
        <v>0</v>
      </c>
      <c r="BM85" s="692">
        <v>0</v>
      </c>
      <c r="BN85" s="692">
        <v>0</v>
      </c>
      <c r="BO85" s="692">
        <v>0</v>
      </c>
      <c r="BP85" s="692">
        <v>0</v>
      </c>
      <c r="BQ85" s="692">
        <v>0</v>
      </c>
      <c r="BR85" s="692">
        <v>0</v>
      </c>
      <c r="BS85" s="692">
        <v>0</v>
      </c>
      <c r="BT85" s="693">
        <v>0</v>
      </c>
    </row>
    <row r="86" spans="2:73">
      <c r="B86" s="687" t="s">
        <v>208</v>
      </c>
      <c r="C86" s="687" t="s">
        <v>772</v>
      </c>
      <c r="D86" s="687" t="s">
        <v>17</v>
      </c>
      <c r="E86" s="687" t="s">
        <v>723</v>
      </c>
      <c r="F86" s="687" t="s">
        <v>787</v>
      </c>
      <c r="G86" s="687" t="s">
        <v>770</v>
      </c>
      <c r="H86" s="687">
        <v>2014</v>
      </c>
      <c r="I86" s="639" t="s">
        <v>577</v>
      </c>
      <c r="J86" s="639" t="s">
        <v>592</v>
      </c>
      <c r="K86" s="628"/>
      <c r="L86" s="691">
        <v>0</v>
      </c>
      <c r="M86" s="692">
        <v>0</v>
      </c>
      <c r="N86" s="692">
        <v>0</v>
      </c>
      <c r="O86" s="692">
        <v>30.328334129999998</v>
      </c>
      <c r="P86" s="692">
        <v>30.328334129999998</v>
      </c>
      <c r="Q86" s="692">
        <v>30.328334129999998</v>
      </c>
      <c r="R86" s="692">
        <v>30.328334129999998</v>
      </c>
      <c r="S86" s="692">
        <v>30.328334129999998</v>
      </c>
      <c r="T86" s="692">
        <v>30.328334129999998</v>
      </c>
      <c r="U86" s="692">
        <v>30.328334129999998</v>
      </c>
      <c r="V86" s="692">
        <v>30.328334129999998</v>
      </c>
      <c r="W86" s="692">
        <v>26.752832130000002</v>
      </c>
      <c r="X86" s="692">
        <v>26.752832130000002</v>
      </c>
      <c r="Y86" s="692">
        <v>26.752832130000002</v>
      </c>
      <c r="Z86" s="692">
        <v>26.752832130000002</v>
      </c>
      <c r="AA86" s="692">
        <v>12.356045010000001</v>
      </c>
      <c r="AB86" s="692">
        <v>12.356045010000001</v>
      </c>
      <c r="AC86" s="692">
        <v>12.07441861</v>
      </c>
      <c r="AD86" s="692">
        <v>0</v>
      </c>
      <c r="AE86" s="692">
        <v>0</v>
      </c>
      <c r="AF86" s="692">
        <v>0</v>
      </c>
      <c r="AG86" s="692">
        <v>0</v>
      </c>
      <c r="AH86" s="692">
        <v>0</v>
      </c>
      <c r="AI86" s="692">
        <v>0</v>
      </c>
      <c r="AJ86" s="692">
        <v>0</v>
      </c>
      <c r="AK86" s="692">
        <v>0</v>
      </c>
      <c r="AL86" s="692">
        <v>0</v>
      </c>
      <c r="AM86" s="692">
        <v>0</v>
      </c>
      <c r="AN86" s="692">
        <v>0</v>
      </c>
      <c r="AO86" s="693">
        <v>0</v>
      </c>
      <c r="AP86" s="628"/>
      <c r="AQ86" s="691">
        <v>0</v>
      </c>
      <c r="AR86" s="692">
        <v>0</v>
      </c>
      <c r="AS86" s="692">
        <v>0</v>
      </c>
      <c r="AT86" s="692">
        <v>147946.5153</v>
      </c>
      <c r="AU86" s="692">
        <v>147946.5153</v>
      </c>
      <c r="AV86" s="692">
        <v>147946.5153</v>
      </c>
      <c r="AW86" s="692">
        <v>147946.5153</v>
      </c>
      <c r="AX86" s="692">
        <v>147946.5153</v>
      </c>
      <c r="AY86" s="692">
        <v>147946.5153</v>
      </c>
      <c r="AZ86" s="692">
        <v>147946.5153</v>
      </c>
      <c r="BA86" s="692">
        <v>147946.5153</v>
      </c>
      <c r="BB86" s="692">
        <v>136072.56330000001</v>
      </c>
      <c r="BC86" s="692">
        <v>136072.56330000001</v>
      </c>
      <c r="BD86" s="692">
        <v>136072.56330000001</v>
      </c>
      <c r="BE86" s="692">
        <v>136072.56330000001</v>
      </c>
      <c r="BF86" s="692">
        <v>89322.760829999999</v>
      </c>
      <c r="BG86" s="692">
        <v>89322.760829999999</v>
      </c>
      <c r="BH86" s="692">
        <v>87618.628830000001</v>
      </c>
      <c r="BI86" s="692">
        <v>0</v>
      </c>
      <c r="BJ86" s="692">
        <v>0</v>
      </c>
      <c r="BK86" s="692">
        <v>0</v>
      </c>
      <c r="BL86" s="692">
        <v>0</v>
      </c>
      <c r="BM86" s="692">
        <v>0</v>
      </c>
      <c r="BN86" s="692">
        <v>0</v>
      </c>
      <c r="BO86" s="692">
        <v>0</v>
      </c>
      <c r="BP86" s="692">
        <v>0</v>
      </c>
      <c r="BQ86" s="692">
        <v>0</v>
      </c>
      <c r="BR86" s="692">
        <v>0</v>
      </c>
      <c r="BS86" s="692">
        <v>0</v>
      </c>
      <c r="BT86" s="693">
        <v>0</v>
      </c>
    </row>
    <row r="87" spans="2:73">
      <c r="B87" s="687" t="s">
        <v>208</v>
      </c>
      <c r="C87" s="687" t="s">
        <v>772</v>
      </c>
      <c r="D87" s="687" t="s">
        <v>22</v>
      </c>
      <c r="E87" s="687" t="s">
        <v>723</v>
      </c>
      <c r="F87" s="687" t="s">
        <v>787</v>
      </c>
      <c r="G87" s="687" t="s">
        <v>770</v>
      </c>
      <c r="H87" s="687">
        <v>2012</v>
      </c>
      <c r="I87" s="639" t="s">
        <v>577</v>
      </c>
      <c r="J87" s="639" t="s">
        <v>585</v>
      </c>
      <c r="K87" s="628"/>
      <c r="L87" s="691">
        <v>0</v>
      </c>
      <c r="M87" s="692">
        <v>83.47</v>
      </c>
      <c r="N87" s="692">
        <v>83.47</v>
      </c>
      <c r="O87" s="692">
        <v>83.47</v>
      </c>
      <c r="P87" s="692">
        <v>75.28</v>
      </c>
      <c r="Q87" s="692">
        <v>75.28</v>
      </c>
      <c r="R87" s="692">
        <v>75.28</v>
      </c>
      <c r="S87" s="692">
        <v>72.02</v>
      </c>
      <c r="T87" s="692">
        <v>72.02</v>
      </c>
      <c r="U87" s="692">
        <v>72.02</v>
      </c>
      <c r="V87" s="692">
        <v>52.55</v>
      </c>
      <c r="W87" s="692">
        <v>9.69</v>
      </c>
      <c r="X87" s="692">
        <v>9.69</v>
      </c>
      <c r="Y87" s="692">
        <v>8.6199999999999992</v>
      </c>
      <c r="Z87" s="692">
        <v>8.6199999999999992</v>
      </c>
      <c r="AA87" s="692">
        <v>8.6199999999999992</v>
      </c>
      <c r="AB87" s="692">
        <v>6.17</v>
      </c>
      <c r="AC87" s="692">
        <v>0</v>
      </c>
      <c r="AD87" s="692">
        <v>0</v>
      </c>
      <c r="AE87" s="692">
        <v>0</v>
      </c>
      <c r="AF87" s="692">
        <v>0</v>
      </c>
      <c r="AG87" s="692">
        <v>0</v>
      </c>
      <c r="AH87" s="692">
        <v>0</v>
      </c>
      <c r="AI87" s="692">
        <v>0</v>
      </c>
      <c r="AJ87" s="692">
        <v>0</v>
      </c>
      <c r="AK87" s="692">
        <v>0</v>
      </c>
      <c r="AL87" s="692">
        <v>0</v>
      </c>
      <c r="AM87" s="692">
        <v>0</v>
      </c>
      <c r="AN87" s="692">
        <v>0</v>
      </c>
      <c r="AO87" s="693">
        <v>0</v>
      </c>
      <c r="AP87" s="628"/>
      <c r="AQ87" s="691">
        <v>0</v>
      </c>
      <c r="AR87" s="692">
        <v>515493.00000000006</v>
      </c>
      <c r="AS87" s="692">
        <v>515493.00000000006</v>
      </c>
      <c r="AT87" s="692">
        <v>515493.00000000006</v>
      </c>
      <c r="AU87" s="692">
        <v>485898</v>
      </c>
      <c r="AV87" s="692">
        <v>485898</v>
      </c>
      <c r="AW87" s="692">
        <v>485898</v>
      </c>
      <c r="AX87" s="692">
        <v>464426</v>
      </c>
      <c r="AY87" s="692">
        <v>464426</v>
      </c>
      <c r="AZ87" s="692">
        <v>464426</v>
      </c>
      <c r="BA87" s="692">
        <v>336121</v>
      </c>
      <c r="BB87" s="692">
        <v>53773</v>
      </c>
      <c r="BC87" s="692">
        <v>53773</v>
      </c>
      <c r="BD87" s="692">
        <v>49918</v>
      </c>
      <c r="BE87" s="692">
        <v>49918</v>
      </c>
      <c r="BF87" s="692">
        <v>49918</v>
      </c>
      <c r="BG87" s="692">
        <v>35694</v>
      </c>
      <c r="BH87" s="692">
        <v>0</v>
      </c>
      <c r="BI87" s="692">
        <v>0</v>
      </c>
      <c r="BJ87" s="692">
        <v>0</v>
      </c>
      <c r="BK87" s="692">
        <v>0</v>
      </c>
      <c r="BL87" s="692">
        <v>0</v>
      </c>
      <c r="BM87" s="692">
        <v>0</v>
      </c>
      <c r="BN87" s="692">
        <v>0</v>
      </c>
      <c r="BO87" s="692">
        <v>0</v>
      </c>
      <c r="BP87" s="692">
        <v>0</v>
      </c>
      <c r="BQ87" s="692">
        <v>0</v>
      </c>
      <c r="BR87" s="692">
        <v>0</v>
      </c>
      <c r="BS87" s="692">
        <v>0</v>
      </c>
      <c r="BT87" s="693">
        <v>0</v>
      </c>
    </row>
    <row r="88" spans="2:73">
      <c r="B88" s="687" t="s">
        <v>208</v>
      </c>
      <c r="C88" s="687" t="s">
        <v>772</v>
      </c>
      <c r="D88" s="687" t="s">
        <v>22</v>
      </c>
      <c r="E88" s="687" t="s">
        <v>723</v>
      </c>
      <c r="F88" s="687" t="s">
        <v>787</v>
      </c>
      <c r="G88" s="687" t="s">
        <v>770</v>
      </c>
      <c r="H88" s="687">
        <v>2013</v>
      </c>
      <c r="I88" s="639" t="s">
        <v>577</v>
      </c>
      <c r="J88" s="639" t="s">
        <v>585</v>
      </c>
      <c r="K88" s="628"/>
      <c r="L88" s="691">
        <v>0</v>
      </c>
      <c r="M88" s="692">
        <v>0</v>
      </c>
      <c r="N88" s="692">
        <v>187.84411929999999</v>
      </c>
      <c r="O88" s="692">
        <v>185.1243576</v>
      </c>
      <c r="P88" s="692">
        <v>185.1243576</v>
      </c>
      <c r="Q88" s="692">
        <v>185.1243576</v>
      </c>
      <c r="R88" s="692">
        <v>183.1284617</v>
      </c>
      <c r="S88" s="692">
        <v>182.31521179999999</v>
      </c>
      <c r="T88" s="692">
        <v>182.31521179999999</v>
      </c>
      <c r="U88" s="692">
        <v>182.31521179999999</v>
      </c>
      <c r="V88" s="692">
        <v>164.72144890000001</v>
      </c>
      <c r="W88" s="692">
        <v>158.79305539999999</v>
      </c>
      <c r="X88" s="692">
        <v>150.87052220000001</v>
      </c>
      <c r="Y88" s="692">
        <v>150.87052220000001</v>
      </c>
      <c r="Z88" s="692">
        <v>144.30045050000001</v>
      </c>
      <c r="AA88" s="692">
        <v>118.6326007</v>
      </c>
      <c r="AB88" s="692">
        <v>118.6326007</v>
      </c>
      <c r="AC88" s="692">
        <v>96.815525750000006</v>
      </c>
      <c r="AD88" s="692">
        <v>6.9990560720000001</v>
      </c>
      <c r="AE88" s="692">
        <v>6.9509141830000001</v>
      </c>
      <c r="AF88" s="692">
        <v>6.9509141830000001</v>
      </c>
      <c r="AG88" s="692">
        <v>6.9509141830000001</v>
      </c>
      <c r="AH88" s="692">
        <v>0</v>
      </c>
      <c r="AI88" s="692">
        <v>0</v>
      </c>
      <c r="AJ88" s="692">
        <v>0</v>
      </c>
      <c r="AK88" s="692">
        <v>0</v>
      </c>
      <c r="AL88" s="692">
        <v>0</v>
      </c>
      <c r="AM88" s="692">
        <v>0</v>
      </c>
      <c r="AN88" s="692">
        <v>0</v>
      </c>
      <c r="AO88" s="693">
        <v>0</v>
      </c>
      <c r="AP88" s="628"/>
      <c r="AQ88" s="694">
        <v>0</v>
      </c>
      <c r="AR88" s="695">
        <v>0</v>
      </c>
      <c r="AS88" s="695">
        <v>641866.09649999999</v>
      </c>
      <c r="AT88" s="695">
        <v>631921.64800000004</v>
      </c>
      <c r="AU88" s="695">
        <v>631921.64800000004</v>
      </c>
      <c r="AV88" s="695">
        <v>631921.64800000004</v>
      </c>
      <c r="AW88" s="695">
        <v>624968.96759999997</v>
      </c>
      <c r="AX88" s="695">
        <v>619889.79879999999</v>
      </c>
      <c r="AY88" s="695">
        <v>619889.79879999999</v>
      </c>
      <c r="AZ88" s="695">
        <v>619611.19830000005</v>
      </c>
      <c r="BA88" s="695">
        <v>555671.82250000001</v>
      </c>
      <c r="BB88" s="695">
        <v>518645.92189999996</v>
      </c>
      <c r="BC88" s="695">
        <v>458841.71</v>
      </c>
      <c r="BD88" s="695">
        <v>456531.7047</v>
      </c>
      <c r="BE88" s="695">
        <v>415626.88770000002</v>
      </c>
      <c r="BF88" s="695">
        <v>324657.8664</v>
      </c>
      <c r="BG88" s="695">
        <v>324657.8664</v>
      </c>
      <c r="BH88" s="695">
        <v>265136.50339999999</v>
      </c>
      <c r="BI88" s="695">
        <v>19709.395680000001</v>
      </c>
      <c r="BJ88" s="695">
        <v>19484.397519999999</v>
      </c>
      <c r="BK88" s="695">
        <v>19484.397519999999</v>
      </c>
      <c r="BL88" s="695">
        <v>19484.397519999999</v>
      </c>
      <c r="BM88" s="695">
        <v>0</v>
      </c>
      <c r="BN88" s="695">
        <v>0</v>
      </c>
      <c r="BO88" s="695">
        <v>0</v>
      </c>
      <c r="BP88" s="695">
        <v>0</v>
      </c>
      <c r="BQ88" s="695">
        <v>0</v>
      </c>
      <c r="BR88" s="695">
        <v>0</v>
      </c>
      <c r="BS88" s="695">
        <v>0</v>
      </c>
      <c r="BT88" s="696">
        <v>0</v>
      </c>
    </row>
    <row r="89" spans="2:73">
      <c r="B89" s="687" t="s">
        <v>208</v>
      </c>
      <c r="C89" s="687" t="s">
        <v>772</v>
      </c>
      <c r="D89" s="687" t="s">
        <v>22</v>
      </c>
      <c r="E89" s="687" t="s">
        <v>723</v>
      </c>
      <c r="F89" s="687" t="s">
        <v>787</v>
      </c>
      <c r="G89" s="687" t="s">
        <v>770</v>
      </c>
      <c r="H89" s="687">
        <v>2014</v>
      </c>
      <c r="I89" s="639" t="s">
        <v>577</v>
      </c>
      <c r="J89" s="639" t="s">
        <v>592</v>
      </c>
      <c r="K89" s="628"/>
      <c r="L89" s="691">
        <v>0</v>
      </c>
      <c r="M89" s="692">
        <v>0</v>
      </c>
      <c r="N89" s="692">
        <v>0</v>
      </c>
      <c r="O89" s="692">
        <v>805.3690881</v>
      </c>
      <c r="P89" s="692">
        <v>805.3690881</v>
      </c>
      <c r="Q89" s="692">
        <v>805.3690881</v>
      </c>
      <c r="R89" s="692">
        <v>795.70820830000002</v>
      </c>
      <c r="S89" s="692">
        <v>795.70820830000002</v>
      </c>
      <c r="T89" s="692">
        <v>795.70820830000002</v>
      </c>
      <c r="U89" s="692">
        <v>772.59946420000006</v>
      </c>
      <c r="V89" s="692">
        <v>772.59946420000006</v>
      </c>
      <c r="W89" s="692">
        <v>754.79127889999995</v>
      </c>
      <c r="X89" s="692">
        <v>656.89141659999996</v>
      </c>
      <c r="Y89" s="692">
        <v>554.94444180000005</v>
      </c>
      <c r="Z89" s="692">
        <v>547.19166370000005</v>
      </c>
      <c r="AA89" s="692">
        <v>491.29770980000001</v>
      </c>
      <c r="AB89" s="692">
        <v>491.29770980000001</v>
      </c>
      <c r="AC89" s="692">
        <v>491.29770980000001</v>
      </c>
      <c r="AD89" s="692">
        <v>351.46640189999999</v>
      </c>
      <c r="AE89" s="692">
        <v>44.193709439999999</v>
      </c>
      <c r="AF89" s="692">
        <v>44.193709439999999</v>
      </c>
      <c r="AG89" s="692">
        <v>44.193709439999999</v>
      </c>
      <c r="AH89" s="692">
        <v>44.193709439999999</v>
      </c>
      <c r="AI89" s="692">
        <v>0</v>
      </c>
      <c r="AJ89" s="692">
        <v>0</v>
      </c>
      <c r="AK89" s="692">
        <v>0</v>
      </c>
      <c r="AL89" s="692">
        <v>0</v>
      </c>
      <c r="AM89" s="692">
        <v>0</v>
      </c>
      <c r="AN89" s="692">
        <v>0</v>
      </c>
      <c r="AO89" s="693">
        <v>0</v>
      </c>
      <c r="AP89" s="628"/>
      <c r="AQ89" s="688">
        <v>0</v>
      </c>
      <c r="AR89" s="689">
        <v>0</v>
      </c>
      <c r="AS89" s="689">
        <v>0</v>
      </c>
      <c r="AT89" s="689">
        <v>4881352.5070000002</v>
      </c>
      <c r="AU89" s="689">
        <v>4881352.5070000002</v>
      </c>
      <c r="AV89" s="689">
        <v>4881352.5070000002</v>
      </c>
      <c r="AW89" s="689">
        <v>4847681.28</v>
      </c>
      <c r="AX89" s="689">
        <v>4847681.28</v>
      </c>
      <c r="AY89" s="689">
        <v>4847681.28</v>
      </c>
      <c r="AZ89" s="689">
        <v>4684281.6919999998</v>
      </c>
      <c r="BA89" s="689">
        <v>4684281.6919999998</v>
      </c>
      <c r="BB89" s="689">
        <v>4543471.8660000004</v>
      </c>
      <c r="BC89" s="689">
        <v>3819788.08</v>
      </c>
      <c r="BD89" s="689">
        <v>3055763.5920000002</v>
      </c>
      <c r="BE89" s="689">
        <v>2945396.2680000002</v>
      </c>
      <c r="BF89" s="689">
        <v>2589896.4849999999</v>
      </c>
      <c r="BG89" s="689">
        <v>2589896.4849999999</v>
      </c>
      <c r="BH89" s="689">
        <v>2589896.4849999999</v>
      </c>
      <c r="BI89" s="689">
        <v>1737171.1240000001</v>
      </c>
      <c r="BJ89" s="689">
        <v>108341.8861</v>
      </c>
      <c r="BK89" s="689">
        <v>108341.8861</v>
      </c>
      <c r="BL89" s="689">
        <v>108341.8861</v>
      </c>
      <c r="BM89" s="689">
        <v>108341.8861</v>
      </c>
      <c r="BN89" s="689">
        <v>0</v>
      </c>
      <c r="BO89" s="689">
        <v>0</v>
      </c>
      <c r="BP89" s="689">
        <v>0</v>
      </c>
      <c r="BQ89" s="689">
        <v>0</v>
      </c>
      <c r="BR89" s="689">
        <v>0</v>
      </c>
      <c r="BS89" s="689">
        <v>0</v>
      </c>
      <c r="BT89" s="690">
        <v>0</v>
      </c>
    </row>
    <row r="90" spans="2:73">
      <c r="B90" s="687" t="s">
        <v>208</v>
      </c>
      <c r="C90" s="687" t="s">
        <v>769</v>
      </c>
      <c r="D90" s="687" t="s">
        <v>2</v>
      </c>
      <c r="E90" s="687" t="s">
        <v>723</v>
      </c>
      <c r="F90" s="687" t="s">
        <v>29</v>
      </c>
      <c r="G90" s="687" t="s">
        <v>770</v>
      </c>
      <c r="H90" s="687">
        <v>2014</v>
      </c>
      <c r="I90" s="639" t="s">
        <v>577</v>
      </c>
      <c r="J90" s="639" t="s">
        <v>592</v>
      </c>
      <c r="K90" s="628"/>
      <c r="L90" s="691">
        <v>0</v>
      </c>
      <c r="M90" s="692">
        <v>0</v>
      </c>
      <c r="N90" s="692">
        <v>0</v>
      </c>
      <c r="O90" s="692">
        <v>29.421562059999999</v>
      </c>
      <c r="P90" s="692">
        <v>29.421562059999999</v>
      </c>
      <c r="Q90" s="692">
        <v>29.421562059999999</v>
      </c>
      <c r="R90" s="692">
        <v>29.421562059999999</v>
      </c>
      <c r="S90" s="692">
        <v>0</v>
      </c>
      <c r="T90" s="692">
        <v>0</v>
      </c>
      <c r="U90" s="692">
        <v>0</v>
      </c>
      <c r="V90" s="692">
        <v>0</v>
      </c>
      <c r="W90" s="692">
        <v>0</v>
      </c>
      <c r="X90" s="692">
        <v>0</v>
      </c>
      <c r="Y90" s="692">
        <v>0</v>
      </c>
      <c r="Z90" s="692">
        <v>0</v>
      </c>
      <c r="AA90" s="692">
        <v>0</v>
      </c>
      <c r="AB90" s="692">
        <v>0</v>
      </c>
      <c r="AC90" s="692">
        <v>0</v>
      </c>
      <c r="AD90" s="692">
        <v>0</v>
      </c>
      <c r="AE90" s="692">
        <v>0</v>
      </c>
      <c r="AF90" s="692">
        <v>0</v>
      </c>
      <c r="AG90" s="692">
        <v>0</v>
      </c>
      <c r="AH90" s="692">
        <v>0</v>
      </c>
      <c r="AI90" s="692">
        <v>0</v>
      </c>
      <c r="AJ90" s="692">
        <v>0</v>
      </c>
      <c r="AK90" s="692">
        <v>0</v>
      </c>
      <c r="AL90" s="692">
        <v>0</v>
      </c>
      <c r="AM90" s="692">
        <v>0</v>
      </c>
      <c r="AN90" s="692">
        <v>0</v>
      </c>
      <c r="AO90" s="693">
        <v>0</v>
      </c>
      <c r="AP90" s="628"/>
      <c r="AQ90" s="691">
        <v>0</v>
      </c>
      <c r="AR90" s="692">
        <v>0</v>
      </c>
      <c r="AS90" s="692">
        <v>0</v>
      </c>
      <c r="AT90" s="692">
        <v>52460.462670000001</v>
      </c>
      <c r="AU90" s="692">
        <v>52460.462670000001</v>
      </c>
      <c r="AV90" s="692">
        <v>52460.462670000001</v>
      </c>
      <c r="AW90" s="692">
        <v>52460.462670000001</v>
      </c>
      <c r="AX90" s="692">
        <v>0</v>
      </c>
      <c r="AY90" s="692">
        <v>0</v>
      </c>
      <c r="AZ90" s="692">
        <v>0</v>
      </c>
      <c r="BA90" s="692">
        <v>0</v>
      </c>
      <c r="BB90" s="692">
        <v>0</v>
      </c>
      <c r="BC90" s="692">
        <v>0</v>
      </c>
      <c r="BD90" s="692">
        <v>0</v>
      </c>
      <c r="BE90" s="692">
        <v>0</v>
      </c>
      <c r="BF90" s="692">
        <v>0</v>
      </c>
      <c r="BG90" s="692">
        <v>0</v>
      </c>
      <c r="BH90" s="692">
        <v>0</v>
      </c>
      <c r="BI90" s="692">
        <v>0</v>
      </c>
      <c r="BJ90" s="692">
        <v>0</v>
      </c>
      <c r="BK90" s="692">
        <v>0</v>
      </c>
      <c r="BL90" s="692">
        <v>0</v>
      </c>
      <c r="BM90" s="692">
        <v>0</v>
      </c>
      <c r="BN90" s="692">
        <v>0</v>
      </c>
      <c r="BO90" s="692">
        <v>0</v>
      </c>
      <c r="BP90" s="692">
        <v>0</v>
      </c>
      <c r="BQ90" s="692">
        <v>0</v>
      </c>
      <c r="BR90" s="692">
        <v>0</v>
      </c>
      <c r="BS90" s="692">
        <v>0</v>
      </c>
      <c r="BT90" s="693">
        <v>0</v>
      </c>
    </row>
    <row r="91" spans="2:73">
      <c r="B91" s="687" t="s">
        <v>208</v>
      </c>
      <c r="C91" s="687" t="s">
        <v>769</v>
      </c>
      <c r="D91" s="687" t="s">
        <v>1</v>
      </c>
      <c r="E91" s="687" t="s">
        <v>723</v>
      </c>
      <c r="F91" s="687" t="s">
        <v>29</v>
      </c>
      <c r="G91" s="687" t="s">
        <v>770</v>
      </c>
      <c r="H91" s="687">
        <v>2014</v>
      </c>
      <c r="I91" s="639" t="s">
        <v>577</v>
      </c>
      <c r="J91" s="639" t="s">
        <v>592</v>
      </c>
      <c r="K91" s="628"/>
      <c r="L91" s="691">
        <v>0</v>
      </c>
      <c r="M91" s="692">
        <v>0</v>
      </c>
      <c r="N91" s="692">
        <v>0</v>
      </c>
      <c r="O91" s="692">
        <v>0.23350859500000001</v>
      </c>
      <c r="P91" s="692">
        <v>0.23350859500000001</v>
      </c>
      <c r="Q91" s="692">
        <v>0.23350859500000001</v>
      </c>
      <c r="R91" s="692">
        <v>0</v>
      </c>
      <c r="S91" s="692">
        <v>0</v>
      </c>
      <c r="T91" s="692">
        <v>0</v>
      </c>
      <c r="U91" s="692">
        <v>0</v>
      </c>
      <c r="V91" s="692">
        <v>0</v>
      </c>
      <c r="W91" s="692">
        <v>0</v>
      </c>
      <c r="X91" s="692">
        <v>0</v>
      </c>
      <c r="Y91" s="692">
        <v>0</v>
      </c>
      <c r="Z91" s="692">
        <v>0</v>
      </c>
      <c r="AA91" s="692">
        <v>0</v>
      </c>
      <c r="AB91" s="692">
        <v>0</v>
      </c>
      <c r="AC91" s="692">
        <v>0</v>
      </c>
      <c r="AD91" s="692">
        <v>0</v>
      </c>
      <c r="AE91" s="692">
        <v>0</v>
      </c>
      <c r="AF91" s="692">
        <v>0</v>
      </c>
      <c r="AG91" s="692">
        <v>0</v>
      </c>
      <c r="AH91" s="692">
        <v>0</v>
      </c>
      <c r="AI91" s="692">
        <v>0</v>
      </c>
      <c r="AJ91" s="692">
        <v>0</v>
      </c>
      <c r="AK91" s="692">
        <v>0</v>
      </c>
      <c r="AL91" s="692">
        <v>0</v>
      </c>
      <c r="AM91" s="692">
        <v>0</v>
      </c>
      <c r="AN91" s="692">
        <v>0</v>
      </c>
      <c r="AO91" s="693">
        <v>0</v>
      </c>
      <c r="AP91" s="628"/>
      <c r="AQ91" s="691">
        <v>0</v>
      </c>
      <c r="AR91" s="692">
        <v>0</v>
      </c>
      <c r="AS91" s="692">
        <v>0</v>
      </c>
      <c r="AT91" s="692">
        <v>208.81609320000001</v>
      </c>
      <c r="AU91" s="692">
        <v>208.81609320000001</v>
      </c>
      <c r="AV91" s="692">
        <v>208.81609320000001</v>
      </c>
      <c r="AW91" s="692">
        <v>0</v>
      </c>
      <c r="AX91" s="692">
        <v>0</v>
      </c>
      <c r="AY91" s="692">
        <v>0</v>
      </c>
      <c r="AZ91" s="692">
        <v>0</v>
      </c>
      <c r="BA91" s="692">
        <v>0</v>
      </c>
      <c r="BB91" s="692">
        <v>0</v>
      </c>
      <c r="BC91" s="692">
        <v>0</v>
      </c>
      <c r="BD91" s="692">
        <v>0</v>
      </c>
      <c r="BE91" s="692">
        <v>0</v>
      </c>
      <c r="BF91" s="692">
        <v>0</v>
      </c>
      <c r="BG91" s="692">
        <v>0</v>
      </c>
      <c r="BH91" s="692">
        <v>0</v>
      </c>
      <c r="BI91" s="692">
        <v>0</v>
      </c>
      <c r="BJ91" s="692">
        <v>0</v>
      </c>
      <c r="BK91" s="692">
        <v>0</v>
      </c>
      <c r="BL91" s="692">
        <v>0</v>
      </c>
      <c r="BM91" s="692">
        <v>0</v>
      </c>
      <c r="BN91" s="692">
        <v>0</v>
      </c>
      <c r="BO91" s="692">
        <v>0</v>
      </c>
      <c r="BP91" s="692">
        <v>0</v>
      </c>
      <c r="BQ91" s="692">
        <v>0</v>
      </c>
      <c r="BR91" s="692">
        <v>0</v>
      </c>
      <c r="BS91" s="692">
        <v>0</v>
      </c>
      <c r="BT91" s="693">
        <v>0</v>
      </c>
    </row>
    <row r="92" spans="2:73">
      <c r="B92" s="687" t="s">
        <v>208</v>
      </c>
      <c r="C92" s="687" t="s">
        <v>769</v>
      </c>
      <c r="D92" s="687" t="s">
        <v>1</v>
      </c>
      <c r="E92" s="687" t="s">
        <v>723</v>
      </c>
      <c r="F92" s="687" t="s">
        <v>29</v>
      </c>
      <c r="G92" s="687" t="s">
        <v>770</v>
      </c>
      <c r="H92" s="687">
        <v>2014</v>
      </c>
      <c r="I92" s="639" t="s">
        <v>577</v>
      </c>
      <c r="J92" s="639" t="s">
        <v>592</v>
      </c>
      <c r="K92" s="628"/>
      <c r="L92" s="691">
        <v>0</v>
      </c>
      <c r="M92" s="692">
        <v>0</v>
      </c>
      <c r="N92" s="692">
        <v>0</v>
      </c>
      <c r="O92" s="692">
        <v>0.70795933700000002</v>
      </c>
      <c r="P92" s="692">
        <v>0.70795933700000002</v>
      </c>
      <c r="Q92" s="692">
        <v>0.70795933700000002</v>
      </c>
      <c r="R92" s="692">
        <v>0.70795933700000002</v>
      </c>
      <c r="S92" s="692">
        <v>0</v>
      </c>
      <c r="T92" s="692">
        <v>0</v>
      </c>
      <c r="U92" s="692">
        <v>0</v>
      </c>
      <c r="V92" s="692">
        <v>0</v>
      </c>
      <c r="W92" s="692">
        <v>0</v>
      </c>
      <c r="X92" s="692">
        <v>0</v>
      </c>
      <c r="Y92" s="692">
        <v>0</v>
      </c>
      <c r="Z92" s="692">
        <v>0</v>
      </c>
      <c r="AA92" s="692">
        <v>0</v>
      </c>
      <c r="AB92" s="692">
        <v>0</v>
      </c>
      <c r="AC92" s="692">
        <v>0</v>
      </c>
      <c r="AD92" s="692">
        <v>0</v>
      </c>
      <c r="AE92" s="692">
        <v>0</v>
      </c>
      <c r="AF92" s="692">
        <v>0</v>
      </c>
      <c r="AG92" s="692">
        <v>0</v>
      </c>
      <c r="AH92" s="692">
        <v>0</v>
      </c>
      <c r="AI92" s="692">
        <v>0</v>
      </c>
      <c r="AJ92" s="692">
        <v>0</v>
      </c>
      <c r="AK92" s="692">
        <v>0</v>
      </c>
      <c r="AL92" s="692">
        <v>0</v>
      </c>
      <c r="AM92" s="692">
        <v>0</v>
      </c>
      <c r="AN92" s="692">
        <v>0</v>
      </c>
      <c r="AO92" s="693">
        <v>0</v>
      </c>
      <c r="AP92" s="628"/>
      <c r="AQ92" s="691">
        <v>0</v>
      </c>
      <c r="AR92" s="692">
        <v>0</v>
      </c>
      <c r="AS92" s="692">
        <v>0</v>
      </c>
      <c r="AT92" s="692">
        <v>1262.335233</v>
      </c>
      <c r="AU92" s="692">
        <v>1262.335233</v>
      </c>
      <c r="AV92" s="692">
        <v>1262.335233</v>
      </c>
      <c r="AW92" s="692">
        <v>1262.335233</v>
      </c>
      <c r="AX92" s="692">
        <v>0</v>
      </c>
      <c r="AY92" s="692">
        <v>0</v>
      </c>
      <c r="AZ92" s="692">
        <v>0</v>
      </c>
      <c r="BA92" s="692">
        <v>0</v>
      </c>
      <c r="BB92" s="692">
        <v>0</v>
      </c>
      <c r="BC92" s="692">
        <v>0</v>
      </c>
      <c r="BD92" s="692">
        <v>0</v>
      </c>
      <c r="BE92" s="692">
        <v>0</v>
      </c>
      <c r="BF92" s="692">
        <v>0</v>
      </c>
      <c r="BG92" s="692">
        <v>0</v>
      </c>
      <c r="BH92" s="692">
        <v>0</v>
      </c>
      <c r="BI92" s="692">
        <v>0</v>
      </c>
      <c r="BJ92" s="692">
        <v>0</v>
      </c>
      <c r="BK92" s="692">
        <v>0</v>
      </c>
      <c r="BL92" s="692">
        <v>0</v>
      </c>
      <c r="BM92" s="692">
        <v>0</v>
      </c>
      <c r="BN92" s="692">
        <v>0</v>
      </c>
      <c r="BO92" s="692">
        <v>0</v>
      </c>
      <c r="BP92" s="692">
        <v>0</v>
      </c>
      <c r="BQ92" s="692">
        <v>0</v>
      </c>
      <c r="BR92" s="692">
        <v>0</v>
      </c>
      <c r="BS92" s="692">
        <v>0</v>
      </c>
      <c r="BT92" s="693">
        <v>0</v>
      </c>
    </row>
    <row r="93" spans="2:73">
      <c r="B93" s="687" t="s">
        <v>208</v>
      </c>
      <c r="C93" s="687" t="s">
        <v>769</v>
      </c>
      <c r="D93" s="687" t="s">
        <v>1</v>
      </c>
      <c r="E93" s="687" t="s">
        <v>723</v>
      </c>
      <c r="F93" s="687" t="s">
        <v>29</v>
      </c>
      <c r="G93" s="687" t="s">
        <v>770</v>
      </c>
      <c r="H93" s="687">
        <v>2014</v>
      </c>
      <c r="I93" s="639" t="s">
        <v>577</v>
      </c>
      <c r="J93" s="639" t="s">
        <v>592</v>
      </c>
      <c r="K93" s="628"/>
      <c r="L93" s="691">
        <v>0</v>
      </c>
      <c r="M93" s="692">
        <v>0</v>
      </c>
      <c r="N93" s="692">
        <v>0</v>
      </c>
      <c r="O93" s="692">
        <v>4.8077691353764376</v>
      </c>
      <c r="P93" s="692">
        <v>4.8077691353764376</v>
      </c>
      <c r="Q93" s="692">
        <v>4.8077691353764376</v>
      </c>
      <c r="R93" s="692">
        <v>4.8077691353764376</v>
      </c>
      <c r="S93" s="692">
        <v>0</v>
      </c>
      <c r="T93" s="692">
        <v>0</v>
      </c>
      <c r="U93" s="692">
        <v>0</v>
      </c>
      <c r="V93" s="692">
        <v>0</v>
      </c>
      <c r="W93" s="692">
        <v>0</v>
      </c>
      <c r="X93" s="692">
        <v>0</v>
      </c>
      <c r="Y93" s="692">
        <v>0</v>
      </c>
      <c r="Z93" s="692">
        <v>0</v>
      </c>
      <c r="AA93" s="692">
        <v>0</v>
      </c>
      <c r="AB93" s="692">
        <v>0</v>
      </c>
      <c r="AC93" s="692">
        <v>0</v>
      </c>
      <c r="AD93" s="692">
        <v>0</v>
      </c>
      <c r="AE93" s="692">
        <v>0</v>
      </c>
      <c r="AF93" s="692">
        <v>0</v>
      </c>
      <c r="AG93" s="692">
        <v>0</v>
      </c>
      <c r="AH93" s="692">
        <v>0</v>
      </c>
      <c r="AI93" s="692">
        <v>0</v>
      </c>
      <c r="AJ93" s="692">
        <v>0</v>
      </c>
      <c r="AK93" s="692">
        <v>0</v>
      </c>
      <c r="AL93" s="692">
        <v>0</v>
      </c>
      <c r="AM93" s="692">
        <v>0</v>
      </c>
      <c r="AN93" s="692">
        <v>0</v>
      </c>
      <c r="AO93" s="693">
        <v>0</v>
      </c>
      <c r="AP93" s="628"/>
      <c r="AQ93" s="691">
        <v>0</v>
      </c>
      <c r="AR93" s="692">
        <v>0</v>
      </c>
      <c r="AS93" s="692">
        <v>0</v>
      </c>
      <c r="AT93" s="692">
        <v>34810.982073569234</v>
      </c>
      <c r="AU93" s="692">
        <v>34810.982073569234</v>
      </c>
      <c r="AV93" s="692">
        <v>34810.982073569234</v>
      </c>
      <c r="AW93" s="692">
        <v>34810.982073569234</v>
      </c>
      <c r="AX93" s="692">
        <v>0</v>
      </c>
      <c r="AY93" s="692">
        <v>0</v>
      </c>
      <c r="AZ93" s="692">
        <v>0</v>
      </c>
      <c r="BA93" s="692">
        <v>0</v>
      </c>
      <c r="BB93" s="692">
        <v>0</v>
      </c>
      <c r="BC93" s="692">
        <v>0</v>
      </c>
      <c r="BD93" s="692">
        <v>0</v>
      </c>
      <c r="BE93" s="692">
        <v>0</v>
      </c>
      <c r="BF93" s="692">
        <v>0</v>
      </c>
      <c r="BG93" s="692">
        <v>0</v>
      </c>
      <c r="BH93" s="692">
        <v>0</v>
      </c>
      <c r="BI93" s="692">
        <v>0</v>
      </c>
      <c r="BJ93" s="692">
        <v>0</v>
      </c>
      <c r="BK93" s="692">
        <v>0</v>
      </c>
      <c r="BL93" s="692">
        <v>0</v>
      </c>
      <c r="BM93" s="692">
        <v>0</v>
      </c>
      <c r="BN93" s="692">
        <v>0</v>
      </c>
      <c r="BO93" s="692">
        <v>0</v>
      </c>
      <c r="BP93" s="692">
        <v>0</v>
      </c>
      <c r="BQ93" s="692">
        <v>0</v>
      </c>
      <c r="BR93" s="692">
        <v>0</v>
      </c>
      <c r="BS93" s="692">
        <v>0</v>
      </c>
      <c r="BT93" s="693">
        <v>0</v>
      </c>
    </row>
    <row r="94" spans="2:73">
      <c r="B94" s="687" t="s">
        <v>208</v>
      </c>
      <c r="C94" s="687" t="s">
        <v>769</v>
      </c>
      <c r="D94" s="687" t="s">
        <v>1</v>
      </c>
      <c r="E94" s="687" t="s">
        <v>723</v>
      </c>
      <c r="F94" s="687" t="s">
        <v>29</v>
      </c>
      <c r="G94" s="687" t="s">
        <v>770</v>
      </c>
      <c r="H94" s="687">
        <v>2014</v>
      </c>
      <c r="I94" s="639" t="s">
        <v>577</v>
      </c>
      <c r="J94" s="639" t="s">
        <v>592</v>
      </c>
      <c r="K94" s="628"/>
      <c r="L94" s="691">
        <v>0</v>
      </c>
      <c r="M94" s="692">
        <v>0</v>
      </c>
      <c r="N94" s="692">
        <v>0</v>
      </c>
      <c r="O94" s="692">
        <v>6.4251054799309415</v>
      </c>
      <c r="P94" s="692">
        <v>6.4251054799309415</v>
      </c>
      <c r="Q94" s="692">
        <v>6.4251054799309415</v>
      </c>
      <c r="R94" s="692">
        <v>6.4251054799309415</v>
      </c>
      <c r="S94" s="692">
        <v>6.4251054799309415</v>
      </c>
      <c r="T94" s="692">
        <v>0</v>
      </c>
      <c r="U94" s="692">
        <v>0</v>
      </c>
      <c r="V94" s="692">
        <v>0</v>
      </c>
      <c r="W94" s="692">
        <v>0</v>
      </c>
      <c r="X94" s="692">
        <v>0</v>
      </c>
      <c r="Y94" s="692">
        <v>0</v>
      </c>
      <c r="Z94" s="692">
        <v>0</v>
      </c>
      <c r="AA94" s="692">
        <v>0</v>
      </c>
      <c r="AB94" s="692">
        <v>0</v>
      </c>
      <c r="AC94" s="692">
        <v>0</v>
      </c>
      <c r="AD94" s="692">
        <v>0</v>
      </c>
      <c r="AE94" s="692">
        <v>0</v>
      </c>
      <c r="AF94" s="692">
        <v>0</v>
      </c>
      <c r="AG94" s="692">
        <v>0</v>
      </c>
      <c r="AH94" s="692">
        <v>0</v>
      </c>
      <c r="AI94" s="692">
        <v>0</v>
      </c>
      <c r="AJ94" s="692">
        <v>0</v>
      </c>
      <c r="AK94" s="692">
        <v>0</v>
      </c>
      <c r="AL94" s="692">
        <v>0</v>
      </c>
      <c r="AM94" s="692">
        <v>0</v>
      </c>
      <c r="AN94" s="692">
        <v>0</v>
      </c>
      <c r="AO94" s="693">
        <v>0</v>
      </c>
      <c r="AP94" s="628"/>
      <c r="AQ94" s="691">
        <v>0</v>
      </c>
      <c r="AR94" s="692">
        <v>0</v>
      </c>
      <c r="AS94" s="692">
        <v>0</v>
      </c>
      <c r="AT94" s="692">
        <v>43718.861822909959</v>
      </c>
      <c r="AU94" s="692">
        <v>43718.861822909959</v>
      </c>
      <c r="AV94" s="692">
        <v>43718.861822909959</v>
      </c>
      <c r="AW94" s="692">
        <v>43718.861822909959</v>
      </c>
      <c r="AX94" s="692">
        <v>43718.861822909959</v>
      </c>
      <c r="AY94" s="692">
        <v>0</v>
      </c>
      <c r="AZ94" s="692">
        <v>0</v>
      </c>
      <c r="BA94" s="692">
        <v>0</v>
      </c>
      <c r="BB94" s="692">
        <v>0</v>
      </c>
      <c r="BC94" s="692">
        <v>0</v>
      </c>
      <c r="BD94" s="692">
        <v>0</v>
      </c>
      <c r="BE94" s="692">
        <v>0</v>
      </c>
      <c r="BF94" s="692">
        <v>0</v>
      </c>
      <c r="BG94" s="692">
        <v>0</v>
      </c>
      <c r="BH94" s="692">
        <v>0</v>
      </c>
      <c r="BI94" s="692">
        <v>0</v>
      </c>
      <c r="BJ94" s="692">
        <v>0</v>
      </c>
      <c r="BK94" s="692">
        <v>0</v>
      </c>
      <c r="BL94" s="692">
        <v>0</v>
      </c>
      <c r="BM94" s="692">
        <v>0</v>
      </c>
      <c r="BN94" s="692">
        <v>0</v>
      </c>
      <c r="BO94" s="692">
        <v>0</v>
      </c>
      <c r="BP94" s="692">
        <v>0</v>
      </c>
      <c r="BQ94" s="692">
        <v>0</v>
      </c>
      <c r="BR94" s="692">
        <v>0</v>
      </c>
      <c r="BS94" s="692">
        <v>0</v>
      </c>
      <c r="BT94" s="693">
        <v>0</v>
      </c>
    </row>
    <row r="95" spans="2:73">
      <c r="B95" s="687" t="s">
        <v>208</v>
      </c>
      <c r="C95" s="687" t="s">
        <v>769</v>
      </c>
      <c r="D95" s="687" t="s">
        <v>5</v>
      </c>
      <c r="E95" s="687" t="s">
        <v>723</v>
      </c>
      <c r="F95" s="687" t="s">
        <v>29</v>
      </c>
      <c r="G95" s="687" t="s">
        <v>770</v>
      </c>
      <c r="H95" s="687">
        <v>2014</v>
      </c>
      <c r="I95" s="639" t="s">
        <v>577</v>
      </c>
      <c r="J95" s="639" t="s">
        <v>592</v>
      </c>
      <c r="K95" s="628"/>
      <c r="L95" s="691">
        <v>0</v>
      </c>
      <c r="M95" s="692">
        <v>0</v>
      </c>
      <c r="N95" s="692">
        <v>0</v>
      </c>
      <c r="O95" s="692">
        <v>80.585379849999995</v>
      </c>
      <c r="P95" s="692">
        <v>70.342290629999994</v>
      </c>
      <c r="Q95" s="692">
        <v>65.004159680000001</v>
      </c>
      <c r="R95" s="692">
        <v>65.004159680000001</v>
      </c>
      <c r="S95" s="692">
        <v>65.004159680000001</v>
      </c>
      <c r="T95" s="692">
        <v>65.004159680000001</v>
      </c>
      <c r="U95" s="692">
        <v>65.004159680000001</v>
      </c>
      <c r="V95" s="692">
        <v>64.955543030000001</v>
      </c>
      <c r="W95" s="692">
        <v>64.955543030000001</v>
      </c>
      <c r="X95" s="692">
        <v>60.640515379999997</v>
      </c>
      <c r="Y95" s="692">
        <v>55.186593019999997</v>
      </c>
      <c r="Z95" s="692">
        <v>46.748132679999998</v>
      </c>
      <c r="AA95" s="692">
        <v>46.748132679999998</v>
      </c>
      <c r="AB95" s="692">
        <v>46.523181649999998</v>
      </c>
      <c r="AC95" s="692">
        <v>46.523181649999998</v>
      </c>
      <c r="AD95" s="692">
        <v>46.428154829999997</v>
      </c>
      <c r="AE95" s="692">
        <v>37.743039619999998</v>
      </c>
      <c r="AF95" s="692">
        <v>37.743039619999998</v>
      </c>
      <c r="AG95" s="692">
        <v>37.743039619999998</v>
      </c>
      <c r="AH95" s="692">
        <v>37.743039619999998</v>
      </c>
      <c r="AI95" s="692">
        <v>0</v>
      </c>
      <c r="AJ95" s="692">
        <v>0</v>
      </c>
      <c r="AK95" s="692">
        <v>0</v>
      </c>
      <c r="AL95" s="692">
        <v>0</v>
      </c>
      <c r="AM95" s="692">
        <v>0</v>
      </c>
      <c r="AN95" s="692">
        <v>0</v>
      </c>
      <c r="AO95" s="693">
        <v>0</v>
      </c>
      <c r="AP95" s="628"/>
      <c r="AQ95" s="691">
        <v>0</v>
      </c>
      <c r="AR95" s="692">
        <v>0</v>
      </c>
      <c r="AS95" s="692">
        <v>0</v>
      </c>
      <c r="AT95" s="692">
        <v>1231339.55</v>
      </c>
      <c r="AU95" s="692">
        <v>1068174.0519999999</v>
      </c>
      <c r="AV95" s="692">
        <v>983141.22950000002</v>
      </c>
      <c r="AW95" s="692">
        <v>983141.22950000002</v>
      </c>
      <c r="AX95" s="692">
        <v>983141.22950000002</v>
      </c>
      <c r="AY95" s="692">
        <v>983141.22950000002</v>
      </c>
      <c r="AZ95" s="692">
        <v>983141.22950000002</v>
      </c>
      <c r="BA95" s="692">
        <v>982715.34759999998</v>
      </c>
      <c r="BB95" s="692">
        <v>982715.34759999998</v>
      </c>
      <c r="BC95" s="692">
        <v>913979.86970000004</v>
      </c>
      <c r="BD95" s="692">
        <v>888562.48549999995</v>
      </c>
      <c r="BE95" s="692">
        <v>751375.86690000002</v>
      </c>
      <c r="BF95" s="692">
        <v>751375.86690000002</v>
      </c>
      <c r="BG95" s="692">
        <v>740616.2291</v>
      </c>
      <c r="BH95" s="692">
        <v>740616.2291</v>
      </c>
      <c r="BI95" s="692">
        <v>739569.16799999995</v>
      </c>
      <c r="BJ95" s="692">
        <v>601221.14509999997</v>
      </c>
      <c r="BK95" s="692">
        <v>601221.14509999997</v>
      </c>
      <c r="BL95" s="692">
        <v>601221.14509999997</v>
      </c>
      <c r="BM95" s="692">
        <v>601221.14509999997</v>
      </c>
      <c r="BN95" s="692">
        <v>0</v>
      </c>
      <c r="BO95" s="692">
        <v>0</v>
      </c>
      <c r="BP95" s="692">
        <v>0</v>
      </c>
      <c r="BQ95" s="692">
        <v>0</v>
      </c>
      <c r="BR95" s="692">
        <v>0</v>
      </c>
      <c r="BS95" s="692">
        <v>0</v>
      </c>
      <c r="BT95" s="693">
        <v>0</v>
      </c>
    </row>
    <row r="96" spans="2:73">
      <c r="B96" s="687" t="s">
        <v>208</v>
      </c>
      <c r="C96" s="687" t="s">
        <v>769</v>
      </c>
      <c r="D96" s="687" t="s">
        <v>4</v>
      </c>
      <c r="E96" s="687" t="s">
        <v>723</v>
      </c>
      <c r="F96" s="687" t="s">
        <v>29</v>
      </c>
      <c r="G96" s="687" t="s">
        <v>770</v>
      </c>
      <c r="H96" s="687">
        <v>2013</v>
      </c>
      <c r="I96" s="639" t="s">
        <v>577</v>
      </c>
      <c r="J96" s="639" t="s">
        <v>585</v>
      </c>
      <c r="K96" s="628"/>
      <c r="L96" s="691">
        <v>0</v>
      </c>
      <c r="M96" s="692">
        <v>0</v>
      </c>
      <c r="N96" s="692">
        <v>1.7000000000000001E-2</v>
      </c>
      <c r="O96" s="692">
        <v>1.7000000000000001E-2</v>
      </c>
      <c r="P96" s="692">
        <v>1.6E-2</v>
      </c>
      <c r="Q96" s="692">
        <v>1.4E-2</v>
      </c>
      <c r="R96" s="692">
        <v>1.4E-2</v>
      </c>
      <c r="S96" s="692">
        <v>1.4E-2</v>
      </c>
      <c r="T96" s="692">
        <v>1.4E-2</v>
      </c>
      <c r="U96" s="692">
        <v>1.4E-2</v>
      </c>
      <c r="V96" s="692">
        <v>1.2E-2</v>
      </c>
      <c r="W96" s="692">
        <v>1.2E-2</v>
      </c>
      <c r="X96" s="692">
        <v>0.01</v>
      </c>
      <c r="Y96" s="692">
        <v>0.01</v>
      </c>
      <c r="Z96" s="692">
        <v>0.01</v>
      </c>
      <c r="AA96" s="692">
        <v>0.01</v>
      </c>
      <c r="AB96" s="692">
        <v>0.01</v>
      </c>
      <c r="AC96" s="692">
        <v>0.01</v>
      </c>
      <c r="AD96" s="692">
        <v>5.0000000000000001E-3</v>
      </c>
      <c r="AE96" s="692">
        <v>5.0000000000000001E-3</v>
      </c>
      <c r="AF96" s="692">
        <v>5.0000000000000001E-3</v>
      </c>
      <c r="AG96" s="692">
        <v>5.0000000000000001E-3</v>
      </c>
      <c r="AH96" s="692">
        <v>0</v>
      </c>
      <c r="AI96" s="692">
        <v>0</v>
      </c>
      <c r="AJ96" s="692">
        <v>0</v>
      </c>
      <c r="AK96" s="692">
        <v>0</v>
      </c>
      <c r="AL96" s="692">
        <v>0</v>
      </c>
      <c r="AM96" s="692">
        <v>0</v>
      </c>
      <c r="AN96" s="692">
        <v>0</v>
      </c>
      <c r="AO96" s="693">
        <v>0</v>
      </c>
      <c r="AP96" s="628"/>
      <c r="AQ96" s="691">
        <v>0</v>
      </c>
      <c r="AR96" s="692">
        <v>0</v>
      </c>
      <c r="AS96" s="692">
        <v>236</v>
      </c>
      <c r="AT96" s="692">
        <v>236</v>
      </c>
      <c r="AU96" s="692">
        <v>225</v>
      </c>
      <c r="AV96" s="692">
        <v>194</v>
      </c>
      <c r="AW96" s="692">
        <v>194</v>
      </c>
      <c r="AX96" s="692">
        <v>194</v>
      </c>
      <c r="AY96" s="692">
        <v>194</v>
      </c>
      <c r="AZ96" s="692">
        <v>194</v>
      </c>
      <c r="BA96" s="692">
        <v>163</v>
      </c>
      <c r="BB96" s="692">
        <v>163</v>
      </c>
      <c r="BC96" s="692">
        <v>155</v>
      </c>
      <c r="BD96" s="692">
        <v>155</v>
      </c>
      <c r="BE96" s="692">
        <v>155</v>
      </c>
      <c r="BF96" s="692">
        <v>155</v>
      </c>
      <c r="BG96" s="692">
        <v>155</v>
      </c>
      <c r="BH96" s="692">
        <v>155</v>
      </c>
      <c r="BI96" s="692">
        <v>82</v>
      </c>
      <c r="BJ96" s="692">
        <v>82</v>
      </c>
      <c r="BK96" s="692">
        <v>82</v>
      </c>
      <c r="BL96" s="692">
        <v>82</v>
      </c>
      <c r="BM96" s="692">
        <v>0</v>
      </c>
      <c r="BN96" s="692">
        <v>0</v>
      </c>
      <c r="BO96" s="692">
        <v>0</v>
      </c>
      <c r="BP96" s="692">
        <v>0</v>
      </c>
      <c r="BQ96" s="692">
        <v>0</v>
      </c>
      <c r="BR96" s="692">
        <v>0</v>
      </c>
      <c r="BS96" s="692">
        <v>0</v>
      </c>
      <c r="BT96" s="693">
        <v>0</v>
      </c>
    </row>
    <row r="97" spans="2:73">
      <c r="B97" s="687" t="s">
        <v>208</v>
      </c>
      <c r="C97" s="687" t="s">
        <v>769</v>
      </c>
      <c r="D97" s="687" t="s">
        <v>4</v>
      </c>
      <c r="E97" s="687" t="s">
        <v>723</v>
      </c>
      <c r="F97" s="687" t="s">
        <v>29</v>
      </c>
      <c r="G97" s="687" t="s">
        <v>770</v>
      </c>
      <c r="H97" s="687">
        <v>2014</v>
      </c>
      <c r="I97" s="639" t="s">
        <v>577</v>
      </c>
      <c r="J97" s="639" t="s">
        <v>592</v>
      </c>
      <c r="K97" s="628"/>
      <c r="L97" s="691">
        <v>0</v>
      </c>
      <c r="M97" s="692">
        <v>0</v>
      </c>
      <c r="N97" s="692">
        <v>0</v>
      </c>
      <c r="O97" s="692">
        <v>42.317033360000003</v>
      </c>
      <c r="P97" s="692">
        <v>39.178990929999998</v>
      </c>
      <c r="Q97" s="692">
        <v>36.749363330000001</v>
      </c>
      <c r="R97" s="692">
        <v>36.749363330000001</v>
      </c>
      <c r="S97" s="692">
        <v>36.749363330000001</v>
      </c>
      <c r="T97" s="692">
        <v>36.749363330000001</v>
      </c>
      <c r="U97" s="692">
        <v>36.749363330000001</v>
      </c>
      <c r="V97" s="692">
        <v>36.682893589999999</v>
      </c>
      <c r="W97" s="692">
        <v>36.682893589999999</v>
      </c>
      <c r="X97" s="692">
        <v>32.05462155</v>
      </c>
      <c r="Y97" s="692">
        <v>21.12978481</v>
      </c>
      <c r="Z97" s="692">
        <v>21.129480409999999</v>
      </c>
      <c r="AA97" s="692">
        <v>21.129480409999999</v>
      </c>
      <c r="AB97" s="692">
        <v>21.101501620000001</v>
      </c>
      <c r="AC97" s="692">
        <v>21.101501620000001</v>
      </c>
      <c r="AD97" s="692">
        <v>21.009279299999999</v>
      </c>
      <c r="AE97" s="692">
        <v>6.232086689</v>
      </c>
      <c r="AF97" s="692">
        <v>6.232086689</v>
      </c>
      <c r="AG97" s="692">
        <v>6.232086689</v>
      </c>
      <c r="AH97" s="692">
        <v>6.232086689</v>
      </c>
      <c r="AI97" s="692">
        <v>0</v>
      </c>
      <c r="AJ97" s="692">
        <v>0</v>
      </c>
      <c r="AK97" s="692">
        <v>0</v>
      </c>
      <c r="AL97" s="692">
        <v>0</v>
      </c>
      <c r="AM97" s="692">
        <v>0</v>
      </c>
      <c r="AN97" s="692">
        <v>0</v>
      </c>
      <c r="AO97" s="693">
        <v>0</v>
      </c>
      <c r="AP97" s="628"/>
      <c r="AQ97" s="691">
        <v>0</v>
      </c>
      <c r="AR97" s="692">
        <v>0</v>
      </c>
      <c r="AS97" s="692">
        <v>0</v>
      </c>
      <c r="AT97" s="692">
        <v>515368.76570000005</v>
      </c>
      <c r="AU97" s="692">
        <v>465214.56040000002</v>
      </c>
      <c r="AV97" s="692">
        <v>426344.92509999999</v>
      </c>
      <c r="AW97" s="692">
        <v>426344.92509999999</v>
      </c>
      <c r="AX97" s="692">
        <v>426344.92509999999</v>
      </c>
      <c r="AY97" s="692">
        <v>426344.92509999999</v>
      </c>
      <c r="AZ97" s="692">
        <v>426344.92509999999</v>
      </c>
      <c r="BA97" s="692">
        <v>425299.51409999997</v>
      </c>
      <c r="BB97" s="692">
        <v>425299.51409999997</v>
      </c>
      <c r="BC97" s="692">
        <v>379676.07040000003</v>
      </c>
      <c r="BD97" s="692">
        <v>339758.36310000002</v>
      </c>
      <c r="BE97" s="692">
        <v>337249.78490000003</v>
      </c>
      <c r="BF97" s="692">
        <v>337249.78490000003</v>
      </c>
      <c r="BG97" s="692">
        <v>336028.2268</v>
      </c>
      <c r="BH97" s="692">
        <v>336028.2268</v>
      </c>
      <c r="BI97" s="692">
        <v>334663.63819999999</v>
      </c>
      <c r="BJ97" s="692">
        <v>99272.934389999995</v>
      </c>
      <c r="BK97" s="692">
        <v>99272.934389999995</v>
      </c>
      <c r="BL97" s="692">
        <v>99272.934389999995</v>
      </c>
      <c r="BM97" s="692">
        <v>99272.934389999995</v>
      </c>
      <c r="BN97" s="692">
        <v>0</v>
      </c>
      <c r="BO97" s="692">
        <v>0</v>
      </c>
      <c r="BP97" s="692">
        <v>0</v>
      </c>
      <c r="BQ97" s="692">
        <v>0</v>
      </c>
      <c r="BR97" s="692">
        <v>0</v>
      </c>
      <c r="BS97" s="692">
        <v>0</v>
      </c>
      <c r="BT97" s="693">
        <v>0</v>
      </c>
    </row>
    <row r="98" spans="2:73" ht="15.75">
      <c r="B98" s="687" t="s">
        <v>208</v>
      </c>
      <c r="C98" s="687" t="s">
        <v>779</v>
      </c>
      <c r="D98" s="687" t="s">
        <v>14</v>
      </c>
      <c r="E98" s="687" t="s">
        <v>723</v>
      </c>
      <c r="F98" s="687" t="s">
        <v>29</v>
      </c>
      <c r="G98" s="687" t="s">
        <v>770</v>
      </c>
      <c r="H98" s="687">
        <v>2012</v>
      </c>
      <c r="I98" s="639" t="s">
        <v>577</v>
      </c>
      <c r="J98" s="639" t="s">
        <v>585</v>
      </c>
      <c r="K98" s="628"/>
      <c r="L98" s="691">
        <v>0.56270000200000003</v>
      </c>
      <c r="M98" s="692">
        <v>0.56270000200000003</v>
      </c>
      <c r="N98" s="692">
        <v>0.56270000200000003</v>
      </c>
      <c r="O98" s="692">
        <v>0.561118381</v>
      </c>
      <c r="P98" s="692">
        <v>0.56097459699999996</v>
      </c>
      <c r="Q98" s="692">
        <v>0.55114347600000002</v>
      </c>
      <c r="R98" s="692">
        <v>0.54680305100000004</v>
      </c>
      <c r="S98" s="692">
        <v>0.54246262499999998</v>
      </c>
      <c r="T98" s="692">
        <v>0.54246262499999998</v>
      </c>
      <c r="U98" s="692">
        <v>0.54246262499999998</v>
      </c>
      <c r="V98" s="692">
        <v>0.49330000400000001</v>
      </c>
      <c r="W98" s="692">
        <v>0.19779999400000001</v>
      </c>
      <c r="X98" s="692">
        <v>0.142399995</v>
      </c>
      <c r="Y98" s="692">
        <v>0.142399995</v>
      </c>
      <c r="Z98" s="692">
        <v>0.142399995</v>
      </c>
      <c r="AA98" s="692">
        <v>0.142399995</v>
      </c>
      <c r="AB98" s="692">
        <v>6.0299998E-2</v>
      </c>
      <c r="AC98" s="692">
        <v>0</v>
      </c>
      <c r="AD98" s="692">
        <v>0</v>
      </c>
      <c r="AE98" s="692">
        <v>0</v>
      </c>
      <c r="AF98" s="692">
        <v>0</v>
      </c>
      <c r="AG98" s="692">
        <v>0</v>
      </c>
      <c r="AH98" s="692">
        <v>0</v>
      </c>
      <c r="AI98" s="692">
        <v>0</v>
      </c>
      <c r="AJ98" s="692">
        <v>0</v>
      </c>
      <c r="AK98" s="692">
        <v>0</v>
      </c>
      <c r="AL98" s="692">
        <v>0</v>
      </c>
      <c r="AM98" s="692">
        <v>0</v>
      </c>
      <c r="AN98" s="692">
        <v>0</v>
      </c>
      <c r="AO98" s="693">
        <v>0</v>
      </c>
      <c r="AP98" s="628"/>
      <c r="AQ98" s="691">
        <v>3238</v>
      </c>
      <c r="AR98" s="692">
        <v>3238</v>
      </c>
      <c r="AS98" s="692">
        <v>3238</v>
      </c>
      <c r="AT98" s="692">
        <v>3207.1999970000002</v>
      </c>
      <c r="AU98" s="692">
        <v>3204.4000019999999</v>
      </c>
      <c r="AV98" s="692">
        <v>3015.6170269999998</v>
      </c>
      <c r="AW98" s="692">
        <v>2932.4255370000001</v>
      </c>
      <c r="AX98" s="692">
        <v>2849.2340469999999</v>
      </c>
      <c r="AY98" s="692">
        <v>2849.2340469999999</v>
      </c>
      <c r="AZ98" s="692">
        <v>2849.2340469999999</v>
      </c>
      <c r="BA98" s="692">
        <v>1906</v>
      </c>
      <c r="BB98" s="692">
        <v>1630</v>
      </c>
      <c r="BC98" s="692">
        <v>1173</v>
      </c>
      <c r="BD98" s="692">
        <v>1173</v>
      </c>
      <c r="BE98" s="692">
        <v>1173</v>
      </c>
      <c r="BF98" s="692">
        <v>1173</v>
      </c>
      <c r="BG98" s="692">
        <v>498</v>
      </c>
      <c r="BH98" s="692">
        <v>0</v>
      </c>
      <c r="BI98" s="692">
        <v>0</v>
      </c>
      <c r="BJ98" s="692">
        <v>0</v>
      </c>
      <c r="BK98" s="692">
        <v>0</v>
      </c>
      <c r="BL98" s="692">
        <v>0</v>
      </c>
      <c r="BM98" s="692">
        <v>0</v>
      </c>
      <c r="BN98" s="692">
        <v>0</v>
      </c>
      <c r="BO98" s="692">
        <v>0</v>
      </c>
      <c r="BP98" s="692">
        <v>0</v>
      </c>
      <c r="BQ98" s="692">
        <v>0</v>
      </c>
      <c r="BR98" s="692">
        <v>0</v>
      </c>
      <c r="BS98" s="692">
        <v>0</v>
      </c>
      <c r="BT98" s="693">
        <v>0</v>
      </c>
      <c r="BU98" s="163"/>
    </row>
    <row r="99" spans="2:73" ht="15.75">
      <c r="B99" s="687" t="s">
        <v>208</v>
      </c>
      <c r="C99" s="687" t="s">
        <v>779</v>
      </c>
      <c r="D99" s="687" t="s">
        <v>14</v>
      </c>
      <c r="E99" s="687" t="s">
        <v>723</v>
      </c>
      <c r="F99" s="687" t="s">
        <v>29</v>
      </c>
      <c r="G99" s="687" t="s">
        <v>770</v>
      </c>
      <c r="H99" s="687">
        <v>2013</v>
      </c>
      <c r="I99" s="639" t="s">
        <v>577</v>
      </c>
      <c r="J99" s="639" t="s">
        <v>585</v>
      </c>
      <c r="K99" s="628"/>
      <c r="L99" s="691">
        <v>0</v>
      </c>
      <c r="M99" s="692">
        <v>0</v>
      </c>
      <c r="N99" s="692">
        <v>1.8471071370000001</v>
      </c>
      <c r="O99" s="692">
        <v>1.845120205</v>
      </c>
      <c r="P99" s="692">
        <v>1.8449395749999999</v>
      </c>
      <c r="Q99" s="692">
        <v>1.7798795350000001</v>
      </c>
      <c r="R99" s="692">
        <v>1.7480720380000001</v>
      </c>
      <c r="S99" s="692">
        <v>1.7162645329999999</v>
      </c>
      <c r="T99" s="692">
        <v>1.7080569510000001</v>
      </c>
      <c r="U99" s="692">
        <v>1.7080569510000001</v>
      </c>
      <c r="V99" s="692">
        <v>1.452556934</v>
      </c>
      <c r="W99" s="692">
        <v>1.452556934</v>
      </c>
      <c r="X99" s="692">
        <v>1.444774376</v>
      </c>
      <c r="Y99" s="692">
        <v>1.444774376</v>
      </c>
      <c r="Z99" s="692">
        <v>1.2590999469999999</v>
      </c>
      <c r="AA99" s="692">
        <v>1.2590999469999999</v>
      </c>
      <c r="AB99" s="692">
        <v>2.76E-2</v>
      </c>
      <c r="AC99" s="692">
        <v>0</v>
      </c>
      <c r="AD99" s="692">
        <v>0</v>
      </c>
      <c r="AE99" s="692">
        <v>0</v>
      </c>
      <c r="AF99" s="692">
        <v>0</v>
      </c>
      <c r="AG99" s="692">
        <v>0</v>
      </c>
      <c r="AH99" s="692">
        <v>0</v>
      </c>
      <c r="AI99" s="692">
        <v>0</v>
      </c>
      <c r="AJ99" s="692">
        <v>0</v>
      </c>
      <c r="AK99" s="692">
        <v>0</v>
      </c>
      <c r="AL99" s="692">
        <v>0</v>
      </c>
      <c r="AM99" s="692">
        <v>0</v>
      </c>
      <c r="AN99" s="692">
        <v>0</v>
      </c>
      <c r="AO99" s="693">
        <v>0</v>
      </c>
      <c r="AP99" s="628"/>
      <c r="AQ99" s="691">
        <v>0</v>
      </c>
      <c r="AR99" s="692">
        <v>0</v>
      </c>
      <c r="AS99" s="692">
        <v>18599.23631</v>
      </c>
      <c r="AT99" s="692">
        <v>18560.543420000002</v>
      </c>
      <c r="AU99" s="692">
        <v>18557.025890000001</v>
      </c>
      <c r="AV99" s="692">
        <v>17309.59809</v>
      </c>
      <c r="AW99" s="692">
        <v>16699.95435</v>
      </c>
      <c r="AX99" s="692">
        <v>16090.310600000003</v>
      </c>
      <c r="AY99" s="692">
        <v>15932.85902</v>
      </c>
      <c r="AZ99" s="692">
        <v>15932.85902</v>
      </c>
      <c r="BA99" s="692">
        <v>11034.860479999999</v>
      </c>
      <c r="BB99" s="692">
        <v>11034.860479999999</v>
      </c>
      <c r="BC99" s="692">
        <v>10970.674440000001</v>
      </c>
      <c r="BD99" s="692">
        <v>10970.674440000001</v>
      </c>
      <c r="BE99" s="692">
        <v>10353</v>
      </c>
      <c r="BF99" s="692">
        <v>10353</v>
      </c>
      <c r="BG99" s="692">
        <v>228</v>
      </c>
      <c r="BH99" s="692">
        <v>0</v>
      </c>
      <c r="BI99" s="692">
        <v>0</v>
      </c>
      <c r="BJ99" s="692">
        <v>0</v>
      </c>
      <c r="BK99" s="692">
        <v>0</v>
      </c>
      <c r="BL99" s="692">
        <v>0</v>
      </c>
      <c r="BM99" s="692">
        <v>0</v>
      </c>
      <c r="BN99" s="692">
        <v>0</v>
      </c>
      <c r="BO99" s="692">
        <v>0</v>
      </c>
      <c r="BP99" s="692">
        <v>0</v>
      </c>
      <c r="BQ99" s="692">
        <v>0</v>
      </c>
      <c r="BR99" s="692">
        <v>0</v>
      </c>
      <c r="BS99" s="692">
        <v>0</v>
      </c>
      <c r="BT99" s="693">
        <v>0</v>
      </c>
      <c r="BU99" s="163"/>
    </row>
    <row r="100" spans="2:73" ht="15.75">
      <c r="B100" s="687" t="s">
        <v>208</v>
      </c>
      <c r="C100" s="687" t="s">
        <v>779</v>
      </c>
      <c r="D100" s="687" t="s">
        <v>14</v>
      </c>
      <c r="E100" s="687" t="s">
        <v>723</v>
      </c>
      <c r="F100" s="687" t="s">
        <v>29</v>
      </c>
      <c r="G100" s="687" t="s">
        <v>770</v>
      </c>
      <c r="H100" s="687">
        <v>2014</v>
      </c>
      <c r="I100" s="639" t="s">
        <v>577</v>
      </c>
      <c r="J100" s="639" t="s">
        <v>592</v>
      </c>
      <c r="K100" s="628"/>
      <c r="L100" s="691">
        <v>0</v>
      </c>
      <c r="M100" s="692">
        <v>0</v>
      </c>
      <c r="N100" s="692">
        <v>0</v>
      </c>
      <c r="O100" s="692">
        <v>4.1507426819999997</v>
      </c>
      <c r="P100" s="692">
        <v>4.1497193030000004</v>
      </c>
      <c r="Q100" s="692">
        <v>3.8140222260000001</v>
      </c>
      <c r="R100" s="692">
        <v>3.650267189</v>
      </c>
      <c r="S100" s="692">
        <v>3.4865121509999999</v>
      </c>
      <c r="T100" s="692">
        <v>3.4865121509999999</v>
      </c>
      <c r="U100" s="692">
        <v>3.4036587809999999</v>
      </c>
      <c r="V100" s="692">
        <v>3.4036587809999999</v>
      </c>
      <c r="W100" s="692">
        <v>2.1363349380000001</v>
      </c>
      <c r="X100" s="692">
        <v>2.0057349329999998</v>
      </c>
      <c r="Y100" s="692">
        <v>1.934616018</v>
      </c>
      <c r="Z100" s="692">
        <v>1.934616018</v>
      </c>
      <c r="AA100" s="692">
        <v>1.505385328</v>
      </c>
      <c r="AB100" s="692">
        <v>1.505385328</v>
      </c>
      <c r="AC100" s="692">
        <v>1.176985342</v>
      </c>
      <c r="AD100" s="692">
        <v>1.0450228450000001</v>
      </c>
      <c r="AE100" s="692">
        <v>1.0450228450000001</v>
      </c>
      <c r="AF100" s="692">
        <v>1.0450228450000001</v>
      </c>
      <c r="AG100" s="692">
        <v>1.0450228450000001</v>
      </c>
      <c r="AH100" s="692">
        <v>1.0450228450000001</v>
      </c>
      <c r="AI100" s="692">
        <v>0.17180000200000001</v>
      </c>
      <c r="AJ100" s="692">
        <v>0</v>
      </c>
      <c r="AK100" s="692">
        <v>0</v>
      </c>
      <c r="AL100" s="692">
        <v>0</v>
      </c>
      <c r="AM100" s="692">
        <v>0</v>
      </c>
      <c r="AN100" s="692">
        <v>0</v>
      </c>
      <c r="AO100" s="693">
        <v>0</v>
      </c>
      <c r="AP100" s="628"/>
      <c r="AQ100" s="691">
        <v>0</v>
      </c>
      <c r="AR100" s="692">
        <v>0</v>
      </c>
      <c r="AS100" s="692">
        <v>0</v>
      </c>
      <c r="AT100" s="692">
        <v>48045.862500000003</v>
      </c>
      <c r="AU100" s="692">
        <v>48025.933530000002</v>
      </c>
      <c r="AV100" s="692">
        <v>41589.225780000001</v>
      </c>
      <c r="AW100" s="692">
        <v>38450.58812</v>
      </c>
      <c r="AX100" s="692">
        <v>35311.949739999996</v>
      </c>
      <c r="AY100" s="692">
        <v>35311.949739999996</v>
      </c>
      <c r="AZ100" s="692">
        <v>33722.51773</v>
      </c>
      <c r="BA100" s="692">
        <v>33722.51773</v>
      </c>
      <c r="BB100" s="692">
        <v>9424.638508</v>
      </c>
      <c r="BC100" s="692">
        <v>9302.638508</v>
      </c>
      <c r="BD100" s="692">
        <v>8692.7173770000009</v>
      </c>
      <c r="BE100" s="692">
        <v>8692.7173770000009</v>
      </c>
      <c r="BF100" s="692">
        <v>7265.8710330000004</v>
      </c>
      <c r="BG100" s="692">
        <v>7265.8710330000004</v>
      </c>
      <c r="BH100" s="692">
        <v>4565.8710330000004</v>
      </c>
      <c r="BI100" s="692">
        <v>3475.7460329999999</v>
      </c>
      <c r="BJ100" s="692">
        <v>3475.7460329999999</v>
      </c>
      <c r="BK100" s="692">
        <v>3475.7460329999999</v>
      </c>
      <c r="BL100" s="692">
        <v>3475.7460329999999</v>
      </c>
      <c r="BM100" s="692">
        <v>3475.7460329999999</v>
      </c>
      <c r="BN100" s="692">
        <v>1266</v>
      </c>
      <c r="BO100" s="692">
        <v>0</v>
      </c>
      <c r="BP100" s="692">
        <v>0</v>
      </c>
      <c r="BQ100" s="692">
        <v>0</v>
      </c>
      <c r="BR100" s="692">
        <v>0</v>
      </c>
      <c r="BS100" s="692">
        <v>0</v>
      </c>
      <c r="BT100" s="693">
        <v>0</v>
      </c>
      <c r="BU100" s="163"/>
    </row>
    <row r="101" spans="2:73">
      <c r="B101" s="687" t="s">
        <v>208</v>
      </c>
      <c r="C101" s="687" t="s">
        <v>769</v>
      </c>
      <c r="D101" s="687" t="s">
        <v>3</v>
      </c>
      <c r="E101" s="687" t="s">
        <v>723</v>
      </c>
      <c r="F101" s="687" t="s">
        <v>29</v>
      </c>
      <c r="G101" s="687" t="s">
        <v>771</v>
      </c>
      <c r="H101" s="687">
        <v>2013</v>
      </c>
      <c r="I101" s="639" t="s">
        <v>577</v>
      </c>
      <c r="J101" s="639" t="s">
        <v>585</v>
      </c>
      <c r="K101" s="628"/>
      <c r="L101" s="691">
        <v>0</v>
      </c>
      <c r="M101" s="692">
        <v>0</v>
      </c>
      <c r="N101" s="692">
        <v>10.651176404999998</v>
      </c>
      <c r="O101" s="692">
        <v>10.651176404999998</v>
      </c>
      <c r="P101" s="692">
        <v>10.651176404999998</v>
      </c>
      <c r="Q101" s="692">
        <v>10.651176404999998</v>
      </c>
      <c r="R101" s="692">
        <v>10.651176404999998</v>
      </c>
      <c r="S101" s="692">
        <v>10.651176404999998</v>
      </c>
      <c r="T101" s="692">
        <v>10.651176404999998</v>
      </c>
      <c r="U101" s="692">
        <v>10.651176404999998</v>
      </c>
      <c r="V101" s="692">
        <v>10.651176404999998</v>
      </c>
      <c r="W101" s="692">
        <v>10.651176404999998</v>
      </c>
      <c r="X101" s="692">
        <v>10.651176404999998</v>
      </c>
      <c r="Y101" s="692">
        <v>10.651176404999998</v>
      </c>
      <c r="Z101" s="692">
        <v>10.651176404999998</v>
      </c>
      <c r="AA101" s="692">
        <v>10.651176404999998</v>
      </c>
      <c r="AB101" s="692">
        <v>10.651176404999998</v>
      </c>
      <c r="AC101" s="692">
        <v>10.651176404999998</v>
      </c>
      <c r="AD101" s="692">
        <v>10.651176404999998</v>
      </c>
      <c r="AE101" s="692">
        <v>10.651176404999998</v>
      </c>
      <c r="AF101" s="692">
        <v>8.6769202799999992</v>
      </c>
      <c r="AG101" s="692">
        <v>0</v>
      </c>
      <c r="AH101" s="692">
        <v>0</v>
      </c>
      <c r="AI101" s="692">
        <v>0</v>
      </c>
      <c r="AJ101" s="692">
        <v>0</v>
      </c>
      <c r="AK101" s="692">
        <v>0</v>
      </c>
      <c r="AL101" s="692">
        <v>0</v>
      </c>
      <c r="AM101" s="692">
        <v>0</v>
      </c>
      <c r="AN101" s="692">
        <v>0</v>
      </c>
      <c r="AO101" s="693">
        <v>0</v>
      </c>
      <c r="AP101" s="628"/>
      <c r="AQ101" s="691">
        <v>0</v>
      </c>
      <c r="AR101" s="692">
        <v>0</v>
      </c>
      <c r="AS101" s="692">
        <v>18613.71388729</v>
      </c>
      <c r="AT101" s="692">
        <v>18613.71388729</v>
      </c>
      <c r="AU101" s="692">
        <v>18613.71388729</v>
      </c>
      <c r="AV101" s="692">
        <v>18613.71388729</v>
      </c>
      <c r="AW101" s="692">
        <v>18613.71388729</v>
      </c>
      <c r="AX101" s="692">
        <v>18613.71388729</v>
      </c>
      <c r="AY101" s="692">
        <v>18613.71388729</v>
      </c>
      <c r="AZ101" s="692">
        <v>18613.71388729</v>
      </c>
      <c r="BA101" s="692">
        <v>18613.71388729</v>
      </c>
      <c r="BB101" s="692">
        <v>18613.71388729</v>
      </c>
      <c r="BC101" s="692">
        <v>18613.71388729</v>
      </c>
      <c r="BD101" s="692">
        <v>18613.71388729</v>
      </c>
      <c r="BE101" s="692">
        <v>18613.71388729</v>
      </c>
      <c r="BF101" s="692">
        <v>18613.71388729</v>
      </c>
      <c r="BG101" s="692">
        <v>18613.71388729</v>
      </c>
      <c r="BH101" s="692">
        <v>18613.71388729</v>
      </c>
      <c r="BI101" s="692">
        <v>18613.71388729</v>
      </c>
      <c r="BJ101" s="692">
        <v>18613.71388729</v>
      </c>
      <c r="BK101" s="692">
        <v>16848.226620000001</v>
      </c>
      <c r="BL101" s="692">
        <v>0</v>
      </c>
      <c r="BM101" s="692">
        <v>0</v>
      </c>
      <c r="BN101" s="692">
        <v>0</v>
      </c>
      <c r="BO101" s="692">
        <v>0</v>
      </c>
      <c r="BP101" s="692">
        <v>0</v>
      </c>
      <c r="BQ101" s="692">
        <v>0</v>
      </c>
      <c r="BR101" s="692">
        <v>0</v>
      </c>
      <c r="BS101" s="692">
        <v>0</v>
      </c>
      <c r="BT101" s="693">
        <v>0</v>
      </c>
    </row>
    <row r="102" spans="2:73" ht="15.75">
      <c r="B102" s="687" t="s">
        <v>208</v>
      </c>
      <c r="C102" s="687" t="s">
        <v>769</v>
      </c>
      <c r="D102" s="687" t="s">
        <v>3</v>
      </c>
      <c r="E102" s="687" t="s">
        <v>723</v>
      </c>
      <c r="F102" s="687" t="s">
        <v>29</v>
      </c>
      <c r="G102" s="687" t="s">
        <v>770</v>
      </c>
      <c r="H102" s="687">
        <v>2012</v>
      </c>
      <c r="I102" s="639" t="s">
        <v>577</v>
      </c>
      <c r="J102" s="639" t="s">
        <v>585</v>
      </c>
      <c r="K102" s="628"/>
      <c r="L102" s="691">
        <v>0</v>
      </c>
      <c r="M102" s="692">
        <v>0.28444070599999999</v>
      </c>
      <c r="N102" s="692">
        <v>0.28444070599999999</v>
      </c>
      <c r="O102" s="692">
        <v>0.28444070599999999</v>
      </c>
      <c r="P102" s="692">
        <v>0.28444070599999999</v>
      </c>
      <c r="Q102" s="692">
        <v>0.28444070599999999</v>
      </c>
      <c r="R102" s="692">
        <v>0.28444070599999999</v>
      </c>
      <c r="S102" s="692">
        <v>0.28444070599999999</v>
      </c>
      <c r="T102" s="692">
        <v>0.28444070599999999</v>
      </c>
      <c r="U102" s="692">
        <v>0.28444070599999999</v>
      </c>
      <c r="V102" s="692">
        <v>0.28444070599999999</v>
      </c>
      <c r="W102" s="692">
        <v>0.28444070599999999</v>
      </c>
      <c r="X102" s="692">
        <v>0.28444070599999999</v>
      </c>
      <c r="Y102" s="692">
        <v>0.28444070599999999</v>
      </c>
      <c r="Z102" s="692">
        <v>0.28444070599999999</v>
      </c>
      <c r="AA102" s="692">
        <v>0.28444070599999999</v>
      </c>
      <c r="AB102" s="692">
        <v>0.28444070599999999</v>
      </c>
      <c r="AC102" s="692">
        <v>0.28444070599999999</v>
      </c>
      <c r="AD102" s="692">
        <v>0.28444070599999999</v>
      </c>
      <c r="AE102" s="692">
        <v>0.28444070599999999</v>
      </c>
      <c r="AF102" s="692">
        <v>0</v>
      </c>
      <c r="AG102" s="692">
        <v>0</v>
      </c>
      <c r="AH102" s="692">
        <v>0</v>
      </c>
      <c r="AI102" s="692">
        <v>0</v>
      </c>
      <c r="AJ102" s="692">
        <v>0</v>
      </c>
      <c r="AK102" s="692">
        <v>0</v>
      </c>
      <c r="AL102" s="692">
        <v>0</v>
      </c>
      <c r="AM102" s="692">
        <v>0</v>
      </c>
      <c r="AN102" s="692">
        <v>0</v>
      </c>
      <c r="AO102" s="693">
        <v>0</v>
      </c>
      <c r="AP102" s="628"/>
      <c r="AQ102" s="691">
        <v>0</v>
      </c>
      <c r="AR102" s="692">
        <v>551.2573926</v>
      </c>
      <c r="AS102" s="692">
        <v>551.2573926</v>
      </c>
      <c r="AT102" s="692">
        <v>551.2573926</v>
      </c>
      <c r="AU102" s="692">
        <v>551.2573926</v>
      </c>
      <c r="AV102" s="692">
        <v>551.2573926</v>
      </c>
      <c r="AW102" s="692">
        <v>551.2573926</v>
      </c>
      <c r="AX102" s="692">
        <v>551.2573926</v>
      </c>
      <c r="AY102" s="692">
        <v>551.2573926</v>
      </c>
      <c r="AZ102" s="692">
        <v>551.2573926</v>
      </c>
      <c r="BA102" s="692">
        <v>551.2573926</v>
      </c>
      <c r="BB102" s="692">
        <v>551.2573926</v>
      </c>
      <c r="BC102" s="692">
        <v>551.2573926</v>
      </c>
      <c r="BD102" s="692">
        <v>551.2573926</v>
      </c>
      <c r="BE102" s="692">
        <v>551.2573926</v>
      </c>
      <c r="BF102" s="692">
        <v>551.2573926</v>
      </c>
      <c r="BG102" s="692">
        <v>551.2573926</v>
      </c>
      <c r="BH102" s="692">
        <v>551.2573926</v>
      </c>
      <c r="BI102" s="692">
        <v>551.2573926</v>
      </c>
      <c r="BJ102" s="692">
        <v>551.2573926</v>
      </c>
      <c r="BK102" s="692">
        <v>0</v>
      </c>
      <c r="BL102" s="692">
        <v>0</v>
      </c>
      <c r="BM102" s="692">
        <v>0</v>
      </c>
      <c r="BN102" s="692">
        <v>0</v>
      </c>
      <c r="BO102" s="692">
        <v>0</v>
      </c>
      <c r="BP102" s="692">
        <v>0</v>
      </c>
      <c r="BQ102" s="692">
        <v>0</v>
      </c>
      <c r="BR102" s="692">
        <v>0</v>
      </c>
      <c r="BS102" s="692">
        <v>0</v>
      </c>
      <c r="BT102" s="693">
        <v>0</v>
      </c>
      <c r="BU102" s="163"/>
    </row>
    <row r="103" spans="2:73" ht="15.75">
      <c r="B103" s="687" t="s">
        <v>208</v>
      </c>
      <c r="C103" s="687" t="s">
        <v>769</v>
      </c>
      <c r="D103" s="687" t="s">
        <v>3</v>
      </c>
      <c r="E103" s="687" t="s">
        <v>723</v>
      </c>
      <c r="F103" s="687" t="s">
        <v>29</v>
      </c>
      <c r="G103" s="687" t="s">
        <v>770</v>
      </c>
      <c r="H103" s="687">
        <v>2014</v>
      </c>
      <c r="I103" s="639" t="s">
        <v>577</v>
      </c>
      <c r="J103" s="639" t="s">
        <v>592</v>
      </c>
      <c r="K103" s="628"/>
      <c r="L103" s="691">
        <v>0</v>
      </c>
      <c r="M103" s="692">
        <v>0</v>
      </c>
      <c r="N103" s="692">
        <v>0</v>
      </c>
      <c r="O103" s="692">
        <v>296.24590519399993</v>
      </c>
      <c r="P103" s="692">
        <v>296.24590519399993</v>
      </c>
      <c r="Q103" s="692">
        <v>296.24590519399993</v>
      </c>
      <c r="R103" s="692">
        <v>296.24590519399993</v>
      </c>
      <c r="S103" s="692">
        <v>296.24590519399993</v>
      </c>
      <c r="T103" s="692">
        <v>296.24590519399993</v>
      </c>
      <c r="U103" s="692">
        <v>296.24590519399993</v>
      </c>
      <c r="V103" s="692">
        <v>296.24590519399993</v>
      </c>
      <c r="W103" s="692">
        <v>296.24590519399993</v>
      </c>
      <c r="X103" s="692">
        <v>296.24590519399993</v>
      </c>
      <c r="Y103" s="692">
        <v>296.24590519399993</v>
      </c>
      <c r="Z103" s="692">
        <v>296.24590519399993</v>
      </c>
      <c r="AA103" s="692">
        <v>296.24590519399993</v>
      </c>
      <c r="AB103" s="692">
        <v>296.24590519399993</v>
      </c>
      <c r="AC103" s="692">
        <v>296.24590519399993</v>
      </c>
      <c r="AD103" s="692">
        <v>296.24590519399993</v>
      </c>
      <c r="AE103" s="692">
        <v>296.24590519399993</v>
      </c>
      <c r="AF103" s="692">
        <v>296.24590519399993</v>
      </c>
      <c r="AG103" s="692">
        <v>263.52514839999998</v>
      </c>
      <c r="AH103" s="692">
        <v>0</v>
      </c>
      <c r="AI103" s="692">
        <v>0</v>
      </c>
      <c r="AJ103" s="692">
        <v>0</v>
      </c>
      <c r="AK103" s="692">
        <v>0</v>
      </c>
      <c r="AL103" s="692">
        <v>0</v>
      </c>
      <c r="AM103" s="692">
        <v>0</v>
      </c>
      <c r="AN103" s="692">
        <v>0</v>
      </c>
      <c r="AO103" s="693">
        <v>0</v>
      </c>
      <c r="AP103" s="628"/>
      <c r="AQ103" s="691">
        <v>0</v>
      </c>
      <c r="AR103" s="692">
        <v>0</v>
      </c>
      <c r="AS103" s="692">
        <v>0</v>
      </c>
      <c r="AT103" s="692">
        <v>544462.27060299995</v>
      </c>
      <c r="AU103" s="692">
        <v>544462.27060299995</v>
      </c>
      <c r="AV103" s="692">
        <v>544462.27060299995</v>
      </c>
      <c r="AW103" s="692">
        <v>544462.27060299995</v>
      </c>
      <c r="AX103" s="692">
        <v>544462.27060299995</v>
      </c>
      <c r="AY103" s="692">
        <v>544462.27060299995</v>
      </c>
      <c r="AZ103" s="692">
        <v>544462.27060299995</v>
      </c>
      <c r="BA103" s="692">
        <v>544462.27060299995</v>
      </c>
      <c r="BB103" s="692">
        <v>544462.27060299995</v>
      </c>
      <c r="BC103" s="692">
        <v>544462.27060299995</v>
      </c>
      <c r="BD103" s="692">
        <v>544462.27060299995</v>
      </c>
      <c r="BE103" s="692">
        <v>544462.27060299995</v>
      </c>
      <c r="BF103" s="692">
        <v>544462.27060299995</v>
      </c>
      <c r="BG103" s="692">
        <v>544462.27060299995</v>
      </c>
      <c r="BH103" s="692">
        <v>544462.27060299995</v>
      </c>
      <c r="BI103" s="692">
        <v>544462.27060299995</v>
      </c>
      <c r="BJ103" s="692">
        <v>544462.27060299995</v>
      </c>
      <c r="BK103" s="692">
        <v>544462.27060299995</v>
      </c>
      <c r="BL103" s="692">
        <v>515201.58919999993</v>
      </c>
      <c r="BM103" s="692">
        <v>0</v>
      </c>
      <c r="BN103" s="692">
        <v>0</v>
      </c>
      <c r="BO103" s="692">
        <v>0</v>
      </c>
      <c r="BP103" s="692">
        <v>0</v>
      </c>
      <c r="BQ103" s="692">
        <v>0</v>
      </c>
      <c r="BR103" s="692">
        <v>0</v>
      </c>
      <c r="BS103" s="692">
        <v>0</v>
      </c>
      <c r="BT103" s="693">
        <v>0</v>
      </c>
      <c r="BU103" s="163"/>
    </row>
    <row r="104" spans="2:73" ht="15.75">
      <c r="B104" s="687" t="s">
        <v>208</v>
      </c>
      <c r="C104" s="687" t="s">
        <v>788</v>
      </c>
      <c r="D104" s="687" t="s">
        <v>789</v>
      </c>
      <c r="E104" s="687" t="s">
        <v>723</v>
      </c>
      <c r="F104" s="687" t="s">
        <v>489</v>
      </c>
      <c r="G104" s="687" t="s">
        <v>770</v>
      </c>
      <c r="H104" s="687">
        <v>2014</v>
      </c>
      <c r="I104" s="639" t="s">
        <v>577</v>
      </c>
      <c r="J104" s="639" t="s">
        <v>592</v>
      </c>
      <c r="K104" s="628"/>
      <c r="L104" s="691">
        <v>0</v>
      </c>
      <c r="M104" s="692">
        <v>0</v>
      </c>
      <c r="N104" s="692">
        <v>0</v>
      </c>
      <c r="O104" s="692">
        <v>88.614000000000004</v>
      </c>
      <c r="P104" s="692">
        <v>88.614000000000004</v>
      </c>
      <c r="Q104" s="692">
        <v>88.614000000000004</v>
      </c>
      <c r="R104" s="692">
        <v>88.614000000000004</v>
      </c>
      <c r="S104" s="692">
        <v>88.614000000000004</v>
      </c>
      <c r="T104" s="692">
        <v>88.614000000000004</v>
      </c>
      <c r="U104" s="692">
        <v>88.614000000000004</v>
      </c>
      <c r="V104" s="692">
        <v>88.614000000000004</v>
      </c>
      <c r="W104" s="692">
        <v>88.614000000000004</v>
      </c>
      <c r="X104" s="692">
        <v>88.614000000000004</v>
      </c>
      <c r="Y104" s="692">
        <v>82.98</v>
      </c>
      <c r="Z104" s="692">
        <v>82.98</v>
      </c>
      <c r="AA104" s="692">
        <v>82.98</v>
      </c>
      <c r="AB104" s="692">
        <v>82.98</v>
      </c>
      <c r="AC104" s="692">
        <v>82.98</v>
      </c>
      <c r="AD104" s="692">
        <v>0</v>
      </c>
      <c r="AE104" s="692">
        <v>0</v>
      </c>
      <c r="AF104" s="692">
        <v>0</v>
      </c>
      <c r="AG104" s="692">
        <v>0</v>
      </c>
      <c r="AH104" s="692">
        <v>0</v>
      </c>
      <c r="AI104" s="692">
        <v>0</v>
      </c>
      <c r="AJ104" s="692">
        <v>0</v>
      </c>
      <c r="AK104" s="692">
        <v>0</v>
      </c>
      <c r="AL104" s="692">
        <v>0</v>
      </c>
      <c r="AM104" s="692">
        <v>0</v>
      </c>
      <c r="AN104" s="692">
        <v>0</v>
      </c>
      <c r="AO104" s="693">
        <v>0</v>
      </c>
      <c r="AP104" s="628"/>
      <c r="AQ104" s="691">
        <v>0</v>
      </c>
      <c r="AR104" s="692">
        <v>0</v>
      </c>
      <c r="AS104" s="692">
        <v>0</v>
      </c>
      <c r="AT104" s="692">
        <v>125621.6</v>
      </c>
      <c r="AU104" s="692">
        <v>125621.6</v>
      </c>
      <c r="AV104" s="692">
        <v>125621.6</v>
      </c>
      <c r="AW104" s="692">
        <v>125621.6</v>
      </c>
      <c r="AX104" s="692">
        <v>125621.6</v>
      </c>
      <c r="AY104" s="692">
        <v>125621.6</v>
      </c>
      <c r="AZ104" s="692">
        <v>125621.6</v>
      </c>
      <c r="BA104" s="692">
        <v>125621.6</v>
      </c>
      <c r="BB104" s="692">
        <v>125621.6</v>
      </c>
      <c r="BC104" s="692">
        <v>125621.6</v>
      </c>
      <c r="BD104" s="692">
        <v>74064.479999999996</v>
      </c>
      <c r="BE104" s="692">
        <v>74064.479999999996</v>
      </c>
      <c r="BF104" s="692">
        <v>74064.479999999996</v>
      </c>
      <c r="BG104" s="692">
        <v>74064.479999999996</v>
      </c>
      <c r="BH104" s="692">
        <v>74064.479999999996</v>
      </c>
      <c r="BI104" s="692">
        <v>0</v>
      </c>
      <c r="BJ104" s="692">
        <v>0</v>
      </c>
      <c r="BK104" s="692">
        <v>0</v>
      </c>
      <c r="BL104" s="692">
        <v>0</v>
      </c>
      <c r="BM104" s="692">
        <v>0</v>
      </c>
      <c r="BN104" s="692">
        <v>0</v>
      </c>
      <c r="BO104" s="692">
        <v>0</v>
      </c>
      <c r="BP104" s="692">
        <v>0</v>
      </c>
      <c r="BQ104" s="692">
        <v>0</v>
      </c>
      <c r="BR104" s="692">
        <v>0</v>
      </c>
      <c r="BS104" s="692">
        <v>0</v>
      </c>
      <c r="BT104" s="693">
        <v>0</v>
      </c>
      <c r="BU104" s="163"/>
    </row>
    <row r="105" spans="2:73" ht="15.75">
      <c r="B105" s="687" t="s">
        <v>768</v>
      </c>
      <c r="C105" s="687" t="s">
        <v>776</v>
      </c>
      <c r="D105" s="687" t="s">
        <v>790</v>
      </c>
      <c r="E105" s="687" t="s">
        <v>723</v>
      </c>
      <c r="F105" s="687" t="s">
        <v>776</v>
      </c>
      <c r="G105" s="687" t="s">
        <v>770</v>
      </c>
      <c r="H105" s="687">
        <v>2013</v>
      </c>
      <c r="I105" s="639" t="s">
        <v>577</v>
      </c>
      <c r="J105" s="639" t="s">
        <v>585</v>
      </c>
      <c r="K105" s="628"/>
      <c r="L105" s="691">
        <v>0</v>
      </c>
      <c r="M105" s="692">
        <v>0</v>
      </c>
      <c r="N105" s="692">
        <v>33.088500000000003</v>
      </c>
      <c r="O105" s="692">
        <v>33.088500000000003</v>
      </c>
      <c r="P105" s="692">
        <v>33.088500000000003</v>
      </c>
      <c r="Q105" s="692">
        <v>33.088500000000003</v>
      </c>
      <c r="R105" s="692">
        <v>33.088500000000003</v>
      </c>
      <c r="S105" s="692">
        <v>33.088500000000003</v>
      </c>
      <c r="T105" s="692">
        <v>33.088500000000003</v>
      </c>
      <c r="U105" s="692">
        <v>33.088500000000003</v>
      </c>
      <c r="V105" s="692">
        <v>33.088500000000003</v>
      </c>
      <c r="W105" s="692">
        <v>33.088500000000003</v>
      </c>
      <c r="X105" s="692">
        <v>33.088500000000003</v>
      </c>
      <c r="Y105" s="692">
        <v>33.088500000000003</v>
      </c>
      <c r="Z105" s="692">
        <v>33.088500000000003</v>
      </c>
      <c r="AA105" s="692">
        <v>33.088500000000003</v>
      </c>
      <c r="AB105" s="692">
        <v>33.088500000000003</v>
      </c>
      <c r="AC105" s="692">
        <v>0</v>
      </c>
      <c r="AD105" s="692">
        <v>0</v>
      </c>
      <c r="AE105" s="692">
        <v>0</v>
      </c>
      <c r="AF105" s="692">
        <v>0</v>
      </c>
      <c r="AG105" s="692">
        <v>0</v>
      </c>
      <c r="AH105" s="692">
        <v>0</v>
      </c>
      <c r="AI105" s="692">
        <v>0</v>
      </c>
      <c r="AJ105" s="692">
        <v>0</v>
      </c>
      <c r="AK105" s="692">
        <v>0</v>
      </c>
      <c r="AL105" s="692">
        <v>0</v>
      </c>
      <c r="AM105" s="692">
        <v>0</v>
      </c>
      <c r="AN105" s="692">
        <v>0</v>
      </c>
      <c r="AO105" s="693">
        <v>0</v>
      </c>
      <c r="AP105" s="628"/>
      <c r="AQ105" s="691">
        <v>0</v>
      </c>
      <c r="AR105" s="692">
        <v>0</v>
      </c>
      <c r="AS105" s="692">
        <v>69300</v>
      </c>
      <c r="AT105" s="692">
        <v>69300</v>
      </c>
      <c r="AU105" s="692">
        <v>69300</v>
      </c>
      <c r="AV105" s="692">
        <v>69300</v>
      </c>
      <c r="AW105" s="692">
        <v>69300</v>
      </c>
      <c r="AX105" s="692">
        <v>69300</v>
      </c>
      <c r="AY105" s="692">
        <v>69300</v>
      </c>
      <c r="AZ105" s="692">
        <v>69300</v>
      </c>
      <c r="BA105" s="692">
        <v>69300</v>
      </c>
      <c r="BB105" s="692">
        <v>69300</v>
      </c>
      <c r="BC105" s="692">
        <v>69300</v>
      </c>
      <c r="BD105" s="692">
        <v>69300</v>
      </c>
      <c r="BE105" s="692">
        <v>69300</v>
      </c>
      <c r="BF105" s="692">
        <v>69300</v>
      </c>
      <c r="BG105" s="692">
        <v>69300</v>
      </c>
      <c r="BH105" s="692">
        <v>0</v>
      </c>
      <c r="BI105" s="692">
        <v>0</v>
      </c>
      <c r="BJ105" s="692">
        <v>0</v>
      </c>
      <c r="BK105" s="692">
        <v>0</v>
      </c>
      <c r="BL105" s="692">
        <v>0</v>
      </c>
      <c r="BM105" s="692">
        <v>0</v>
      </c>
      <c r="BN105" s="692">
        <v>0</v>
      </c>
      <c r="BO105" s="692">
        <v>0</v>
      </c>
      <c r="BP105" s="692">
        <v>0</v>
      </c>
      <c r="BQ105" s="692">
        <v>0</v>
      </c>
      <c r="BR105" s="692">
        <v>0</v>
      </c>
      <c r="BS105" s="692">
        <v>0</v>
      </c>
      <c r="BT105" s="693">
        <v>0</v>
      </c>
      <c r="BU105" s="163"/>
    </row>
    <row r="106" spans="2:73" ht="15.75">
      <c r="B106" s="687" t="s">
        <v>768</v>
      </c>
      <c r="C106" s="687" t="s">
        <v>776</v>
      </c>
      <c r="D106" s="687" t="s">
        <v>790</v>
      </c>
      <c r="E106" s="687" t="s">
        <v>723</v>
      </c>
      <c r="F106" s="687" t="s">
        <v>776</v>
      </c>
      <c r="G106" s="687" t="s">
        <v>770</v>
      </c>
      <c r="H106" s="687">
        <v>2014</v>
      </c>
      <c r="I106" s="639" t="s">
        <v>577</v>
      </c>
      <c r="J106" s="639" t="s">
        <v>592</v>
      </c>
      <c r="K106" s="628"/>
      <c r="L106" s="691">
        <v>0</v>
      </c>
      <c r="M106" s="692">
        <v>0</v>
      </c>
      <c r="N106" s="692">
        <v>0</v>
      </c>
      <c r="O106" s="692">
        <v>23.532245100000001</v>
      </c>
      <c r="P106" s="692">
        <v>23.532245100000001</v>
      </c>
      <c r="Q106" s="692">
        <v>23.532245100000001</v>
      </c>
      <c r="R106" s="692">
        <v>23.532245100000001</v>
      </c>
      <c r="S106" s="692">
        <v>23.532245100000001</v>
      </c>
      <c r="T106" s="692">
        <v>22.958945100000001</v>
      </c>
      <c r="U106" s="692">
        <v>22.958945100000001</v>
      </c>
      <c r="V106" s="692">
        <v>22.958945100000001</v>
      </c>
      <c r="W106" s="692">
        <v>22.958945100000001</v>
      </c>
      <c r="X106" s="692">
        <v>22.958945100000001</v>
      </c>
      <c r="Y106" s="692">
        <v>18.607106699999999</v>
      </c>
      <c r="Z106" s="692">
        <v>17.944289999999999</v>
      </c>
      <c r="AA106" s="692">
        <v>16.715789999999998</v>
      </c>
      <c r="AB106" s="692">
        <v>16.715789999999998</v>
      </c>
      <c r="AC106" s="692">
        <v>16.715789999999998</v>
      </c>
      <c r="AD106" s="692">
        <v>16.715789999999998</v>
      </c>
      <c r="AE106" s="692">
        <v>16.715789999999998</v>
      </c>
      <c r="AF106" s="692">
        <v>16.715789999999998</v>
      </c>
      <c r="AG106" s="692">
        <v>16.715789999999998</v>
      </c>
      <c r="AH106" s="692">
        <v>16.715789999999998</v>
      </c>
      <c r="AI106" s="692">
        <v>0</v>
      </c>
      <c r="AJ106" s="692">
        <v>0</v>
      </c>
      <c r="AK106" s="692">
        <v>0</v>
      </c>
      <c r="AL106" s="692">
        <v>0</v>
      </c>
      <c r="AM106" s="692">
        <v>0</v>
      </c>
      <c r="AN106" s="692">
        <v>0</v>
      </c>
      <c r="AO106" s="693">
        <v>0</v>
      </c>
      <c r="AP106" s="628"/>
      <c r="AQ106" s="691">
        <v>0</v>
      </c>
      <c r="AR106" s="692">
        <v>0</v>
      </c>
      <c r="AS106" s="692">
        <v>0</v>
      </c>
      <c r="AT106" s="692">
        <v>91626.817999999999</v>
      </c>
      <c r="AU106" s="692">
        <v>91626.817999999999</v>
      </c>
      <c r="AV106" s="692">
        <v>91626.817999999999</v>
      </c>
      <c r="AW106" s="692">
        <v>91626.817999999999</v>
      </c>
      <c r="AX106" s="692">
        <v>91626.817999999999</v>
      </c>
      <c r="AY106" s="692">
        <v>88773.025999999998</v>
      </c>
      <c r="AZ106" s="692">
        <v>88773.025999999998</v>
      </c>
      <c r="BA106" s="692">
        <v>88773.025999999998</v>
      </c>
      <c r="BB106" s="692">
        <v>88773.025999999998</v>
      </c>
      <c r="BC106" s="692">
        <v>88773.025999999998</v>
      </c>
      <c r="BD106" s="692">
        <v>50090.400000000001</v>
      </c>
      <c r="BE106" s="692">
        <v>43718.400000000001</v>
      </c>
      <c r="BF106" s="692">
        <v>40867.199999999997</v>
      </c>
      <c r="BG106" s="692">
        <v>40867.199999999997</v>
      </c>
      <c r="BH106" s="692">
        <v>40867.199999999997</v>
      </c>
      <c r="BI106" s="692">
        <v>40867.199999999997</v>
      </c>
      <c r="BJ106" s="692">
        <v>40867.199999999997</v>
      </c>
      <c r="BK106" s="692">
        <v>40867.199999999997</v>
      </c>
      <c r="BL106" s="692">
        <v>40867.199999999997</v>
      </c>
      <c r="BM106" s="692">
        <v>40867.199999999997</v>
      </c>
      <c r="BN106" s="692">
        <v>0</v>
      </c>
      <c r="BO106" s="692">
        <v>0</v>
      </c>
      <c r="BP106" s="692">
        <v>0</v>
      </c>
      <c r="BQ106" s="692">
        <v>0</v>
      </c>
      <c r="BR106" s="692">
        <v>0</v>
      </c>
      <c r="BS106" s="692">
        <v>0</v>
      </c>
      <c r="BT106" s="693">
        <v>0</v>
      </c>
      <c r="BU106" s="163"/>
    </row>
    <row r="107" spans="2:73" ht="15.75">
      <c r="B107" s="687"/>
      <c r="C107" s="687"/>
      <c r="D107" s="687" t="s">
        <v>97</v>
      </c>
      <c r="E107" s="687" t="s">
        <v>723</v>
      </c>
      <c r="F107" s="687"/>
      <c r="G107" s="687"/>
      <c r="H107" s="687">
        <v>2015</v>
      </c>
      <c r="I107" s="639" t="s">
        <v>578</v>
      </c>
      <c r="J107" s="639" t="s">
        <v>592</v>
      </c>
      <c r="K107" s="628"/>
      <c r="L107" s="691"/>
      <c r="M107" s="692"/>
      <c r="N107" s="692"/>
      <c r="O107" s="692"/>
      <c r="P107" s="692">
        <v>4</v>
      </c>
      <c r="Q107" s="692">
        <v>4</v>
      </c>
      <c r="R107" s="692">
        <v>4</v>
      </c>
      <c r="S107" s="692">
        <v>4</v>
      </c>
      <c r="T107" s="692">
        <v>2</v>
      </c>
      <c r="U107" s="692">
        <v>0</v>
      </c>
      <c r="V107" s="692">
        <v>0</v>
      </c>
      <c r="W107" s="692">
        <v>0</v>
      </c>
      <c r="X107" s="692">
        <v>0</v>
      </c>
      <c r="Y107" s="692">
        <v>0</v>
      </c>
      <c r="Z107" s="692">
        <v>0</v>
      </c>
      <c r="AA107" s="692">
        <v>0</v>
      </c>
      <c r="AB107" s="692">
        <v>0</v>
      </c>
      <c r="AC107" s="692">
        <v>0</v>
      </c>
      <c r="AD107" s="692">
        <v>0</v>
      </c>
      <c r="AE107" s="692">
        <v>0</v>
      </c>
      <c r="AF107" s="692">
        <v>0</v>
      </c>
      <c r="AG107" s="692">
        <v>0</v>
      </c>
      <c r="AH107" s="692">
        <v>0</v>
      </c>
      <c r="AI107" s="692">
        <v>0</v>
      </c>
      <c r="AJ107" s="692">
        <v>0</v>
      </c>
      <c r="AK107" s="692">
        <v>0</v>
      </c>
      <c r="AL107" s="692">
        <v>0</v>
      </c>
      <c r="AM107" s="692">
        <v>0</v>
      </c>
      <c r="AN107" s="692">
        <v>0</v>
      </c>
      <c r="AO107" s="693">
        <v>0</v>
      </c>
      <c r="AP107" s="628"/>
      <c r="AQ107" s="691"/>
      <c r="AR107" s="692"/>
      <c r="AS107" s="692"/>
      <c r="AT107" s="692"/>
      <c r="AU107" s="692">
        <v>25042</v>
      </c>
      <c r="AV107" s="692">
        <v>25042</v>
      </c>
      <c r="AW107" s="692">
        <v>25042</v>
      </c>
      <c r="AX107" s="692">
        <v>24937</v>
      </c>
      <c r="AY107" s="692">
        <v>12209</v>
      </c>
      <c r="AZ107" s="692">
        <v>0</v>
      </c>
      <c r="BA107" s="692">
        <v>0</v>
      </c>
      <c r="BB107" s="692">
        <v>0</v>
      </c>
      <c r="BC107" s="692">
        <v>0</v>
      </c>
      <c r="BD107" s="692">
        <v>0</v>
      </c>
      <c r="BE107" s="692">
        <v>0</v>
      </c>
      <c r="BF107" s="692">
        <v>0</v>
      </c>
      <c r="BG107" s="692">
        <v>0</v>
      </c>
      <c r="BH107" s="692">
        <v>0</v>
      </c>
      <c r="BI107" s="692">
        <v>0</v>
      </c>
      <c r="BJ107" s="692">
        <v>0</v>
      </c>
      <c r="BK107" s="692">
        <v>0</v>
      </c>
      <c r="BL107" s="692">
        <v>0</v>
      </c>
      <c r="BM107" s="692">
        <v>0</v>
      </c>
      <c r="BN107" s="692">
        <v>0</v>
      </c>
      <c r="BO107" s="692">
        <v>0</v>
      </c>
      <c r="BP107" s="692">
        <v>0</v>
      </c>
      <c r="BQ107" s="692">
        <v>0</v>
      </c>
      <c r="BR107" s="692">
        <v>0</v>
      </c>
      <c r="BS107" s="692">
        <v>0</v>
      </c>
      <c r="BT107" s="693">
        <v>0</v>
      </c>
      <c r="BU107" s="163"/>
    </row>
    <row r="108" spans="2:73" ht="15.75">
      <c r="B108" s="687"/>
      <c r="C108" s="687"/>
      <c r="D108" s="687" t="s">
        <v>95</v>
      </c>
      <c r="E108" s="687" t="s">
        <v>723</v>
      </c>
      <c r="F108" s="687"/>
      <c r="G108" s="687"/>
      <c r="H108" s="687">
        <v>2015</v>
      </c>
      <c r="I108" s="639" t="s">
        <v>578</v>
      </c>
      <c r="J108" s="639" t="s">
        <v>592</v>
      </c>
      <c r="K108" s="628"/>
      <c r="L108" s="691"/>
      <c r="M108" s="692"/>
      <c r="N108" s="692"/>
      <c r="O108" s="692"/>
      <c r="P108" s="692">
        <v>40</v>
      </c>
      <c r="Q108" s="692">
        <v>40</v>
      </c>
      <c r="R108" s="692">
        <v>40</v>
      </c>
      <c r="S108" s="692">
        <v>40</v>
      </c>
      <c r="T108" s="692">
        <v>40</v>
      </c>
      <c r="U108" s="692">
        <v>40</v>
      </c>
      <c r="V108" s="692">
        <v>40</v>
      </c>
      <c r="W108" s="692">
        <v>40</v>
      </c>
      <c r="X108" s="692">
        <v>40</v>
      </c>
      <c r="Y108" s="692">
        <v>40</v>
      </c>
      <c r="Z108" s="692">
        <v>36</v>
      </c>
      <c r="AA108" s="692">
        <v>36</v>
      </c>
      <c r="AB108" s="692">
        <v>36</v>
      </c>
      <c r="AC108" s="692">
        <v>36</v>
      </c>
      <c r="AD108" s="692">
        <v>36</v>
      </c>
      <c r="AE108" s="692">
        <v>36</v>
      </c>
      <c r="AF108" s="692">
        <v>15</v>
      </c>
      <c r="AG108" s="692">
        <v>15</v>
      </c>
      <c r="AH108" s="692">
        <v>15</v>
      </c>
      <c r="AI108" s="692">
        <v>15</v>
      </c>
      <c r="AJ108" s="692">
        <v>0</v>
      </c>
      <c r="AK108" s="692">
        <v>0</v>
      </c>
      <c r="AL108" s="692">
        <v>0</v>
      </c>
      <c r="AM108" s="692">
        <v>0</v>
      </c>
      <c r="AN108" s="692">
        <v>0</v>
      </c>
      <c r="AO108" s="693">
        <v>0</v>
      </c>
      <c r="AP108" s="628"/>
      <c r="AQ108" s="691"/>
      <c r="AR108" s="692"/>
      <c r="AS108" s="692"/>
      <c r="AT108" s="692"/>
      <c r="AU108" s="692">
        <v>625153</v>
      </c>
      <c r="AV108" s="692">
        <v>618250</v>
      </c>
      <c r="AW108" s="692">
        <v>618250</v>
      </c>
      <c r="AX108" s="692">
        <v>618250</v>
      </c>
      <c r="AY108" s="692">
        <v>618250</v>
      </c>
      <c r="AZ108" s="692">
        <v>618250</v>
      </c>
      <c r="BA108" s="692">
        <v>618250</v>
      </c>
      <c r="BB108" s="692">
        <v>618018</v>
      </c>
      <c r="BC108" s="692">
        <v>618018</v>
      </c>
      <c r="BD108" s="692">
        <v>618018</v>
      </c>
      <c r="BE108" s="692">
        <v>573768</v>
      </c>
      <c r="BF108" s="692">
        <v>571177</v>
      </c>
      <c r="BG108" s="692">
        <v>571177</v>
      </c>
      <c r="BH108" s="692">
        <v>568440</v>
      </c>
      <c r="BI108" s="692">
        <v>568440</v>
      </c>
      <c r="BJ108" s="692">
        <v>568244</v>
      </c>
      <c r="BK108" s="692">
        <v>231245</v>
      </c>
      <c r="BL108" s="692">
        <v>231245</v>
      </c>
      <c r="BM108" s="692">
        <v>231245</v>
      </c>
      <c r="BN108" s="692">
        <v>231245</v>
      </c>
      <c r="BO108" s="692">
        <v>0</v>
      </c>
      <c r="BP108" s="692">
        <v>0</v>
      </c>
      <c r="BQ108" s="692">
        <v>0</v>
      </c>
      <c r="BR108" s="692">
        <v>0</v>
      </c>
      <c r="BS108" s="692">
        <v>0</v>
      </c>
      <c r="BT108" s="693">
        <v>0</v>
      </c>
      <c r="BU108" s="163"/>
    </row>
    <row r="109" spans="2:73" ht="15.75">
      <c r="B109" s="687"/>
      <c r="C109" s="687"/>
      <c r="D109" s="687" t="s">
        <v>96</v>
      </c>
      <c r="E109" s="687" t="s">
        <v>723</v>
      </c>
      <c r="F109" s="687"/>
      <c r="G109" s="687"/>
      <c r="H109" s="687">
        <v>2015</v>
      </c>
      <c r="I109" s="639" t="s">
        <v>578</v>
      </c>
      <c r="J109" s="639" t="s">
        <v>592</v>
      </c>
      <c r="K109" s="628"/>
      <c r="L109" s="691"/>
      <c r="M109" s="692"/>
      <c r="N109" s="692"/>
      <c r="O109" s="692"/>
      <c r="P109" s="692">
        <v>62</v>
      </c>
      <c r="Q109" s="692">
        <v>61</v>
      </c>
      <c r="R109" s="692">
        <v>61</v>
      </c>
      <c r="S109" s="692">
        <v>61</v>
      </c>
      <c r="T109" s="692">
        <v>61</v>
      </c>
      <c r="U109" s="692">
        <v>61</v>
      </c>
      <c r="V109" s="692">
        <v>61</v>
      </c>
      <c r="W109" s="692">
        <v>61</v>
      </c>
      <c r="X109" s="692">
        <v>61</v>
      </c>
      <c r="Y109" s="692">
        <v>61</v>
      </c>
      <c r="Z109" s="692">
        <v>52</v>
      </c>
      <c r="AA109" s="692">
        <v>49</v>
      </c>
      <c r="AB109" s="692">
        <v>49</v>
      </c>
      <c r="AC109" s="692">
        <v>49</v>
      </c>
      <c r="AD109" s="692">
        <v>49</v>
      </c>
      <c r="AE109" s="692">
        <v>49</v>
      </c>
      <c r="AF109" s="692">
        <v>18</v>
      </c>
      <c r="AG109" s="692">
        <v>18</v>
      </c>
      <c r="AH109" s="692">
        <v>18</v>
      </c>
      <c r="AI109" s="692">
        <v>18</v>
      </c>
      <c r="AJ109" s="692">
        <v>0</v>
      </c>
      <c r="AK109" s="692">
        <v>0</v>
      </c>
      <c r="AL109" s="692">
        <v>0</v>
      </c>
      <c r="AM109" s="692">
        <v>0</v>
      </c>
      <c r="AN109" s="692">
        <v>0</v>
      </c>
      <c r="AO109" s="693">
        <v>0</v>
      </c>
      <c r="AP109" s="628"/>
      <c r="AQ109" s="691"/>
      <c r="AR109" s="692"/>
      <c r="AS109" s="692"/>
      <c r="AT109" s="692"/>
      <c r="AU109" s="692">
        <v>924518</v>
      </c>
      <c r="AV109" s="692">
        <v>908087</v>
      </c>
      <c r="AW109" s="692">
        <v>908087</v>
      </c>
      <c r="AX109" s="692">
        <v>908087</v>
      </c>
      <c r="AY109" s="692">
        <v>908087</v>
      </c>
      <c r="AZ109" s="692">
        <v>908087</v>
      </c>
      <c r="BA109" s="692">
        <v>908087</v>
      </c>
      <c r="BB109" s="692">
        <v>907611</v>
      </c>
      <c r="BC109" s="692">
        <v>907611</v>
      </c>
      <c r="BD109" s="692">
        <v>907611</v>
      </c>
      <c r="BE109" s="692">
        <v>836948</v>
      </c>
      <c r="BF109" s="692">
        <v>793854</v>
      </c>
      <c r="BG109" s="692">
        <v>793854</v>
      </c>
      <c r="BH109" s="692">
        <v>776778</v>
      </c>
      <c r="BI109" s="692">
        <v>776778</v>
      </c>
      <c r="BJ109" s="692">
        <v>774968</v>
      </c>
      <c r="BK109" s="692">
        <v>287097</v>
      </c>
      <c r="BL109" s="692">
        <v>287097</v>
      </c>
      <c r="BM109" s="692">
        <v>287097</v>
      </c>
      <c r="BN109" s="692">
        <v>287097</v>
      </c>
      <c r="BO109" s="692">
        <v>0</v>
      </c>
      <c r="BP109" s="692">
        <v>0</v>
      </c>
      <c r="BQ109" s="692">
        <v>0</v>
      </c>
      <c r="BR109" s="692">
        <v>0</v>
      </c>
      <c r="BS109" s="692">
        <v>0</v>
      </c>
      <c r="BT109" s="693">
        <v>0</v>
      </c>
      <c r="BU109" s="163"/>
    </row>
    <row r="110" spans="2:73" ht="15.75">
      <c r="B110" s="687"/>
      <c r="C110" s="687"/>
      <c r="D110" s="687" t="s">
        <v>679</v>
      </c>
      <c r="E110" s="687" t="s">
        <v>723</v>
      </c>
      <c r="F110" s="687"/>
      <c r="G110" s="687"/>
      <c r="H110" s="687">
        <v>2015</v>
      </c>
      <c r="I110" s="639" t="s">
        <v>578</v>
      </c>
      <c r="J110" s="639" t="s">
        <v>592</v>
      </c>
      <c r="K110" s="628"/>
      <c r="L110" s="691"/>
      <c r="M110" s="692"/>
      <c r="N110" s="692"/>
      <c r="O110" s="692"/>
      <c r="P110" s="692">
        <v>317</v>
      </c>
      <c r="Q110" s="692">
        <v>317</v>
      </c>
      <c r="R110" s="692">
        <v>317</v>
      </c>
      <c r="S110" s="692">
        <v>317</v>
      </c>
      <c r="T110" s="692">
        <v>317</v>
      </c>
      <c r="U110" s="692">
        <v>317</v>
      </c>
      <c r="V110" s="692">
        <v>317</v>
      </c>
      <c r="W110" s="692">
        <v>317</v>
      </c>
      <c r="X110" s="692">
        <v>317</v>
      </c>
      <c r="Y110" s="692">
        <v>317</v>
      </c>
      <c r="Z110" s="692">
        <v>317</v>
      </c>
      <c r="AA110" s="692">
        <v>317</v>
      </c>
      <c r="AB110" s="692">
        <v>317</v>
      </c>
      <c r="AC110" s="692">
        <v>317</v>
      </c>
      <c r="AD110" s="692">
        <v>317</v>
      </c>
      <c r="AE110" s="692">
        <v>317</v>
      </c>
      <c r="AF110" s="692">
        <v>317</v>
      </c>
      <c r="AG110" s="692">
        <v>317</v>
      </c>
      <c r="AH110" s="692">
        <v>285</v>
      </c>
      <c r="AI110" s="692">
        <v>0</v>
      </c>
      <c r="AJ110" s="692">
        <v>0</v>
      </c>
      <c r="AK110" s="692">
        <v>0</v>
      </c>
      <c r="AL110" s="692">
        <v>0</v>
      </c>
      <c r="AM110" s="692">
        <v>0</v>
      </c>
      <c r="AN110" s="692">
        <v>0</v>
      </c>
      <c r="AO110" s="693">
        <v>0</v>
      </c>
      <c r="AP110" s="628"/>
      <c r="AQ110" s="691"/>
      <c r="AR110" s="692"/>
      <c r="AS110" s="692"/>
      <c r="AT110" s="692"/>
      <c r="AU110" s="692">
        <v>601882</v>
      </c>
      <c r="AV110" s="692">
        <v>601882</v>
      </c>
      <c r="AW110" s="692">
        <v>601882</v>
      </c>
      <c r="AX110" s="692">
        <v>601882</v>
      </c>
      <c r="AY110" s="692">
        <v>601882</v>
      </c>
      <c r="AZ110" s="692">
        <v>601882</v>
      </c>
      <c r="BA110" s="692">
        <v>601882</v>
      </c>
      <c r="BB110" s="692">
        <v>601882</v>
      </c>
      <c r="BC110" s="692">
        <v>601882</v>
      </c>
      <c r="BD110" s="692">
        <v>601882</v>
      </c>
      <c r="BE110" s="692">
        <v>601882</v>
      </c>
      <c r="BF110" s="692">
        <v>601882</v>
      </c>
      <c r="BG110" s="692">
        <v>601882</v>
      </c>
      <c r="BH110" s="692">
        <v>601882</v>
      </c>
      <c r="BI110" s="692">
        <v>601882</v>
      </c>
      <c r="BJ110" s="692">
        <v>601882</v>
      </c>
      <c r="BK110" s="692">
        <v>601882</v>
      </c>
      <c r="BL110" s="692">
        <v>601882</v>
      </c>
      <c r="BM110" s="692">
        <v>573769</v>
      </c>
      <c r="BN110" s="692">
        <v>0</v>
      </c>
      <c r="BO110" s="692">
        <v>0</v>
      </c>
      <c r="BP110" s="692">
        <v>0</v>
      </c>
      <c r="BQ110" s="692">
        <v>0</v>
      </c>
      <c r="BR110" s="692">
        <v>0</v>
      </c>
      <c r="BS110" s="692">
        <v>0</v>
      </c>
      <c r="BT110" s="693">
        <v>0</v>
      </c>
      <c r="BU110" s="163"/>
    </row>
    <row r="111" spans="2:73" ht="15.75">
      <c r="B111" s="687"/>
      <c r="C111" s="687"/>
      <c r="D111" s="687" t="s">
        <v>98</v>
      </c>
      <c r="E111" s="687" t="s">
        <v>723</v>
      </c>
      <c r="F111" s="687"/>
      <c r="G111" s="687"/>
      <c r="H111" s="687">
        <v>2015</v>
      </c>
      <c r="I111" s="639" t="s">
        <v>578</v>
      </c>
      <c r="J111" s="639" t="s">
        <v>592</v>
      </c>
      <c r="K111" s="628"/>
      <c r="L111" s="691"/>
      <c r="M111" s="692"/>
      <c r="N111" s="692"/>
      <c r="O111" s="692"/>
      <c r="P111" s="692">
        <v>17</v>
      </c>
      <c r="Q111" s="692">
        <v>17</v>
      </c>
      <c r="R111" s="692">
        <v>17</v>
      </c>
      <c r="S111" s="692">
        <v>17</v>
      </c>
      <c r="T111" s="692">
        <v>17</v>
      </c>
      <c r="U111" s="692">
        <v>17</v>
      </c>
      <c r="V111" s="692">
        <v>17</v>
      </c>
      <c r="W111" s="692">
        <v>17</v>
      </c>
      <c r="X111" s="692">
        <v>17</v>
      </c>
      <c r="Y111" s="692">
        <v>17</v>
      </c>
      <c r="Z111" s="692">
        <v>17</v>
      </c>
      <c r="AA111" s="692">
        <v>17</v>
      </c>
      <c r="AB111" s="692">
        <v>17</v>
      </c>
      <c r="AC111" s="692">
        <v>17</v>
      </c>
      <c r="AD111" s="692">
        <v>17</v>
      </c>
      <c r="AE111" s="692">
        <v>17</v>
      </c>
      <c r="AF111" s="692">
        <v>17</v>
      </c>
      <c r="AG111" s="692">
        <v>17</v>
      </c>
      <c r="AH111" s="692">
        <v>17</v>
      </c>
      <c r="AI111" s="692">
        <v>17</v>
      </c>
      <c r="AJ111" s="692">
        <v>15</v>
      </c>
      <c r="AK111" s="692">
        <v>15</v>
      </c>
      <c r="AL111" s="692">
        <v>15</v>
      </c>
      <c r="AM111" s="692">
        <v>0</v>
      </c>
      <c r="AN111" s="692">
        <v>0</v>
      </c>
      <c r="AO111" s="693">
        <v>0</v>
      </c>
      <c r="AP111" s="628"/>
      <c r="AQ111" s="691"/>
      <c r="AR111" s="692"/>
      <c r="AS111" s="692"/>
      <c r="AT111" s="692"/>
      <c r="AU111" s="692">
        <v>71414</v>
      </c>
      <c r="AV111" s="692">
        <v>71414</v>
      </c>
      <c r="AW111" s="692">
        <v>71414</v>
      </c>
      <c r="AX111" s="692">
        <v>71414</v>
      </c>
      <c r="AY111" s="692">
        <v>71414</v>
      </c>
      <c r="AZ111" s="692">
        <v>71414</v>
      </c>
      <c r="BA111" s="692">
        <v>71414</v>
      </c>
      <c r="BB111" s="692">
        <v>71414</v>
      </c>
      <c r="BC111" s="692">
        <v>71414</v>
      </c>
      <c r="BD111" s="692">
        <v>71414</v>
      </c>
      <c r="BE111" s="692">
        <v>71372</v>
      </c>
      <c r="BF111" s="692">
        <v>71372</v>
      </c>
      <c r="BG111" s="692">
        <v>71372</v>
      </c>
      <c r="BH111" s="692">
        <v>71372</v>
      </c>
      <c r="BI111" s="692">
        <v>71372</v>
      </c>
      <c r="BJ111" s="692">
        <v>71372</v>
      </c>
      <c r="BK111" s="692">
        <v>71372</v>
      </c>
      <c r="BL111" s="692">
        <v>71372</v>
      </c>
      <c r="BM111" s="692">
        <v>71372</v>
      </c>
      <c r="BN111" s="692">
        <v>71372</v>
      </c>
      <c r="BO111" s="692">
        <v>37425</v>
      </c>
      <c r="BP111" s="692">
        <v>37425</v>
      </c>
      <c r="BQ111" s="692">
        <v>37425</v>
      </c>
      <c r="BR111" s="692">
        <v>0</v>
      </c>
      <c r="BS111" s="692">
        <v>0</v>
      </c>
      <c r="BT111" s="693">
        <v>0</v>
      </c>
      <c r="BU111" s="163"/>
    </row>
    <row r="112" spans="2:73" ht="15.75">
      <c r="B112" s="687"/>
      <c r="C112" s="687"/>
      <c r="D112" s="687" t="s">
        <v>99</v>
      </c>
      <c r="E112" s="687" t="s">
        <v>723</v>
      </c>
      <c r="F112" s="687"/>
      <c r="G112" s="687"/>
      <c r="H112" s="687">
        <v>2015</v>
      </c>
      <c r="I112" s="639" t="s">
        <v>578</v>
      </c>
      <c r="J112" s="639" t="s">
        <v>592</v>
      </c>
      <c r="K112" s="628"/>
      <c r="L112" s="691"/>
      <c r="M112" s="692"/>
      <c r="N112" s="692"/>
      <c r="O112" s="692"/>
      <c r="P112" s="692">
        <v>152</v>
      </c>
      <c r="Q112" s="692">
        <v>152</v>
      </c>
      <c r="R112" s="692">
        <v>152</v>
      </c>
      <c r="S112" s="692">
        <v>152</v>
      </c>
      <c r="T112" s="692">
        <v>0</v>
      </c>
      <c r="U112" s="692">
        <v>0</v>
      </c>
      <c r="V112" s="692">
        <v>0</v>
      </c>
      <c r="W112" s="692">
        <v>0</v>
      </c>
      <c r="X112" s="692">
        <v>0</v>
      </c>
      <c r="Y112" s="692">
        <v>0</v>
      </c>
      <c r="Z112" s="692">
        <v>0</v>
      </c>
      <c r="AA112" s="692">
        <v>0</v>
      </c>
      <c r="AB112" s="692">
        <v>0</v>
      </c>
      <c r="AC112" s="692">
        <v>0</v>
      </c>
      <c r="AD112" s="692">
        <v>0</v>
      </c>
      <c r="AE112" s="692">
        <v>0</v>
      </c>
      <c r="AF112" s="692">
        <v>0</v>
      </c>
      <c r="AG112" s="692">
        <v>0</v>
      </c>
      <c r="AH112" s="692">
        <v>0</v>
      </c>
      <c r="AI112" s="692">
        <v>0</v>
      </c>
      <c r="AJ112" s="692">
        <v>0</v>
      </c>
      <c r="AK112" s="692">
        <v>0</v>
      </c>
      <c r="AL112" s="692">
        <v>0</v>
      </c>
      <c r="AM112" s="692">
        <v>0</v>
      </c>
      <c r="AN112" s="692">
        <v>0</v>
      </c>
      <c r="AO112" s="693">
        <v>0</v>
      </c>
      <c r="AP112" s="628"/>
      <c r="AQ112" s="691"/>
      <c r="AR112" s="692"/>
      <c r="AS112" s="692"/>
      <c r="AT112" s="692"/>
      <c r="AU112" s="692">
        <v>712705</v>
      </c>
      <c r="AV112" s="692">
        <v>712705</v>
      </c>
      <c r="AW112" s="692">
        <v>712705</v>
      </c>
      <c r="AX112" s="692">
        <v>712705</v>
      </c>
      <c r="AY112" s="692">
        <v>0</v>
      </c>
      <c r="AZ112" s="692">
        <v>0</v>
      </c>
      <c r="BA112" s="692">
        <v>0</v>
      </c>
      <c r="BB112" s="692">
        <v>0</v>
      </c>
      <c r="BC112" s="692">
        <v>0</v>
      </c>
      <c r="BD112" s="692">
        <v>0</v>
      </c>
      <c r="BE112" s="692">
        <v>0</v>
      </c>
      <c r="BF112" s="692">
        <v>0</v>
      </c>
      <c r="BG112" s="692">
        <v>0</v>
      </c>
      <c r="BH112" s="692">
        <v>0</v>
      </c>
      <c r="BI112" s="692">
        <v>0</v>
      </c>
      <c r="BJ112" s="692">
        <v>0</v>
      </c>
      <c r="BK112" s="692">
        <v>0</v>
      </c>
      <c r="BL112" s="692">
        <v>0</v>
      </c>
      <c r="BM112" s="692">
        <v>0</v>
      </c>
      <c r="BN112" s="692">
        <v>0</v>
      </c>
      <c r="BO112" s="692">
        <v>0</v>
      </c>
      <c r="BP112" s="692">
        <v>0</v>
      </c>
      <c r="BQ112" s="692">
        <v>0</v>
      </c>
      <c r="BR112" s="692">
        <v>0</v>
      </c>
      <c r="BS112" s="692">
        <v>0</v>
      </c>
      <c r="BT112" s="693">
        <v>0</v>
      </c>
      <c r="BU112" s="163"/>
    </row>
    <row r="113" spans="2:73" ht="15.75">
      <c r="B113" s="687"/>
      <c r="C113" s="687"/>
      <c r="D113" s="687" t="s">
        <v>100</v>
      </c>
      <c r="E113" s="687" t="s">
        <v>723</v>
      </c>
      <c r="F113" s="687"/>
      <c r="G113" s="687"/>
      <c r="H113" s="687">
        <v>2015</v>
      </c>
      <c r="I113" s="639" t="s">
        <v>578</v>
      </c>
      <c r="J113" s="639" t="s">
        <v>592</v>
      </c>
      <c r="K113" s="628"/>
      <c r="L113" s="691"/>
      <c r="M113" s="692"/>
      <c r="N113" s="692"/>
      <c r="O113" s="692"/>
      <c r="P113" s="692">
        <v>1257</v>
      </c>
      <c r="Q113" s="692">
        <v>1257</v>
      </c>
      <c r="R113" s="692">
        <v>1233</v>
      </c>
      <c r="S113" s="692">
        <v>1233</v>
      </c>
      <c r="T113" s="692">
        <v>1233</v>
      </c>
      <c r="U113" s="692">
        <v>1233</v>
      </c>
      <c r="V113" s="692">
        <v>1192</v>
      </c>
      <c r="W113" s="692">
        <v>1192</v>
      </c>
      <c r="X113" s="692">
        <v>1186</v>
      </c>
      <c r="Y113" s="692">
        <v>1054</v>
      </c>
      <c r="Z113" s="692">
        <v>735</v>
      </c>
      <c r="AA113" s="692">
        <v>735</v>
      </c>
      <c r="AB113" s="692">
        <v>618</v>
      </c>
      <c r="AC113" s="692">
        <v>618</v>
      </c>
      <c r="AD113" s="692">
        <v>618</v>
      </c>
      <c r="AE113" s="692">
        <v>455</v>
      </c>
      <c r="AF113" s="692">
        <v>119</v>
      </c>
      <c r="AG113" s="692">
        <v>119</v>
      </c>
      <c r="AH113" s="692">
        <v>119</v>
      </c>
      <c r="AI113" s="692">
        <v>119</v>
      </c>
      <c r="AJ113" s="692">
        <v>0</v>
      </c>
      <c r="AK113" s="692">
        <v>0</v>
      </c>
      <c r="AL113" s="692">
        <v>0</v>
      </c>
      <c r="AM113" s="692">
        <v>0</v>
      </c>
      <c r="AN113" s="692">
        <v>0</v>
      </c>
      <c r="AO113" s="693">
        <v>0</v>
      </c>
      <c r="AP113" s="628"/>
      <c r="AQ113" s="691"/>
      <c r="AR113" s="692"/>
      <c r="AS113" s="692"/>
      <c r="AT113" s="692"/>
      <c r="AU113" s="692">
        <v>10081620</v>
      </c>
      <c r="AV113" s="692">
        <v>10081620</v>
      </c>
      <c r="AW113" s="692">
        <v>10004664</v>
      </c>
      <c r="AX113" s="692">
        <v>10004664</v>
      </c>
      <c r="AY113" s="692">
        <v>10004664</v>
      </c>
      <c r="AZ113" s="692">
        <v>10004664</v>
      </c>
      <c r="BA113" s="692">
        <v>9760483</v>
      </c>
      <c r="BB113" s="692">
        <v>9760483</v>
      </c>
      <c r="BC113" s="692">
        <v>9530587</v>
      </c>
      <c r="BD113" s="692">
        <v>8654543</v>
      </c>
      <c r="BE113" s="692">
        <v>5962326</v>
      </c>
      <c r="BF113" s="692">
        <v>5403638</v>
      </c>
      <c r="BG113" s="692">
        <v>4240466</v>
      </c>
      <c r="BH113" s="692">
        <v>4240466</v>
      </c>
      <c r="BI113" s="692">
        <v>4240466</v>
      </c>
      <c r="BJ113" s="692">
        <v>2960020</v>
      </c>
      <c r="BK113" s="692">
        <v>353761</v>
      </c>
      <c r="BL113" s="692">
        <v>353761</v>
      </c>
      <c r="BM113" s="692">
        <v>353761</v>
      </c>
      <c r="BN113" s="692">
        <v>353761</v>
      </c>
      <c r="BO113" s="692">
        <v>0</v>
      </c>
      <c r="BP113" s="692">
        <v>0</v>
      </c>
      <c r="BQ113" s="692">
        <v>0</v>
      </c>
      <c r="BR113" s="692">
        <v>0</v>
      </c>
      <c r="BS113" s="692">
        <v>0</v>
      </c>
      <c r="BT113" s="693">
        <v>0</v>
      </c>
      <c r="BU113" s="163"/>
    </row>
    <row r="114" spans="2:73" ht="15.75">
      <c r="B114" s="687"/>
      <c r="C114" s="687"/>
      <c r="D114" s="687" t="s">
        <v>101</v>
      </c>
      <c r="E114" s="687" t="s">
        <v>723</v>
      </c>
      <c r="F114" s="687"/>
      <c r="G114" s="687"/>
      <c r="H114" s="687">
        <v>2015</v>
      </c>
      <c r="I114" s="639" t="s">
        <v>578</v>
      </c>
      <c r="J114" s="639" t="s">
        <v>592</v>
      </c>
      <c r="K114" s="628"/>
      <c r="L114" s="691"/>
      <c r="M114" s="692"/>
      <c r="N114" s="692"/>
      <c r="O114" s="692"/>
      <c r="P114" s="692">
        <v>37</v>
      </c>
      <c r="Q114" s="692">
        <v>34</v>
      </c>
      <c r="R114" s="692">
        <v>19</v>
      </c>
      <c r="S114" s="692">
        <v>19</v>
      </c>
      <c r="T114" s="692">
        <v>19</v>
      </c>
      <c r="U114" s="692">
        <v>19</v>
      </c>
      <c r="V114" s="692">
        <v>19</v>
      </c>
      <c r="W114" s="692">
        <v>19</v>
      </c>
      <c r="X114" s="692">
        <v>19</v>
      </c>
      <c r="Y114" s="692">
        <v>19</v>
      </c>
      <c r="Z114" s="692">
        <v>18</v>
      </c>
      <c r="AA114" s="692">
        <v>12</v>
      </c>
      <c r="AB114" s="692">
        <v>0</v>
      </c>
      <c r="AC114" s="692">
        <v>0</v>
      </c>
      <c r="AD114" s="692">
        <v>0</v>
      </c>
      <c r="AE114" s="692">
        <v>0</v>
      </c>
      <c r="AF114" s="692">
        <v>0</v>
      </c>
      <c r="AG114" s="692">
        <v>0</v>
      </c>
      <c r="AH114" s="692">
        <v>0</v>
      </c>
      <c r="AI114" s="692">
        <v>0</v>
      </c>
      <c r="AJ114" s="692">
        <v>0</v>
      </c>
      <c r="AK114" s="692">
        <v>0</v>
      </c>
      <c r="AL114" s="692">
        <v>0</v>
      </c>
      <c r="AM114" s="692">
        <v>0</v>
      </c>
      <c r="AN114" s="692">
        <v>0</v>
      </c>
      <c r="AO114" s="693">
        <v>0</v>
      </c>
      <c r="AP114" s="628"/>
      <c r="AQ114" s="691"/>
      <c r="AR114" s="692"/>
      <c r="AS114" s="692"/>
      <c r="AT114" s="692"/>
      <c r="AU114" s="692">
        <v>152927</v>
      </c>
      <c r="AV114" s="692">
        <v>136493</v>
      </c>
      <c r="AW114" s="692">
        <v>79561</v>
      </c>
      <c r="AX114" s="692">
        <v>79561</v>
      </c>
      <c r="AY114" s="692">
        <v>79561</v>
      </c>
      <c r="AZ114" s="692">
        <v>79561</v>
      </c>
      <c r="BA114" s="692">
        <v>79561</v>
      </c>
      <c r="BB114" s="692">
        <v>79561</v>
      </c>
      <c r="BC114" s="692">
        <v>79561</v>
      </c>
      <c r="BD114" s="692">
        <v>79561</v>
      </c>
      <c r="BE114" s="692">
        <v>74433</v>
      </c>
      <c r="BF114" s="692">
        <v>45383</v>
      </c>
      <c r="BG114" s="692">
        <v>0</v>
      </c>
      <c r="BH114" s="692">
        <v>0</v>
      </c>
      <c r="BI114" s="692">
        <v>0</v>
      </c>
      <c r="BJ114" s="692">
        <v>0</v>
      </c>
      <c r="BK114" s="692">
        <v>0</v>
      </c>
      <c r="BL114" s="692">
        <v>0</v>
      </c>
      <c r="BM114" s="692">
        <v>0</v>
      </c>
      <c r="BN114" s="692">
        <v>0</v>
      </c>
      <c r="BO114" s="692">
        <v>0</v>
      </c>
      <c r="BP114" s="692">
        <v>0</v>
      </c>
      <c r="BQ114" s="692">
        <v>0</v>
      </c>
      <c r="BR114" s="692">
        <v>0</v>
      </c>
      <c r="BS114" s="692">
        <v>0</v>
      </c>
      <c r="BT114" s="693">
        <v>0</v>
      </c>
      <c r="BU114" s="163"/>
    </row>
    <row r="115" spans="2:73" ht="15.75">
      <c r="B115" s="687"/>
      <c r="C115" s="687"/>
      <c r="D115" s="687" t="s">
        <v>102</v>
      </c>
      <c r="E115" s="687" t="s">
        <v>723</v>
      </c>
      <c r="F115" s="687"/>
      <c r="G115" s="687"/>
      <c r="H115" s="687">
        <v>2015</v>
      </c>
      <c r="I115" s="639" t="s">
        <v>578</v>
      </c>
      <c r="J115" s="639" t="s">
        <v>592</v>
      </c>
      <c r="K115" s="628"/>
      <c r="L115" s="691"/>
      <c r="M115" s="692"/>
      <c r="N115" s="692"/>
      <c r="O115" s="692"/>
      <c r="P115" s="692">
        <v>77</v>
      </c>
      <c r="Q115" s="692">
        <v>77</v>
      </c>
      <c r="R115" s="692">
        <v>77</v>
      </c>
      <c r="S115" s="692">
        <v>77</v>
      </c>
      <c r="T115" s="692">
        <v>77</v>
      </c>
      <c r="U115" s="692">
        <v>77</v>
      </c>
      <c r="V115" s="692">
        <v>77</v>
      </c>
      <c r="W115" s="692">
        <v>77</v>
      </c>
      <c r="X115" s="692">
        <v>73</v>
      </c>
      <c r="Y115" s="692">
        <v>73</v>
      </c>
      <c r="Z115" s="692">
        <v>73</v>
      </c>
      <c r="AA115" s="692">
        <v>73</v>
      </c>
      <c r="AB115" s="692">
        <v>73</v>
      </c>
      <c r="AC115" s="692">
        <v>73</v>
      </c>
      <c r="AD115" s="692">
        <v>42</v>
      </c>
      <c r="AE115" s="692">
        <v>0</v>
      </c>
      <c r="AF115" s="692">
        <v>0</v>
      </c>
      <c r="AG115" s="692">
        <v>0</v>
      </c>
      <c r="AH115" s="692">
        <v>0</v>
      </c>
      <c r="AI115" s="692">
        <v>0</v>
      </c>
      <c r="AJ115" s="692">
        <v>0</v>
      </c>
      <c r="AK115" s="692">
        <v>0</v>
      </c>
      <c r="AL115" s="692">
        <v>0</v>
      </c>
      <c r="AM115" s="692">
        <v>0</v>
      </c>
      <c r="AN115" s="692">
        <v>0</v>
      </c>
      <c r="AO115" s="693">
        <v>0</v>
      </c>
      <c r="AP115" s="628"/>
      <c r="AQ115" s="691"/>
      <c r="AR115" s="692"/>
      <c r="AS115" s="692"/>
      <c r="AT115" s="692"/>
      <c r="AU115" s="692">
        <v>264840</v>
      </c>
      <c r="AV115" s="692">
        <v>264840</v>
      </c>
      <c r="AW115" s="692">
        <v>264840</v>
      </c>
      <c r="AX115" s="692">
        <v>264840</v>
      </c>
      <c r="AY115" s="692">
        <v>264840</v>
      </c>
      <c r="AZ115" s="692">
        <v>264840</v>
      </c>
      <c r="BA115" s="692">
        <v>264840</v>
      </c>
      <c r="BB115" s="692">
        <v>264840</v>
      </c>
      <c r="BC115" s="692">
        <v>253846</v>
      </c>
      <c r="BD115" s="692">
        <v>253846</v>
      </c>
      <c r="BE115" s="692">
        <v>253846</v>
      </c>
      <c r="BF115" s="692">
        <v>253846</v>
      </c>
      <c r="BG115" s="692">
        <v>252290</v>
      </c>
      <c r="BH115" s="692">
        <v>252290</v>
      </c>
      <c r="BI115" s="692">
        <v>98057</v>
      </c>
      <c r="BJ115" s="692">
        <v>52</v>
      </c>
      <c r="BK115" s="692">
        <v>0</v>
      </c>
      <c r="BL115" s="692">
        <v>0</v>
      </c>
      <c r="BM115" s="692">
        <v>0</v>
      </c>
      <c r="BN115" s="692">
        <v>0</v>
      </c>
      <c r="BO115" s="692">
        <v>0</v>
      </c>
      <c r="BP115" s="692">
        <v>0</v>
      </c>
      <c r="BQ115" s="692">
        <v>0</v>
      </c>
      <c r="BR115" s="692">
        <v>0</v>
      </c>
      <c r="BS115" s="692">
        <v>0</v>
      </c>
      <c r="BT115" s="693">
        <v>0</v>
      </c>
      <c r="BU115" s="163"/>
    </row>
    <row r="116" spans="2:73" ht="15.75">
      <c r="B116" s="687"/>
      <c r="C116" s="687"/>
      <c r="D116" s="687" t="s">
        <v>106</v>
      </c>
      <c r="E116" s="687" t="s">
        <v>723</v>
      </c>
      <c r="F116" s="687"/>
      <c r="G116" s="687"/>
      <c r="H116" s="687">
        <v>2015</v>
      </c>
      <c r="I116" s="639" t="s">
        <v>578</v>
      </c>
      <c r="J116" s="639" t="s">
        <v>592</v>
      </c>
      <c r="K116" s="628"/>
      <c r="L116" s="691"/>
      <c r="M116" s="692"/>
      <c r="N116" s="692"/>
      <c r="O116" s="692"/>
      <c r="P116" s="692">
        <v>42</v>
      </c>
      <c r="Q116" s="692">
        <v>40</v>
      </c>
      <c r="R116" s="692">
        <v>40</v>
      </c>
      <c r="S116" s="692">
        <v>40</v>
      </c>
      <c r="T116" s="692">
        <v>40</v>
      </c>
      <c r="U116" s="692">
        <v>40</v>
      </c>
      <c r="V116" s="692">
        <v>40</v>
      </c>
      <c r="W116" s="692">
        <v>40</v>
      </c>
      <c r="X116" s="692">
        <v>37</v>
      </c>
      <c r="Y116" s="692">
        <v>37</v>
      </c>
      <c r="Z116" s="692">
        <v>0</v>
      </c>
      <c r="AA116" s="692">
        <v>0</v>
      </c>
      <c r="AB116" s="692">
        <v>0</v>
      </c>
      <c r="AC116" s="692">
        <v>0</v>
      </c>
      <c r="AD116" s="692">
        <v>0</v>
      </c>
      <c r="AE116" s="692">
        <v>0</v>
      </c>
      <c r="AF116" s="692">
        <v>0</v>
      </c>
      <c r="AG116" s="692">
        <v>0</v>
      </c>
      <c r="AH116" s="692">
        <v>0</v>
      </c>
      <c r="AI116" s="692">
        <v>0</v>
      </c>
      <c r="AJ116" s="692">
        <v>0</v>
      </c>
      <c r="AK116" s="692">
        <v>0</v>
      </c>
      <c r="AL116" s="692">
        <v>0</v>
      </c>
      <c r="AM116" s="692">
        <v>0</v>
      </c>
      <c r="AN116" s="692">
        <v>0</v>
      </c>
      <c r="AO116" s="693">
        <v>0</v>
      </c>
      <c r="AP116" s="628"/>
      <c r="AQ116" s="691"/>
      <c r="AR116" s="692"/>
      <c r="AS116" s="692"/>
      <c r="AT116" s="692"/>
      <c r="AU116" s="692">
        <v>120403</v>
      </c>
      <c r="AV116" s="692">
        <v>106085</v>
      </c>
      <c r="AW116" s="692">
        <v>106085</v>
      </c>
      <c r="AX116" s="692">
        <v>106085</v>
      </c>
      <c r="AY116" s="692">
        <v>106085</v>
      </c>
      <c r="AZ116" s="692">
        <v>106085</v>
      </c>
      <c r="BA116" s="692">
        <v>106085</v>
      </c>
      <c r="BB116" s="692">
        <v>106085</v>
      </c>
      <c r="BC116" s="692">
        <v>48080</v>
      </c>
      <c r="BD116" s="692">
        <v>48080</v>
      </c>
      <c r="BE116" s="692">
        <v>9833</v>
      </c>
      <c r="BF116" s="692">
        <v>9833</v>
      </c>
      <c r="BG116" s="692">
        <v>0</v>
      </c>
      <c r="BH116" s="692">
        <v>0</v>
      </c>
      <c r="BI116" s="692">
        <v>0</v>
      </c>
      <c r="BJ116" s="692">
        <v>0</v>
      </c>
      <c r="BK116" s="692">
        <v>0</v>
      </c>
      <c r="BL116" s="692">
        <v>0</v>
      </c>
      <c r="BM116" s="692">
        <v>0</v>
      </c>
      <c r="BN116" s="692">
        <v>0</v>
      </c>
      <c r="BO116" s="692">
        <v>0</v>
      </c>
      <c r="BP116" s="692">
        <v>0</v>
      </c>
      <c r="BQ116" s="692">
        <v>0</v>
      </c>
      <c r="BR116" s="692">
        <v>0</v>
      </c>
      <c r="BS116" s="692">
        <v>0</v>
      </c>
      <c r="BT116" s="693">
        <v>0</v>
      </c>
      <c r="BU116" s="163"/>
    </row>
    <row r="117" spans="2:73" ht="15.75">
      <c r="B117" s="687"/>
      <c r="C117" s="687"/>
      <c r="D117" s="687" t="s">
        <v>108</v>
      </c>
      <c r="E117" s="687" t="s">
        <v>723</v>
      </c>
      <c r="F117" s="687"/>
      <c r="G117" s="687"/>
      <c r="H117" s="687">
        <v>2015</v>
      </c>
      <c r="I117" s="639" t="s">
        <v>578</v>
      </c>
      <c r="J117" s="639" t="s">
        <v>592</v>
      </c>
      <c r="K117" s="628"/>
      <c r="L117" s="691"/>
      <c r="M117" s="692"/>
      <c r="N117" s="692"/>
      <c r="O117" s="692"/>
      <c r="P117" s="692">
        <v>1</v>
      </c>
      <c r="Q117" s="692">
        <v>1</v>
      </c>
      <c r="R117" s="692">
        <v>1</v>
      </c>
      <c r="S117" s="692">
        <v>1</v>
      </c>
      <c r="T117" s="692">
        <v>1</v>
      </c>
      <c r="U117" s="692">
        <v>1</v>
      </c>
      <c r="V117" s="692">
        <v>1</v>
      </c>
      <c r="W117" s="692">
        <v>1</v>
      </c>
      <c r="X117" s="692">
        <v>0</v>
      </c>
      <c r="Y117" s="692">
        <v>0</v>
      </c>
      <c r="Z117" s="692">
        <v>0</v>
      </c>
      <c r="AA117" s="692">
        <v>0</v>
      </c>
      <c r="AB117" s="692">
        <v>0</v>
      </c>
      <c r="AC117" s="692">
        <v>0</v>
      </c>
      <c r="AD117" s="692">
        <v>0</v>
      </c>
      <c r="AE117" s="692">
        <v>0</v>
      </c>
      <c r="AF117" s="692">
        <v>0</v>
      </c>
      <c r="AG117" s="692">
        <v>0</v>
      </c>
      <c r="AH117" s="692">
        <v>0</v>
      </c>
      <c r="AI117" s="692">
        <v>0</v>
      </c>
      <c r="AJ117" s="692">
        <v>0</v>
      </c>
      <c r="AK117" s="692">
        <v>0</v>
      </c>
      <c r="AL117" s="692">
        <v>0</v>
      </c>
      <c r="AM117" s="692">
        <v>0</v>
      </c>
      <c r="AN117" s="692">
        <v>0</v>
      </c>
      <c r="AO117" s="693">
        <v>0</v>
      </c>
      <c r="AP117" s="628"/>
      <c r="AQ117" s="691"/>
      <c r="AR117" s="692"/>
      <c r="AS117" s="692"/>
      <c r="AT117" s="692"/>
      <c r="AU117" s="692">
        <v>13764</v>
      </c>
      <c r="AV117" s="692">
        <v>10286</v>
      </c>
      <c r="AW117" s="692">
        <v>9610</v>
      </c>
      <c r="AX117" s="692">
        <v>8934</v>
      </c>
      <c r="AY117" s="692">
        <v>8934</v>
      </c>
      <c r="AZ117" s="692">
        <v>8934</v>
      </c>
      <c r="BA117" s="692">
        <v>8645</v>
      </c>
      <c r="BB117" s="692">
        <v>8645</v>
      </c>
      <c r="BC117" s="692">
        <v>3541</v>
      </c>
      <c r="BD117" s="692">
        <v>3541</v>
      </c>
      <c r="BE117" s="692">
        <v>1875</v>
      </c>
      <c r="BF117" s="692">
        <v>1875</v>
      </c>
      <c r="BG117" s="692">
        <v>1632</v>
      </c>
      <c r="BH117" s="692">
        <v>1632</v>
      </c>
      <c r="BI117" s="692">
        <v>1632</v>
      </c>
      <c r="BJ117" s="692">
        <v>0</v>
      </c>
      <c r="BK117" s="692">
        <v>0</v>
      </c>
      <c r="BL117" s="692">
        <v>0</v>
      </c>
      <c r="BM117" s="692">
        <v>0</v>
      </c>
      <c r="BN117" s="692">
        <v>0</v>
      </c>
      <c r="BO117" s="692">
        <v>0</v>
      </c>
      <c r="BP117" s="692">
        <v>0</v>
      </c>
      <c r="BQ117" s="692">
        <v>0</v>
      </c>
      <c r="BR117" s="692">
        <v>0</v>
      </c>
      <c r="BS117" s="692">
        <v>0</v>
      </c>
      <c r="BT117" s="693">
        <v>0</v>
      </c>
      <c r="BU117" s="163"/>
    </row>
    <row r="118" spans="2:73" ht="15.75">
      <c r="B118" s="687"/>
      <c r="C118" s="687"/>
      <c r="D118" s="687" t="s">
        <v>490</v>
      </c>
      <c r="E118" s="687" t="s">
        <v>723</v>
      </c>
      <c r="F118" s="687"/>
      <c r="G118" s="687"/>
      <c r="H118" s="687">
        <v>2015</v>
      </c>
      <c r="I118" s="639" t="s">
        <v>578</v>
      </c>
      <c r="J118" s="639" t="s">
        <v>592</v>
      </c>
      <c r="K118" s="628"/>
      <c r="L118" s="691"/>
      <c r="M118" s="692"/>
      <c r="N118" s="692"/>
      <c r="O118" s="692"/>
      <c r="P118" s="692">
        <v>110</v>
      </c>
      <c r="Q118" s="692">
        <v>110</v>
      </c>
      <c r="R118" s="692">
        <v>110</v>
      </c>
      <c r="S118" s="692">
        <v>110</v>
      </c>
      <c r="T118" s="692">
        <v>110</v>
      </c>
      <c r="U118" s="692">
        <v>110</v>
      </c>
      <c r="V118" s="692">
        <v>110</v>
      </c>
      <c r="W118" s="692">
        <v>110</v>
      </c>
      <c r="X118" s="692">
        <v>106</v>
      </c>
      <c r="Y118" s="692">
        <v>106</v>
      </c>
      <c r="Z118" s="692">
        <v>106</v>
      </c>
      <c r="AA118" s="692">
        <v>106</v>
      </c>
      <c r="AB118" s="692">
        <v>106</v>
      </c>
      <c r="AC118" s="692">
        <v>106</v>
      </c>
      <c r="AD118" s="692">
        <v>106</v>
      </c>
      <c r="AE118" s="692">
        <v>1</v>
      </c>
      <c r="AF118" s="692">
        <v>1</v>
      </c>
      <c r="AG118" s="692">
        <v>1</v>
      </c>
      <c r="AH118" s="692">
        <v>0</v>
      </c>
      <c r="AI118" s="692">
        <v>0</v>
      </c>
      <c r="AJ118" s="692">
        <v>0</v>
      </c>
      <c r="AK118" s="692">
        <v>0</v>
      </c>
      <c r="AL118" s="692">
        <v>0</v>
      </c>
      <c r="AM118" s="692">
        <v>0</v>
      </c>
      <c r="AN118" s="692">
        <v>0</v>
      </c>
      <c r="AO118" s="693">
        <v>0</v>
      </c>
      <c r="AP118" s="628"/>
      <c r="AQ118" s="691"/>
      <c r="AR118" s="692"/>
      <c r="AS118" s="692"/>
      <c r="AT118" s="692"/>
      <c r="AU118" s="692">
        <v>136181</v>
      </c>
      <c r="AV118" s="692">
        <v>136181</v>
      </c>
      <c r="AW118" s="692">
        <v>136181</v>
      </c>
      <c r="AX118" s="692">
        <v>136181</v>
      </c>
      <c r="AY118" s="692">
        <v>136181</v>
      </c>
      <c r="AZ118" s="692">
        <v>136181</v>
      </c>
      <c r="BA118" s="692">
        <v>136181</v>
      </c>
      <c r="BB118" s="692">
        <v>136181</v>
      </c>
      <c r="BC118" s="692">
        <v>122226</v>
      </c>
      <c r="BD118" s="692">
        <v>122226</v>
      </c>
      <c r="BE118" s="692">
        <v>122226</v>
      </c>
      <c r="BF118" s="692">
        <v>122226</v>
      </c>
      <c r="BG118" s="692">
        <v>122226</v>
      </c>
      <c r="BH118" s="692">
        <v>122226</v>
      </c>
      <c r="BI118" s="692">
        <v>122226</v>
      </c>
      <c r="BJ118" s="692">
        <v>2939</v>
      </c>
      <c r="BK118" s="692">
        <v>2939</v>
      </c>
      <c r="BL118" s="692">
        <v>2939</v>
      </c>
      <c r="BM118" s="692">
        <v>0</v>
      </c>
      <c r="BN118" s="692">
        <v>0</v>
      </c>
      <c r="BO118" s="692">
        <v>0</v>
      </c>
      <c r="BP118" s="692">
        <v>0</v>
      </c>
      <c r="BQ118" s="692">
        <v>0</v>
      </c>
      <c r="BR118" s="692">
        <v>0</v>
      </c>
      <c r="BS118" s="692">
        <v>0</v>
      </c>
      <c r="BT118" s="693">
        <v>0</v>
      </c>
      <c r="BU118" s="163"/>
    </row>
    <row r="119" spans="2:73" ht="15.75">
      <c r="B119" s="687"/>
      <c r="C119" s="687"/>
      <c r="D119" s="687" t="s">
        <v>118</v>
      </c>
      <c r="E119" s="687" t="s">
        <v>723</v>
      </c>
      <c r="F119" s="687"/>
      <c r="G119" s="687"/>
      <c r="H119" s="687">
        <v>2015</v>
      </c>
      <c r="I119" s="639" t="s">
        <v>579</v>
      </c>
      <c r="J119" s="639" t="s">
        <v>585</v>
      </c>
      <c r="K119" s="628"/>
      <c r="L119" s="691"/>
      <c r="M119" s="692"/>
      <c r="N119" s="692"/>
      <c r="O119" s="692"/>
      <c r="P119" s="692">
        <v>11</v>
      </c>
      <c r="Q119" s="692">
        <v>11</v>
      </c>
      <c r="R119" s="692">
        <v>11</v>
      </c>
      <c r="S119" s="692">
        <v>11</v>
      </c>
      <c r="T119" s="692">
        <v>11</v>
      </c>
      <c r="U119" s="692">
        <v>2</v>
      </c>
      <c r="V119" s="692">
        <v>2</v>
      </c>
      <c r="W119" s="692">
        <v>2</v>
      </c>
      <c r="X119" s="692">
        <v>2</v>
      </c>
      <c r="Y119" s="692">
        <v>2</v>
      </c>
      <c r="Z119" s="692">
        <v>0</v>
      </c>
      <c r="AA119" s="692">
        <v>0</v>
      </c>
      <c r="AB119" s="692">
        <v>0</v>
      </c>
      <c r="AC119" s="692">
        <v>0</v>
      </c>
      <c r="AD119" s="692">
        <v>0</v>
      </c>
      <c r="AE119" s="692">
        <v>0</v>
      </c>
      <c r="AF119" s="692">
        <v>0</v>
      </c>
      <c r="AG119" s="692">
        <v>0</v>
      </c>
      <c r="AH119" s="692">
        <v>0</v>
      </c>
      <c r="AI119" s="692">
        <v>0</v>
      </c>
      <c r="AJ119" s="692">
        <v>0</v>
      </c>
      <c r="AK119" s="692">
        <v>0</v>
      </c>
      <c r="AL119" s="692">
        <v>0</v>
      </c>
      <c r="AM119" s="692">
        <v>0</v>
      </c>
      <c r="AN119" s="692">
        <v>0</v>
      </c>
      <c r="AO119" s="693">
        <v>0</v>
      </c>
      <c r="AP119" s="628"/>
      <c r="AQ119" s="691"/>
      <c r="AR119" s="692"/>
      <c r="AS119" s="692"/>
      <c r="AT119" s="692"/>
      <c r="AU119" s="692">
        <v>89953</v>
      </c>
      <c r="AV119" s="692">
        <v>89953</v>
      </c>
      <c r="AW119" s="692">
        <v>89953</v>
      </c>
      <c r="AX119" s="692">
        <v>89953</v>
      </c>
      <c r="AY119" s="692">
        <v>89953</v>
      </c>
      <c r="AZ119" s="692">
        <v>10255</v>
      </c>
      <c r="BA119" s="692">
        <v>9378</v>
      </c>
      <c r="BB119" s="692">
        <v>9378</v>
      </c>
      <c r="BC119" s="692">
        <v>9378</v>
      </c>
      <c r="BD119" s="692">
        <v>6610</v>
      </c>
      <c r="BE119" s="692">
        <v>0</v>
      </c>
      <c r="BF119" s="692">
        <v>0</v>
      </c>
      <c r="BG119" s="692">
        <v>0</v>
      </c>
      <c r="BH119" s="692">
        <v>0</v>
      </c>
      <c r="BI119" s="692">
        <v>0</v>
      </c>
      <c r="BJ119" s="692">
        <v>0</v>
      </c>
      <c r="BK119" s="692">
        <v>0</v>
      </c>
      <c r="BL119" s="692">
        <v>0</v>
      </c>
      <c r="BM119" s="692">
        <v>0</v>
      </c>
      <c r="BN119" s="692">
        <v>0</v>
      </c>
      <c r="BO119" s="692">
        <v>0</v>
      </c>
      <c r="BP119" s="692">
        <v>0</v>
      </c>
      <c r="BQ119" s="692">
        <v>0</v>
      </c>
      <c r="BR119" s="692">
        <v>0</v>
      </c>
      <c r="BS119" s="692">
        <v>0</v>
      </c>
      <c r="BT119" s="693">
        <v>0</v>
      </c>
      <c r="BU119" s="163"/>
    </row>
    <row r="120" spans="2:73" ht="15.75">
      <c r="B120" s="687"/>
      <c r="C120" s="687"/>
      <c r="D120" s="687" t="s">
        <v>95</v>
      </c>
      <c r="E120" s="687" t="s">
        <v>723</v>
      </c>
      <c r="F120" s="687"/>
      <c r="G120" s="687"/>
      <c r="H120" s="687">
        <v>2015</v>
      </c>
      <c r="I120" s="639" t="s">
        <v>579</v>
      </c>
      <c r="J120" s="639" t="s">
        <v>585</v>
      </c>
      <c r="K120" s="628"/>
      <c r="L120" s="691"/>
      <c r="M120" s="692"/>
      <c r="N120" s="692"/>
      <c r="O120" s="692"/>
      <c r="P120" s="692">
        <v>8</v>
      </c>
      <c r="Q120" s="692">
        <v>8</v>
      </c>
      <c r="R120" s="692">
        <v>8</v>
      </c>
      <c r="S120" s="692">
        <v>8</v>
      </c>
      <c r="T120" s="692">
        <v>8</v>
      </c>
      <c r="U120" s="692">
        <v>8</v>
      </c>
      <c r="V120" s="692">
        <v>8</v>
      </c>
      <c r="W120" s="692">
        <v>8</v>
      </c>
      <c r="X120" s="692">
        <v>8</v>
      </c>
      <c r="Y120" s="692">
        <v>8</v>
      </c>
      <c r="Z120" s="692">
        <v>7</v>
      </c>
      <c r="AA120" s="692">
        <v>7</v>
      </c>
      <c r="AB120" s="692">
        <v>7</v>
      </c>
      <c r="AC120" s="692">
        <v>7</v>
      </c>
      <c r="AD120" s="692">
        <v>7</v>
      </c>
      <c r="AE120" s="692">
        <v>7</v>
      </c>
      <c r="AF120" s="692">
        <v>3</v>
      </c>
      <c r="AG120" s="692">
        <v>3</v>
      </c>
      <c r="AH120" s="692">
        <v>3</v>
      </c>
      <c r="AI120" s="692">
        <v>3</v>
      </c>
      <c r="AJ120" s="692">
        <v>0</v>
      </c>
      <c r="AK120" s="692">
        <v>0</v>
      </c>
      <c r="AL120" s="692">
        <v>0</v>
      </c>
      <c r="AM120" s="692">
        <v>0</v>
      </c>
      <c r="AN120" s="692">
        <v>0</v>
      </c>
      <c r="AO120" s="693">
        <v>0</v>
      </c>
      <c r="AP120" s="628"/>
      <c r="AQ120" s="691"/>
      <c r="AR120" s="692"/>
      <c r="AS120" s="692"/>
      <c r="AT120" s="692"/>
      <c r="AU120" s="692">
        <v>123362</v>
      </c>
      <c r="AV120" s="692">
        <v>121016</v>
      </c>
      <c r="AW120" s="692">
        <v>121016</v>
      </c>
      <c r="AX120" s="692">
        <v>121016</v>
      </c>
      <c r="AY120" s="692">
        <v>121016</v>
      </c>
      <c r="AZ120" s="692">
        <v>121016</v>
      </c>
      <c r="BA120" s="692">
        <v>121016</v>
      </c>
      <c r="BB120" s="692">
        <v>120611</v>
      </c>
      <c r="BC120" s="692">
        <v>120611</v>
      </c>
      <c r="BD120" s="692">
        <v>120611</v>
      </c>
      <c r="BE120" s="692">
        <v>112370</v>
      </c>
      <c r="BF120" s="692">
        <v>111970</v>
      </c>
      <c r="BG120" s="692">
        <v>111970</v>
      </c>
      <c r="BH120" s="692">
        <v>110726</v>
      </c>
      <c r="BI120" s="692">
        <v>110726</v>
      </c>
      <c r="BJ120" s="692">
        <v>110579</v>
      </c>
      <c r="BK120" s="692">
        <v>51516</v>
      </c>
      <c r="BL120" s="692">
        <v>51516</v>
      </c>
      <c r="BM120" s="692">
        <v>51516</v>
      </c>
      <c r="BN120" s="692">
        <v>51516</v>
      </c>
      <c r="BO120" s="692">
        <v>0</v>
      </c>
      <c r="BP120" s="692">
        <v>0</v>
      </c>
      <c r="BQ120" s="692">
        <v>0</v>
      </c>
      <c r="BR120" s="692">
        <v>0</v>
      </c>
      <c r="BS120" s="692">
        <v>0</v>
      </c>
      <c r="BT120" s="693">
        <v>0</v>
      </c>
      <c r="BU120" s="163"/>
    </row>
    <row r="121" spans="2:73" ht="15.75">
      <c r="B121" s="687"/>
      <c r="C121" s="687"/>
      <c r="D121" s="687" t="s">
        <v>96</v>
      </c>
      <c r="E121" s="687" t="s">
        <v>723</v>
      </c>
      <c r="F121" s="687"/>
      <c r="G121" s="687"/>
      <c r="H121" s="687">
        <v>2015</v>
      </c>
      <c r="I121" s="639" t="s">
        <v>579</v>
      </c>
      <c r="J121" s="639" t="s">
        <v>585</v>
      </c>
      <c r="K121" s="628"/>
      <c r="L121" s="691"/>
      <c r="M121" s="692"/>
      <c r="N121" s="692"/>
      <c r="O121" s="692"/>
      <c r="P121" s="692">
        <v>1</v>
      </c>
      <c r="Q121" s="692">
        <v>1</v>
      </c>
      <c r="R121" s="692">
        <v>1</v>
      </c>
      <c r="S121" s="692">
        <v>1</v>
      </c>
      <c r="T121" s="692">
        <v>1</v>
      </c>
      <c r="U121" s="692">
        <v>1</v>
      </c>
      <c r="V121" s="692">
        <v>1</v>
      </c>
      <c r="W121" s="692">
        <v>1</v>
      </c>
      <c r="X121" s="692">
        <v>1</v>
      </c>
      <c r="Y121" s="692">
        <v>1</v>
      </c>
      <c r="Z121" s="692">
        <v>0</v>
      </c>
      <c r="AA121" s="692">
        <v>0</v>
      </c>
      <c r="AB121" s="692">
        <v>0</v>
      </c>
      <c r="AC121" s="692">
        <v>0</v>
      </c>
      <c r="AD121" s="692">
        <v>0</v>
      </c>
      <c r="AE121" s="692">
        <v>0</v>
      </c>
      <c r="AF121" s="692">
        <v>0</v>
      </c>
      <c r="AG121" s="692">
        <v>0</v>
      </c>
      <c r="AH121" s="692">
        <v>0</v>
      </c>
      <c r="AI121" s="692">
        <v>0</v>
      </c>
      <c r="AJ121" s="692">
        <v>0</v>
      </c>
      <c r="AK121" s="692">
        <v>0</v>
      </c>
      <c r="AL121" s="692">
        <v>0</v>
      </c>
      <c r="AM121" s="692">
        <v>0</v>
      </c>
      <c r="AN121" s="692">
        <v>0</v>
      </c>
      <c r="AO121" s="693">
        <v>0</v>
      </c>
      <c r="AP121" s="628"/>
      <c r="AQ121" s="691"/>
      <c r="AR121" s="692"/>
      <c r="AS121" s="692"/>
      <c r="AT121" s="692"/>
      <c r="AU121" s="692">
        <v>9563</v>
      </c>
      <c r="AV121" s="692">
        <v>9451</v>
      </c>
      <c r="AW121" s="692">
        <v>9451</v>
      </c>
      <c r="AX121" s="692">
        <v>9451</v>
      </c>
      <c r="AY121" s="692">
        <v>9451</v>
      </c>
      <c r="AZ121" s="692">
        <v>9451</v>
      </c>
      <c r="BA121" s="692">
        <v>9451</v>
      </c>
      <c r="BB121" s="692">
        <v>9427</v>
      </c>
      <c r="BC121" s="692">
        <v>9427</v>
      </c>
      <c r="BD121" s="692">
        <v>9427</v>
      </c>
      <c r="BE121" s="692">
        <v>7995</v>
      </c>
      <c r="BF121" s="692">
        <v>7930</v>
      </c>
      <c r="BG121" s="692">
        <v>7930</v>
      </c>
      <c r="BH121" s="692">
        <v>7686</v>
      </c>
      <c r="BI121" s="692">
        <v>7686</v>
      </c>
      <c r="BJ121" s="692">
        <v>7658</v>
      </c>
      <c r="BK121" s="692">
        <v>3200</v>
      </c>
      <c r="BL121" s="692">
        <v>3200</v>
      </c>
      <c r="BM121" s="692">
        <v>3200</v>
      </c>
      <c r="BN121" s="692">
        <v>3200</v>
      </c>
      <c r="BO121" s="692">
        <v>0</v>
      </c>
      <c r="BP121" s="692">
        <v>0</v>
      </c>
      <c r="BQ121" s="692">
        <v>0</v>
      </c>
      <c r="BR121" s="692">
        <v>0</v>
      </c>
      <c r="BS121" s="692">
        <v>0</v>
      </c>
      <c r="BT121" s="693">
        <v>0</v>
      </c>
      <c r="BU121" s="163"/>
    </row>
    <row r="122" spans="2:73" ht="15.75">
      <c r="B122" s="687"/>
      <c r="C122" s="687"/>
      <c r="D122" s="687" t="s">
        <v>679</v>
      </c>
      <c r="E122" s="687" t="s">
        <v>723</v>
      </c>
      <c r="F122" s="687"/>
      <c r="G122" s="687"/>
      <c r="H122" s="687">
        <v>2015</v>
      </c>
      <c r="I122" s="639" t="s">
        <v>579</v>
      </c>
      <c r="J122" s="639" t="s">
        <v>585</v>
      </c>
      <c r="K122" s="628"/>
      <c r="L122" s="691"/>
      <c r="M122" s="692"/>
      <c r="N122" s="692"/>
      <c r="O122" s="692"/>
      <c r="P122" s="692">
        <v>8</v>
      </c>
      <c r="Q122" s="692">
        <v>8</v>
      </c>
      <c r="R122" s="692">
        <v>8</v>
      </c>
      <c r="S122" s="692">
        <v>8</v>
      </c>
      <c r="T122" s="692">
        <v>8</v>
      </c>
      <c r="U122" s="692">
        <v>8</v>
      </c>
      <c r="V122" s="692">
        <v>8</v>
      </c>
      <c r="W122" s="692">
        <v>8</v>
      </c>
      <c r="X122" s="692">
        <v>8</v>
      </c>
      <c r="Y122" s="692">
        <v>8</v>
      </c>
      <c r="Z122" s="692">
        <v>8</v>
      </c>
      <c r="AA122" s="692">
        <v>8</v>
      </c>
      <c r="AB122" s="692">
        <v>8</v>
      </c>
      <c r="AC122" s="692">
        <v>8</v>
      </c>
      <c r="AD122" s="692">
        <v>8</v>
      </c>
      <c r="AE122" s="692">
        <v>8</v>
      </c>
      <c r="AF122" s="692">
        <v>8</v>
      </c>
      <c r="AG122" s="692">
        <v>8</v>
      </c>
      <c r="AH122" s="692">
        <v>8</v>
      </c>
      <c r="AI122" s="692">
        <v>0</v>
      </c>
      <c r="AJ122" s="692">
        <v>0</v>
      </c>
      <c r="AK122" s="692">
        <v>0</v>
      </c>
      <c r="AL122" s="692">
        <v>0</v>
      </c>
      <c r="AM122" s="692">
        <v>0</v>
      </c>
      <c r="AN122" s="692">
        <v>0</v>
      </c>
      <c r="AO122" s="693">
        <v>0</v>
      </c>
      <c r="AP122" s="628"/>
      <c r="AQ122" s="691"/>
      <c r="AR122" s="692"/>
      <c r="AS122" s="692"/>
      <c r="AT122" s="692"/>
      <c r="AU122" s="692">
        <v>15841</v>
      </c>
      <c r="AV122" s="692">
        <v>15841</v>
      </c>
      <c r="AW122" s="692">
        <v>15841</v>
      </c>
      <c r="AX122" s="692">
        <v>15841</v>
      </c>
      <c r="AY122" s="692">
        <v>15841</v>
      </c>
      <c r="AZ122" s="692">
        <v>15841</v>
      </c>
      <c r="BA122" s="692">
        <v>15841</v>
      </c>
      <c r="BB122" s="692">
        <v>15841</v>
      </c>
      <c r="BC122" s="692">
        <v>15841</v>
      </c>
      <c r="BD122" s="692">
        <v>15841</v>
      </c>
      <c r="BE122" s="692">
        <v>15841</v>
      </c>
      <c r="BF122" s="692">
        <v>15841</v>
      </c>
      <c r="BG122" s="692">
        <v>15841</v>
      </c>
      <c r="BH122" s="692">
        <v>15841</v>
      </c>
      <c r="BI122" s="692">
        <v>15841</v>
      </c>
      <c r="BJ122" s="692">
        <v>15841</v>
      </c>
      <c r="BK122" s="692">
        <v>15841</v>
      </c>
      <c r="BL122" s="692">
        <v>15841</v>
      </c>
      <c r="BM122" s="692">
        <v>15472</v>
      </c>
      <c r="BN122" s="692">
        <v>0</v>
      </c>
      <c r="BO122" s="692">
        <v>0</v>
      </c>
      <c r="BP122" s="692">
        <v>0</v>
      </c>
      <c r="BQ122" s="692">
        <v>0</v>
      </c>
      <c r="BR122" s="692">
        <v>0</v>
      </c>
      <c r="BS122" s="692">
        <v>0</v>
      </c>
      <c r="BT122" s="693">
        <v>0</v>
      </c>
      <c r="BU122" s="163"/>
    </row>
    <row r="123" spans="2:73" ht="15.75">
      <c r="B123" s="687"/>
      <c r="C123" s="687"/>
      <c r="D123" s="687" t="s">
        <v>99</v>
      </c>
      <c r="E123" s="687" t="s">
        <v>723</v>
      </c>
      <c r="F123" s="687"/>
      <c r="G123" s="687"/>
      <c r="H123" s="687">
        <v>2015</v>
      </c>
      <c r="I123" s="639" t="s">
        <v>579</v>
      </c>
      <c r="J123" s="639" t="s">
        <v>585</v>
      </c>
      <c r="K123" s="628"/>
      <c r="L123" s="691"/>
      <c r="M123" s="692"/>
      <c r="N123" s="692"/>
      <c r="O123" s="692"/>
      <c r="P123" s="692">
        <v>10</v>
      </c>
      <c r="Q123" s="692">
        <v>10</v>
      </c>
      <c r="R123" s="692">
        <v>10</v>
      </c>
      <c r="S123" s="692">
        <v>10</v>
      </c>
      <c r="T123" s="692">
        <v>162</v>
      </c>
      <c r="U123" s="692">
        <v>162</v>
      </c>
      <c r="V123" s="692">
        <v>162</v>
      </c>
      <c r="W123" s="692">
        <v>162</v>
      </c>
      <c r="X123" s="692">
        <v>162</v>
      </c>
      <c r="Y123" s="692">
        <v>162</v>
      </c>
      <c r="Z123" s="692">
        <v>162</v>
      </c>
      <c r="AA123" s="692">
        <v>162</v>
      </c>
      <c r="AB123" s="692">
        <v>162</v>
      </c>
      <c r="AC123" s="692">
        <v>114</v>
      </c>
      <c r="AD123" s="692">
        <v>0</v>
      </c>
      <c r="AE123" s="692">
        <v>0</v>
      </c>
      <c r="AF123" s="692">
        <v>0</v>
      </c>
      <c r="AG123" s="692">
        <v>0</v>
      </c>
      <c r="AH123" s="692">
        <v>0</v>
      </c>
      <c r="AI123" s="692">
        <v>0</v>
      </c>
      <c r="AJ123" s="692">
        <v>0</v>
      </c>
      <c r="AK123" s="692">
        <v>0</v>
      </c>
      <c r="AL123" s="692">
        <v>0</v>
      </c>
      <c r="AM123" s="692">
        <v>0</v>
      </c>
      <c r="AN123" s="692">
        <v>0</v>
      </c>
      <c r="AO123" s="693">
        <v>0</v>
      </c>
      <c r="AP123" s="628"/>
      <c r="AQ123" s="691"/>
      <c r="AR123" s="692"/>
      <c r="AS123" s="692"/>
      <c r="AT123" s="692"/>
      <c r="AU123" s="692">
        <v>47959</v>
      </c>
      <c r="AV123" s="692">
        <v>47959</v>
      </c>
      <c r="AW123" s="692">
        <v>47959</v>
      </c>
      <c r="AX123" s="692">
        <v>47959</v>
      </c>
      <c r="AY123" s="692">
        <v>760665</v>
      </c>
      <c r="AZ123" s="692">
        <v>760665</v>
      </c>
      <c r="BA123" s="692">
        <v>760665</v>
      </c>
      <c r="BB123" s="692">
        <v>760665</v>
      </c>
      <c r="BC123" s="692">
        <v>760665</v>
      </c>
      <c r="BD123" s="692">
        <v>760665</v>
      </c>
      <c r="BE123" s="692">
        <v>760665</v>
      </c>
      <c r="BF123" s="692">
        <v>760665</v>
      </c>
      <c r="BG123" s="692">
        <v>760665</v>
      </c>
      <c r="BH123" s="692">
        <v>532466</v>
      </c>
      <c r="BI123" s="692">
        <v>0</v>
      </c>
      <c r="BJ123" s="692">
        <v>0</v>
      </c>
      <c r="BK123" s="692">
        <v>0</v>
      </c>
      <c r="BL123" s="692">
        <v>0</v>
      </c>
      <c r="BM123" s="692">
        <v>0</v>
      </c>
      <c r="BN123" s="692">
        <v>0</v>
      </c>
      <c r="BO123" s="692">
        <v>0</v>
      </c>
      <c r="BP123" s="692">
        <v>0</v>
      </c>
      <c r="BQ123" s="692">
        <v>0</v>
      </c>
      <c r="BR123" s="692">
        <v>0</v>
      </c>
      <c r="BS123" s="692">
        <v>0</v>
      </c>
      <c r="BT123" s="693">
        <v>0</v>
      </c>
      <c r="BU123" s="163"/>
    </row>
    <row r="124" spans="2:73" ht="15.75">
      <c r="B124" s="687"/>
      <c r="C124" s="687"/>
      <c r="D124" s="687" t="s">
        <v>100</v>
      </c>
      <c r="E124" s="687" t="s">
        <v>723</v>
      </c>
      <c r="F124" s="687"/>
      <c r="G124" s="687"/>
      <c r="H124" s="687">
        <v>2015</v>
      </c>
      <c r="I124" s="639" t="s">
        <v>579</v>
      </c>
      <c r="J124" s="639" t="s">
        <v>585</v>
      </c>
      <c r="K124" s="628"/>
      <c r="L124" s="691"/>
      <c r="M124" s="692"/>
      <c r="N124" s="692"/>
      <c r="O124" s="692"/>
      <c r="P124" s="692">
        <v>26</v>
      </c>
      <c r="Q124" s="692">
        <v>26</v>
      </c>
      <c r="R124" s="692">
        <v>26</v>
      </c>
      <c r="S124" s="692">
        <v>26</v>
      </c>
      <c r="T124" s="692">
        <v>26</v>
      </c>
      <c r="U124" s="692">
        <v>26</v>
      </c>
      <c r="V124" s="692">
        <v>24</v>
      </c>
      <c r="W124" s="692">
        <v>24</v>
      </c>
      <c r="X124" s="692">
        <v>24</v>
      </c>
      <c r="Y124" s="692">
        <v>17</v>
      </c>
      <c r="Z124" s="692">
        <v>10</v>
      </c>
      <c r="AA124" s="692">
        <v>10</v>
      </c>
      <c r="AB124" s="692">
        <v>3</v>
      </c>
      <c r="AC124" s="692">
        <v>3</v>
      </c>
      <c r="AD124" s="692">
        <v>3</v>
      </c>
      <c r="AE124" s="692">
        <v>3</v>
      </c>
      <c r="AF124" s="692">
        <v>1</v>
      </c>
      <c r="AG124" s="692">
        <v>1</v>
      </c>
      <c r="AH124" s="692">
        <v>1</v>
      </c>
      <c r="AI124" s="692">
        <v>1</v>
      </c>
      <c r="AJ124" s="692">
        <v>0</v>
      </c>
      <c r="AK124" s="692">
        <v>0</v>
      </c>
      <c r="AL124" s="692">
        <v>0</v>
      </c>
      <c r="AM124" s="692">
        <v>0</v>
      </c>
      <c r="AN124" s="692">
        <v>0</v>
      </c>
      <c r="AO124" s="693">
        <v>0</v>
      </c>
      <c r="AP124" s="628"/>
      <c r="AQ124" s="691"/>
      <c r="AR124" s="692"/>
      <c r="AS124" s="692"/>
      <c r="AT124" s="692"/>
      <c r="AU124" s="692">
        <v>153764</v>
      </c>
      <c r="AV124" s="692">
        <v>153764</v>
      </c>
      <c r="AW124" s="692">
        <v>153764</v>
      </c>
      <c r="AX124" s="692">
        <v>153764</v>
      </c>
      <c r="AY124" s="692">
        <v>153764</v>
      </c>
      <c r="AZ124" s="692">
        <v>153764</v>
      </c>
      <c r="BA124" s="692">
        <v>143086</v>
      </c>
      <c r="BB124" s="692">
        <v>143086</v>
      </c>
      <c r="BC124" s="692">
        <v>141522</v>
      </c>
      <c r="BD124" s="692">
        <v>95857</v>
      </c>
      <c r="BE124" s="692">
        <v>50451</v>
      </c>
      <c r="BF124" s="692">
        <v>48941</v>
      </c>
      <c r="BG124" s="692">
        <v>18880</v>
      </c>
      <c r="BH124" s="692">
        <v>18880</v>
      </c>
      <c r="BI124" s="692">
        <v>18880</v>
      </c>
      <c r="BJ124" s="692">
        <v>15079</v>
      </c>
      <c r="BK124" s="692">
        <v>1177</v>
      </c>
      <c r="BL124" s="692">
        <v>1177</v>
      </c>
      <c r="BM124" s="692">
        <v>1177</v>
      </c>
      <c r="BN124" s="692">
        <v>1177</v>
      </c>
      <c r="BO124" s="692">
        <v>0</v>
      </c>
      <c r="BP124" s="692">
        <v>0</v>
      </c>
      <c r="BQ124" s="692">
        <v>0</v>
      </c>
      <c r="BR124" s="692">
        <v>0</v>
      </c>
      <c r="BS124" s="692">
        <v>0</v>
      </c>
      <c r="BT124" s="693">
        <v>0</v>
      </c>
      <c r="BU124" s="163"/>
    </row>
    <row r="125" spans="2:73" ht="15.75">
      <c r="B125" s="687"/>
      <c r="C125" s="687"/>
      <c r="D125" s="687" t="s">
        <v>102</v>
      </c>
      <c r="E125" s="687" t="s">
        <v>723</v>
      </c>
      <c r="F125" s="687"/>
      <c r="G125" s="687"/>
      <c r="H125" s="687">
        <v>2015</v>
      </c>
      <c r="I125" s="639" t="s">
        <v>579</v>
      </c>
      <c r="J125" s="639" t="s">
        <v>585</v>
      </c>
      <c r="K125" s="628"/>
      <c r="L125" s="691"/>
      <c r="M125" s="692"/>
      <c r="N125" s="692"/>
      <c r="O125" s="692"/>
      <c r="P125" s="692">
        <v>26</v>
      </c>
      <c r="Q125" s="692">
        <v>26</v>
      </c>
      <c r="R125" s="692">
        <v>26</v>
      </c>
      <c r="S125" s="692">
        <v>26</v>
      </c>
      <c r="T125" s="692">
        <v>26</v>
      </c>
      <c r="U125" s="692">
        <v>26</v>
      </c>
      <c r="V125" s="692">
        <v>26</v>
      </c>
      <c r="W125" s="692">
        <v>26</v>
      </c>
      <c r="X125" s="692">
        <v>26</v>
      </c>
      <c r="Y125" s="692">
        <v>26</v>
      </c>
      <c r="Z125" s="692">
        <v>26</v>
      </c>
      <c r="AA125" s="692">
        <v>26</v>
      </c>
      <c r="AB125" s="692">
        <v>26</v>
      </c>
      <c r="AC125" s="692">
        <v>26</v>
      </c>
      <c r="AD125" s="692">
        <v>11</v>
      </c>
      <c r="AE125" s="692">
        <v>0</v>
      </c>
      <c r="AF125" s="692">
        <v>0</v>
      </c>
      <c r="AG125" s="692">
        <v>0</v>
      </c>
      <c r="AH125" s="692">
        <v>0</v>
      </c>
      <c r="AI125" s="692">
        <v>0</v>
      </c>
      <c r="AJ125" s="692">
        <v>0</v>
      </c>
      <c r="AK125" s="692">
        <v>0</v>
      </c>
      <c r="AL125" s="692">
        <v>0</v>
      </c>
      <c r="AM125" s="692">
        <v>0</v>
      </c>
      <c r="AN125" s="692">
        <v>0</v>
      </c>
      <c r="AO125" s="693">
        <v>0</v>
      </c>
      <c r="AP125" s="628"/>
      <c r="AQ125" s="691"/>
      <c r="AR125" s="692"/>
      <c r="AS125" s="692"/>
      <c r="AT125" s="692"/>
      <c r="AU125" s="692">
        <v>12864</v>
      </c>
      <c r="AV125" s="692">
        <v>12864</v>
      </c>
      <c r="AW125" s="692">
        <v>12864</v>
      </c>
      <c r="AX125" s="692">
        <v>12864</v>
      </c>
      <c r="AY125" s="692">
        <v>12864</v>
      </c>
      <c r="AZ125" s="692">
        <v>12864</v>
      </c>
      <c r="BA125" s="692">
        <v>12864</v>
      </c>
      <c r="BB125" s="692">
        <v>12864</v>
      </c>
      <c r="BC125" s="692">
        <v>12864</v>
      </c>
      <c r="BD125" s="692">
        <v>12864</v>
      </c>
      <c r="BE125" s="692">
        <v>12864</v>
      </c>
      <c r="BF125" s="692">
        <v>12864</v>
      </c>
      <c r="BG125" s="692">
        <v>12864</v>
      </c>
      <c r="BH125" s="692">
        <v>12864</v>
      </c>
      <c r="BI125" s="692">
        <v>5582</v>
      </c>
      <c r="BJ125" s="692">
        <v>0</v>
      </c>
      <c r="BK125" s="692">
        <v>0</v>
      </c>
      <c r="BL125" s="692">
        <v>0</v>
      </c>
      <c r="BM125" s="692">
        <v>0</v>
      </c>
      <c r="BN125" s="692">
        <v>0</v>
      </c>
      <c r="BO125" s="692">
        <v>0</v>
      </c>
      <c r="BP125" s="692">
        <v>0</v>
      </c>
      <c r="BQ125" s="692">
        <v>0</v>
      </c>
      <c r="BR125" s="692">
        <v>0</v>
      </c>
      <c r="BS125" s="692">
        <v>0</v>
      </c>
      <c r="BT125" s="693">
        <v>0</v>
      </c>
      <c r="BU125" s="163"/>
    </row>
    <row r="126" spans="2:73" ht="15.75">
      <c r="B126" s="687"/>
      <c r="C126" s="687"/>
      <c r="D126" s="687" t="s">
        <v>118</v>
      </c>
      <c r="E126" s="687" t="s">
        <v>723</v>
      </c>
      <c r="F126" s="687"/>
      <c r="G126" s="687"/>
      <c r="H126" s="687">
        <v>2015</v>
      </c>
      <c r="I126" s="639" t="s">
        <v>580</v>
      </c>
      <c r="J126" s="639" t="s">
        <v>585</v>
      </c>
      <c r="K126" s="628"/>
      <c r="L126" s="691"/>
      <c r="M126" s="692"/>
      <c r="N126" s="692"/>
      <c r="O126" s="692"/>
      <c r="P126" s="692">
        <v>0</v>
      </c>
      <c r="Q126" s="692">
        <v>0</v>
      </c>
      <c r="R126" s="692">
        <v>0</v>
      </c>
      <c r="S126" s="692">
        <v>0</v>
      </c>
      <c r="T126" s="692">
        <v>0</v>
      </c>
      <c r="U126" s="692">
        <v>0</v>
      </c>
      <c r="V126" s="692">
        <v>0</v>
      </c>
      <c r="W126" s="692">
        <v>0</v>
      </c>
      <c r="X126" s="692">
        <v>0</v>
      </c>
      <c r="Y126" s="692">
        <v>0</v>
      </c>
      <c r="Z126" s="692">
        <v>0</v>
      </c>
      <c r="AA126" s="692">
        <v>0</v>
      </c>
      <c r="AB126" s="692">
        <v>0</v>
      </c>
      <c r="AC126" s="692">
        <v>0</v>
      </c>
      <c r="AD126" s="692">
        <v>0</v>
      </c>
      <c r="AE126" s="692">
        <v>0</v>
      </c>
      <c r="AF126" s="692">
        <v>0</v>
      </c>
      <c r="AG126" s="692">
        <v>0</v>
      </c>
      <c r="AH126" s="692">
        <v>0</v>
      </c>
      <c r="AI126" s="692">
        <v>0</v>
      </c>
      <c r="AJ126" s="692">
        <v>0</v>
      </c>
      <c r="AK126" s="692">
        <v>0</v>
      </c>
      <c r="AL126" s="692">
        <v>0</v>
      </c>
      <c r="AM126" s="692">
        <v>0</v>
      </c>
      <c r="AN126" s="692">
        <v>0</v>
      </c>
      <c r="AO126" s="693">
        <v>0</v>
      </c>
      <c r="AP126" s="628"/>
      <c r="AQ126" s="691"/>
      <c r="AR126" s="692"/>
      <c r="AS126" s="692"/>
      <c r="AT126" s="692"/>
      <c r="AU126" s="692">
        <v>9532</v>
      </c>
      <c r="AV126" s="692">
        <v>9532</v>
      </c>
      <c r="AW126" s="692">
        <v>9532</v>
      </c>
      <c r="AX126" s="692">
        <v>9532</v>
      </c>
      <c r="AY126" s="692">
        <v>9532</v>
      </c>
      <c r="AZ126" s="692">
        <v>9532</v>
      </c>
      <c r="BA126" s="692">
        <v>10408</v>
      </c>
      <c r="BB126" s="692">
        <v>10408</v>
      </c>
      <c r="BC126" s="692">
        <v>10408</v>
      </c>
      <c r="BD126" s="692">
        <v>7336</v>
      </c>
      <c r="BE126" s="692">
        <v>0</v>
      </c>
      <c r="BF126" s="692">
        <v>0</v>
      </c>
      <c r="BG126" s="692">
        <v>0</v>
      </c>
      <c r="BH126" s="692">
        <v>0</v>
      </c>
      <c r="BI126" s="692">
        <v>0</v>
      </c>
      <c r="BJ126" s="692">
        <v>0</v>
      </c>
      <c r="BK126" s="692">
        <v>0</v>
      </c>
      <c r="BL126" s="692">
        <v>0</v>
      </c>
      <c r="BM126" s="692">
        <v>0</v>
      </c>
      <c r="BN126" s="692">
        <v>0</v>
      </c>
      <c r="BO126" s="692">
        <v>0</v>
      </c>
      <c r="BP126" s="692">
        <v>0</v>
      </c>
      <c r="BQ126" s="692">
        <v>0</v>
      </c>
      <c r="BR126" s="692">
        <v>0</v>
      </c>
      <c r="BS126" s="692">
        <v>0</v>
      </c>
      <c r="BT126" s="693">
        <v>0</v>
      </c>
      <c r="BU126" s="163"/>
    </row>
    <row r="127" spans="2:73" ht="15.75">
      <c r="B127" s="687"/>
      <c r="C127" s="687"/>
      <c r="D127" s="687" t="s">
        <v>100</v>
      </c>
      <c r="E127" s="687" t="s">
        <v>723</v>
      </c>
      <c r="F127" s="687"/>
      <c r="G127" s="687"/>
      <c r="H127" s="687">
        <v>2015</v>
      </c>
      <c r="I127" s="639" t="s">
        <v>580</v>
      </c>
      <c r="J127" s="639" t="s">
        <v>585</v>
      </c>
      <c r="K127" s="628"/>
      <c r="L127" s="691"/>
      <c r="M127" s="692"/>
      <c r="N127" s="692"/>
      <c r="O127" s="692"/>
      <c r="P127" s="692">
        <v>-21</v>
      </c>
      <c r="Q127" s="692">
        <v>-21</v>
      </c>
      <c r="R127" s="692">
        <v>3</v>
      </c>
      <c r="S127" s="692">
        <v>5</v>
      </c>
      <c r="T127" s="692">
        <v>5</v>
      </c>
      <c r="U127" s="692">
        <v>5</v>
      </c>
      <c r="V127" s="692">
        <v>47</v>
      </c>
      <c r="W127" s="692">
        <v>47</v>
      </c>
      <c r="X127" s="692">
        <v>47</v>
      </c>
      <c r="Y127" s="692">
        <v>32</v>
      </c>
      <c r="Z127" s="692">
        <v>0</v>
      </c>
      <c r="AA127" s="692">
        <v>0</v>
      </c>
      <c r="AB127" s="692">
        <v>-4</v>
      </c>
      <c r="AC127" s="692">
        <v>-4</v>
      </c>
      <c r="AD127" s="692">
        <v>-4</v>
      </c>
      <c r="AE127" s="692">
        <v>-4</v>
      </c>
      <c r="AF127" s="692">
        <v>-5</v>
      </c>
      <c r="AG127" s="692">
        <v>-5</v>
      </c>
      <c r="AH127" s="692">
        <v>-5</v>
      </c>
      <c r="AI127" s="692">
        <v>-5</v>
      </c>
      <c r="AJ127" s="692">
        <v>0</v>
      </c>
      <c r="AK127" s="692">
        <v>0</v>
      </c>
      <c r="AL127" s="692">
        <v>0</v>
      </c>
      <c r="AM127" s="692">
        <v>0</v>
      </c>
      <c r="AN127" s="692">
        <v>0</v>
      </c>
      <c r="AO127" s="693">
        <v>0</v>
      </c>
      <c r="AP127" s="628"/>
      <c r="AQ127" s="691"/>
      <c r="AR127" s="692"/>
      <c r="AS127" s="692"/>
      <c r="AT127" s="692"/>
      <c r="AU127" s="692">
        <v>-75096</v>
      </c>
      <c r="AV127" s="692">
        <v>-75096</v>
      </c>
      <c r="AW127" s="692">
        <v>1860</v>
      </c>
      <c r="AX127" s="692">
        <v>8108</v>
      </c>
      <c r="AY127" s="692">
        <v>8108</v>
      </c>
      <c r="AZ127" s="692">
        <v>8108</v>
      </c>
      <c r="BA127" s="692">
        <v>262966</v>
      </c>
      <c r="BB127" s="692">
        <v>262966</v>
      </c>
      <c r="BC127" s="692">
        <v>474962</v>
      </c>
      <c r="BD127" s="692">
        <v>463862</v>
      </c>
      <c r="BE127" s="692">
        <v>103500</v>
      </c>
      <c r="BF127" s="692">
        <v>-20440</v>
      </c>
      <c r="BG127" s="692">
        <v>-11491</v>
      </c>
      <c r="BH127" s="692">
        <v>-11491</v>
      </c>
      <c r="BI127" s="692">
        <v>-11491</v>
      </c>
      <c r="BJ127" s="692">
        <v>-12182</v>
      </c>
      <c r="BK127" s="692">
        <v>-14712</v>
      </c>
      <c r="BL127" s="692">
        <v>-14712</v>
      </c>
      <c r="BM127" s="692">
        <v>-14712</v>
      </c>
      <c r="BN127" s="692">
        <v>-14712</v>
      </c>
      <c r="BO127" s="692">
        <v>0</v>
      </c>
      <c r="BP127" s="692">
        <v>0</v>
      </c>
      <c r="BQ127" s="692">
        <v>0</v>
      </c>
      <c r="BR127" s="692">
        <v>0</v>
      </c>
      <c r="BS127" s="692">
        <v>0</v>
      </c>
      <c r="BT127" s="693">
        <v>0</v>
      </c>
      <c r="BU127" s="163"/>
    </row>
    <row r="128" spans="2:73" ht="15.75">
      <c r="B128" s="687"/>
      <c r="C128" s="687"/>
      <c r="D128" s="687" t="s">
        <v>101</v>
      </c>
      <c r="E128" s="687" t="s">
        <v>723</v>
      </c>
      <c r="F128" s="687"/>
      <c r="G128" s="687"/>
      <c r="H128" s="687">
        <v>2015</v>
      </c>
      <c r="I128" s="639" t="s">
        <v>580</v>
      </c>
      <c r="J128" s="639" t="s">
        <v>585</v>
      </c>
      <c r="K128" s="628"/>
      <c r="L128" s="691"/>
      <c r="M128" s="692"/>
      <c r="N128" s="692"/>
      <c r="O128" s="692"/>
      <c r="P128" s="692">
        <v>-15</v>
      </c>
      <c r="Q128" s="692">
        <v>-12</v>
      </c>
      <c r="R128" s="692">
        <v>4</v>
      </c>
      <c r="S128" s="692">
        <v>4</v>
      </c>
      <c r="T128" s="692">
        <v>4</v>
      </c>
      <c r="U128" s="692">
        <v>4</v>
      </c>
      <c r="V128" s="692">
        <v>4</v>
      </c>
      <c r="W128" s="692">
        <v>4</v>
      </c>
      <c r="X128" s="692">
        <v>4</v>
      </c>
      <c r="Y128" s="692">
        <v>4</v>
      </c>
      <c r="Z128" s="692">
        <v>4</v>
      </c>
      <c r="AA128" s="692">
        <v>4</v>
      </c>
      <c r="AB128" s="692">
        <v>0</v>
      </c>
      <c r="AC128" s="692">
        <v>0</v>
      </c>
      <c r="AD128" s="692">
        <v>0</v>
      </c>
      <c r="AE128" s="692">
        <v>0</v>
      </c>
      <c r="AF128" s="692">
        <v>0</v>
      </c>
      <c r="AG128" s="692">
        <v>0</v>
      </c>
      <c r="AH128" s="692">
        <v>0</v>
      </c>
      <c r="AI128" s="692">
        <v>0</v>
      </c>
      <c r="AJ128" s="692">
        <v>0</v>
      </c>
      <c r="AK128" s="692">
        <v>0</v>
      </c>
      <c r="AL128" s="692">
        <v>0</v>
      </c>
      <c r="AM128" s="692">
        <v>0</v>
      </c>
      <c r="AN128" s="692">
        <v>0</v>
      </c>
      <c r="AO128" s="693">
        <v>0</v>
      </c>
      <c r="AP128" s="628"/>
      <c r="AQ128" s="691"/>
      <c r="AR128" s="692"/>
      <c r="AS128" s="692"/>
      <c r="AT128" s="692"/>
      <c r="AU128" s="692">
        <v>-60436</v>
      </c>
      <c r="AV128" s="692">
        <v>-44001</v>
      </c>
      <c r="AW128" s="692">
        <v>12931</v>
      </c>
      <c r="AX128" s="692">
        <v>16581</v>
      </c>
      <c r="AY128" s="692">
        <v>16581</v>
      </c>
      <c r="AZ128" s="692">
        <v>16581</v>
      </c>
      <c r="BA128" s="692">
        <v>16581</v>
      </c>
      <c r="BB128" s="692">
        <v>16581</v>
      </c>
      <c r="BC128" s="692">
        <v>16581</v>
      </c>
      <c r="BD128" s="692">
        <v>16581</v>
      </c>
      <c r="BE128" s="692">
        <v>16581</v>
      </c>
      <c r="BF128" s="692">
        <v>13211</v>
      </c>
      <c r="BG128" s="692">
        <v>0</v>
      </c>
      <c r="BH128" s="692">
        <v>0</v>
      </c>
      <c r="BI128" s="692">
        <v>0</v>
      </c>
      <c r="BJ128" s="692">
        <v>0</v>
      </c>
      <c r="BK128" s="692">
        <v>0</v>
      </c>
      <c r="BL128" s="692">
        <v>0</v>
      </c>
      <c r="BM128" s="692">
        <v>0</v>
      </c>
      <c r="BN128" s="692">
        <v>0</v>
      </c>
      <c r="BO128" s="692">
        <v>0</v>
      </c>
      <c r="BP128" s="692">
        <v>0</v>
      </c>
      <c r="BQ128" s="692">
        <v>0</v>
      </c>
      <c r="BR128" s="692">
        <v>0</v>
      </c>
      <c r="BS128" s="692">
        <v>0</v>
      </c>
      <c r="BT128" s="693">
        <v>0</v>
      </c>
      <c r="BU128" s="163"/>
    </row>
    <row r="129" spans="2:73" ht="15.75">
      <c r="B129" s="687"/>
      <c r="C129" s="687"/>
      <c r="D129" s="687" t="s">
        <v>113</v>
      </c>
      <c r="E129" s="687" t="s">
        <v>723</v>
      </c>
      <c r="F129" s="687"/>
      <c r="G129" s="687"/>
      <c r="H129" s="687">
        <v>2016</v>
      </c>
      <c r="I129" s="639" t="s">
        <v>579</v>
      </c>
      <c r="J129" s="639" t="s">
        <v>592</v>
      </c>
      <c r="K129" s="628"/>
      <c r="L129" s="691"/>
      <c r="M129" s="692"/>
      <c r="N129" s="692"/>
      <c r="O129" s="692"/>
      <c r="P129" s="692">
        <v>0</v>
      </c>
      <c r="Q129" s="692">
        <v>295</v>
      </c>
      <c r="R129" s="692">
        <v>295</v>
      </c>
      <c r="S129" s="692">
        <v>295</v>
      </c>
      <c r="T129" s="692">
        <v>295</v>
      </c>
      <c r="U129" s="692">
        <v>295</v>
      </c>
      <c r="V129" s="692">
        <v>295</v>
      </c>
      <c r="W129" s="692">
        <v>295</v>
      </c>
      <c r="X129" s="692">
        <v>295</v>
      </c>
      <c r="Y129" s="692">
        <v>295</v>
      </c>
      <c r="Z129" s="692">
        <v>294</v>
      </c>
      <c r="AA129" s="692">
        <v>285</v>
      </c>
      <c r="AB129" s="692">
        <v>285</v>
      </c>
      <c r="AC129" s="692">
        <v>285</v>
      </c>
      <c r="AD129" s="692">
        <v>284</v>
      </c>
      <c r="AE129" s="692">
        <v>245</v>
      </c>
      <c r="AF129" s="692">
        <v>245</v>
      </c>
      <c r="AG129" s="692">
        <v>113</v>
      </c>
      <c r="AH129" s="692">
        <v>0</v>
      </c>
      <c r="AI129" s="692">
        <v>0</v>
      </c>
      <c r="AJ129" s="692">
        <v>0</v>
      </c>
      <c r="AK129" s="692">
        <v>0</v>
      </c>
      <c r="AL129" s="692">
        <v>0</v>
      </c>
      <c r="AM129" s="692">
        <v>0</v>
      </c>
      <c r="AN129" s="692">
        <v>0</v>
      </c>
      <c r="AO129" s="693">
        <v>0</v>
      </c>
      <c r="AP129" s="628"/>
      <c r="AQ129" s="691"/>
      <c r="AR129" s="692"/>
      <c r="AS129" s="692"/>
      <c r="AT129" s="692"/>
      <c r="AU129" s="692">
        <v>0</v>
      </c>
      <c r="AV129" s="692">
        <v>4554678</v>
      </c>
      <c r="AW129" s="692">
        <v>4554678</v>
      </c>
      <c r="AX129" s="692">
        <v>4554678</v>
      </c>
      <c r="AY129" s="692">
        <v>4554678</v>
      </c>
      <c r="AZ129" s="692">
        <v>4554678</v>
      </c>
      <c r="BA129" s="692">
        <v>4554678</v>
      </c>
      <c r="BB129" s="692">
        <v>4554678</v>
      </c>
      <c r="BC129" s="692">
        <v>4553959</v>
      </c>
      <c r="BD129" s="692">
        <v>4553959</v>
      </c>
      <c r="BE129" s="692">
        <v>4535925</v>
      </c>
      <c r="BF129" s="692">
        <v>4485632</v>
      </c>
      <c r="BG129" s="692">
        <v>4483252</v>
      </c>
      <c r="BH129" s="692">
        <v>4483252</v>
      </c>
      <c r="BI129" s="692">
        <v>4461697</v>
      </c>
      <c r="BJ129" s="692">
        <v>3837040</v>
      </c>
      <c r="BK129" s="692">
        <v>3837040</v>
      </c>
      <c r="BL129" s="692">
        <v>1799699</v>
      </c>
      <c r="BM129" s="692">
        <v>0</v>
      </c>
      <c r="BN129" s="692">
        <v>0</v>
      </c>
      <c r="BO129" s="692">
        <v>0</v>
      </c>
      <c r="BP129" s="692">
        <v>0</v>
      </c>
      <c r="BQ129" s="692">
        <v>0</v>
      </c>
      <c r="BR129" s="692">
        <v>0</v>
      </c>
      <c r="BS129" s="692">
        <v>0</v>
      </c>
      <c r="BT129" s="693">
        <v>0</v>
      </c>
      <c r="BU129" s="163"/>
    </row>
    <row r="130" spans="2:73" ht="15.75">
      <c r="B130" s="687"/>
      <c r="C130" s="687"/>
      <c r="D130" s="687" t="s">
        <v>791</v>
      </c>
      <c r="E130" s="687" t="s">
        <v>723</v>
      </c>
      <c r="F130" s="687"/>
      <c r="G130" s="687"/>
      <c r="H130" s="687">
        <v>2016</v>
      </c>
      <c r="I130" s="639" t="s">
        <v>579</v>
      </c>
      <c r="J130" s="639" t="s">
        <v>592</v>
      </c>
      <c r="K130" s="628"/>
      <c r="L130" s="691"/>
      <c r="M130" s="692"/>
      <c r="N130" s="692"/>
      <c r="O130" s="692"/>
      <c r="P130" s="692">
        <v>0</v>
      </c>
      <c r="Q130" s="692">
        <v>324</v>
      </c>
      <c r="R130" s="692">
        <v>324</v>
      </c>
      <c r="S130" s="692">
        <v>324</v>
      </c>
      <c r="T130" s="692">
        <v>324</v>
      </c>
      <c r="U130" s="692">
        <v>324</v>
      </c>
      <c r="V130" s="692">
        <v>324</v>
      </c>
      <c r="W130" s="692">
        <v>324</v>
      </c>
      <c r="X130" s="692">
        <v>324</v>
      </c>
      <c r="Y130" s="692">
        <v>324</v>
      </c>
      <c r="Z130" s="692">
        <v>324</v>
      </c>
      <c r="AA130" s="692">
        <v>324</v>
      </c>
      <c r="AB130" s="692">
        <v>324</v>
      </c>
      <c r="AC130" s="692">
        <v>324</v>
      </c>
      <c r="AD130" s="692">
        <v>324</v>
      </c>
      <c r="AE130" s="692">
        <v>324</v>
      </c>
      <c r="AF130" s="692">
        <v>324</v>
      </c>
      <c r="AG130" s="692">
        <v>324</v>
      </c>
      <c r="AH130" s="692">
        <v>324</v>
      </c>
      <c r="AI130" s="692">
        <v>295</v>
      </c>
      <c r="AJ130" s="692">
        <v>0</v>
      </c>
      <c r="AK130" s="692">
        <v>0</v>
      </c>
      <c r="AL130" s="692">
        <v>0</v>
      </c>
      <c r="AM130" s="692">
        <v>0</v>
      </c>
      <c r="AN130" s="692">
        <v>0</v>
      </c>
      <c r="AO130" s="693">
        <v>0</v>
      </c>
      <c r="AP130" s="628"/>
      <c r="AQ130" s="691"/>
      <c r="AR130" s="692"/>
      <c r="AS130" s="692"/>
      <c r="AT130" s="692"/>
      <c r="AU130" s="692">
        <v>0</v>
      </c>
      <c r="AV130" s="692">
        <v>1095171</v>
      </c>
      <c r="AW130" s="692">
        <v>1095171</v>
      </c>
      <c r="AX130" s="692">
        <v>1095171</v>
      </c>
      <c r="AY130" s="692">
        <v>1095171</v>
      </c>
      <c r="AZ130" s="692">
        <v>1095171</v>
      </c>
      <c r="BA130" s="692">
        <v>1095171</v>
      </c>
      <c r="BB130" s="692">
        <v>1095171</v>
      </c>
      <c r="BC130" s="692">
        <v>1095171</v>
      </c>
      <c r="BD130" s="692">
        <v>1095171</v>
      </c>
      <c r="BE130" s="692">
        <v>1095171</v>
      </c>
      <c r="BF130" s="692">
        <v>1095171</v>
      </c>
      <c r="BG130" s="692">
        <v>1095171</v>
      </c>
      <c r="BH130" s="692">
        <v>1095171</v>
      </c>
      <c r="BI130" s="692">
        <v>1095171</v>
      </c>
      <c r="BJ130" s="692">
        <v>1095171</v>
      </c>
      <c r="BK130" s="692">
        <v>1095171</v>
      </c>
      <c r="BL130" s="692">
        <v>1095171</v>
      </c>
      <c r="BM130" s="692">
        <v>1095171</v>
      </c>
      <c r="BN130" s="692">
        <v>1068746</v>
      </c>
      <c r="BO130" s="692">
        <v>0</v>
      </c>
      <c r="BP130" s="692">
        <v>0</v>
      </c>
      <c r="BQ130" s="692">
        <v>0</v>
      </c>
      <c r="BR130" s="692">
        <v>0</v>
      </c>
      <c r="BS130" s="692">
        <v>0</v>
      </c>
      <c r="BT130" s="693">
        <v>0</v>
      </c>
      <c r="BU130" s="163"/>
    </row>
    <row r="131" spans="2:73" ht="15.75">
      <c r="B131" s="687"/>
      <c r="C131" s="687"/>
      <c r="D131" s="687" t="s">
        <v>115</v>
      </c>
      <c r="E131" s="687" t="s">
        <v>723</v>
      </c>
      <c r="F131" s="687"/>
      <c r="G131" s="687"/>
      <c r="H131" s="687">
        <v>2016</v>
      </c>
      <c r="I131" s="639" t="s">
        <v>579</v>
      </c>
      <c r="J131" s="639" t="s">
        <v>592</v>
      </c>
      <c r="K131" s="628"/>
      <c r="L131" s="691"/>
      <c r="M131" s="692"/>
      <c r="N131" s="692"/>
      <c r="O131" s="692"/>
      <c r="P131" s="692">
        <v>0</v>
      </c>
      <c r="Q131" s="692">
        <v>2</v>
      </c>
      <c r="R131" s="692">
        <v>2</v>
      </c>
      <c r="S131" s="692">
        <v>2</v>
      </c>
      <c r="T131" s="692">
        <v>2</v>
      </c>
      <c r="U131" s="692">
        <v>2</v>
      </c>
      <c r="V131" s="692">
        <v>2</v>
      </c>
      <c r="W131" s="692">
        <v>2</v>
      </c>
      <c r="X131" s="692">
        <v>2</v>
      </c>
      <c r="Y131" s="692">
        <v>2</v>
      </c>
      <c r="Z131" s="692">
        <v>2</v>
      </c>
      <c r="AA131" s="692">
        <v>2</v>
      </c>
      <c r="AB131" s="692">
        <v>2</v>
      </c>
      <c r="AC131" s="692">
        <v>2</v>
      </c>
      <c r="AD131" s="692">
        <v>2</v>
      </c>
      <c r="AE131" s="692">
        <v>2</v>
      </c>
      <c r="AF131" s="692">
        <v>0</v>
      </c>
      <c r="AG131" s="692">
        <v>0</v>
      </c>
      <c r="AH131" s="692">
        <v>0</v>
      </c>
      <c r="AI131" s="692">
        <v>0</v>
      </c>
      <c r="AJ131" s="692">
        <v>0</v>
      </c>
      <c r="AK131" s="692">
        <v>0</v>
      </c>
      <c r="AL131" s="692">
        <v>0</v>
      </c>
      <c r="AM131" s="692">
        <v>0</v>
      </c>
      <c r="AN131" s="692">
        <v>0</v>
      </c>
      <c r="AO131" s="693">
        <v>0</v>
      </c>
      <c r="AP131" s="628"/>
      <c r="AQ131" s="691"/>
      <c r="AR131" s="692"/>
      <c r="AS131" s="692"/>
      <c r="AT131" s="692"/>
      <c r="AU131" s="692">
        <v>0</v>
      </c>
      <c r="AV131" s="692">
        <v>13845</v>
      </c>
      <c r="AW131" s="692">
        <v>13845</v>
      </c>
      <c r="AX131" s="692">
        <v>13845</v>
      </c>
      <c r="AY131" s="692">
        <v>13845</v>
      </c>
      <c r="AZ131" s="692">
        <v>13845</v>
      </c>
      <c r="BA131" s="692">
        <v>13845</v>
      </c>
      <c r="BB131" s="692">
        <v>13845</v>
      </c>
      <c r="BC131" s="692">
        <v>13845</v>
      </c>
      <c r="BD131" s="692">
        <v>13845</v>
      </c>
      <c r="BE131" s="692">
        <v>13845</v>
      </c>
      <c r="BF131" s="692">
        <v>13819</v>
      </c>
      <c r="BG131" s="692">
        <v>13819</v>
      </c>
      <c r="BH131" s="692">
        <v>13819</v>
      </c>
      <c r="BI131" s="692">
        <v>13819</v>
      </c>
      <c r="BJ131" s="692">
        <v>13819</v>
      </c>
      <c r="BK131" s="692">
        <v>9226</v>
      </c>
      <c r="BL131" s="692">
        <v>5773</v>
      </c>
      <c r="BM131" s="692">
        <v>3994</v>
      </c>
      <c r="BN131" s="692">
        <v>3994</v>
      </c>
      <c r="BO131" s="692">
        <v>3994</v>
      </c>
      <c r="BP131" s="692">
        <v>0</v>
      </c>
      <c r="BQ131" s="692">
        <v>0</v>
      </c>
      <c r="BR131" s="692">
        <v>0</v>
      </c>
      <c r="BS131" s="692">
        <v>0</v>
      </c>
      <c r="BT131" s="693">
        <v>0</v>
      </c>
      <c r="BU131" s="163"/>
    </row>
    <row r="132" spans="2:73" s="18" customFormat="1" ht="15.75">
      <c r="B132" s="821"/>
      <c r="C132" s="821"/>
      <c r="D132" s="821" t="s">
        <v>118</v>
      </c>
      <c r="E132" s="821" t="s">
        <v>723</v>
      </c>
      <c r="F132" s="821"/>
      <c r="G132" s="821"/>
      <c r="H132" s="821">
        <v>2016</v>
      </c>
      <c r="I132" s="822" t="s">
        <v>579</v>
      </c>
      <c r="J132" s="822" t="s">
        <v>592</v>
      </c>
      <c r="K132" s="823"/>
      <c r="L132" s="824"/>
      <c r="M132" s="825"/>
      <c r="N132" s="825"/>
      <c r="O132" s="825"/>
      <c r="P132" s="825">
        <v>0</v>
      </c>
      <c r="Q132" s="825">
        <v>855</v>
      </c>
      <c r="R132" s="825">
        <v>828</v>
      </c>
      <c r="S132" s="825">
        <v>828</v>
      </c>
      <c r="T132" s="825">
        <v>822</v>
      </c>
      <c r="U132" s="825">
        <v>822</v>
      </c>
      <c r="V132" s="825">
        <v>797</v>
      </c>
      <c r="W132" s="825">
        <v>797</v>
      </c>
      <c r="X132" s="825">
        <v>797</v>
      </c>
      <c r="Y132" s="825">
        <v>796</v>
      </c>
      <c r="Z132" s="825">
        <v>796</v>
      </c>
      <c r="AA132" s="825">
        <v>774</v>
      </c>
      <c r="AB132" s="825">
        <v>517</v>
      </c>
      <c r="AC132" s="825">
        <v>93</v>
      </c>
      <c r="AD132" s="825">
        <v>93</v>
      </c>
      <c r="AE132" s="825">
        <v>26</v>
      </c>
      <c r="AF132" s="825">
        <v>0</v>
      </c>
      <c r="AG132" s="825">
        <v>0</v>
      </c>
      <c r="AH132" s="825">
        <v>0</v>
      </c>
      <c r="AI132" s="825">
        <v>0</v>
      </c>
      <c r="AJ132" s="825">
        <v>0</v>
      </c>
      <c r="AK132" s="825">
        <v>0</v>
      </c>
      <c r="AL132" s="825">
        <v>0</v>
      </c>
      <c r="AM132" s="825">
        <v>0</v>
      </c>
      <c r="AN132" s="825">
        <v>0</v>
      </c>
      <c r="AO132" s="826">
        <v>0</v>
      </c>
      <c r="AP132" s="823"/>
      <c r="AQ132" s="824"/>
      <c r="AR132" s="825"/>
      <c r="AS132" s="825"/>
      <c r="AT132" s="825"/>
      <c r="AU132" s="825">
        <v>0</v>
      </c>
      <c r="AV132" s="825">
        <v>5109557</v>
      </c>
      <c r="AW132" s="825">
        <v>4964496</v>
      </c>
      <c r="AX132" s="825">
        <v>4927064</v>
      </c>
      <c r="AY132" s="825">
        <v>4912160</v>
      </c>
      <c r="AZ132" s="825">
        <v>4912160</v>
      </c>
      <c r="BA132" s="825">
        <v>4775086</v>
      </c>
      <c r="BB132" s="825">
        <v>4775086</v>
      </c>
      <c r="BC132" s="825">
        <v>4775086</v>
      </c>
      <c r="BD132" s="825">
        <v>4759818</v>
      </c>
      <c r="BE132" s="825">
        <v>4759818</v>
      </c>
      <c r="BF132" s="825">
        <v>4703962</v>
      </c>
      <c r="BG132" s="825">
        <v>3362675</v>
      </c>
      <c r="BH132" s="825">
        <v>831926</v>
      </c>
      <c r="BI132" s="825">
        <v>831926</v>
      </c>
      <c r="BJ132" s="825">
        <v>129093</v>
      </c>
      <c r="BK132" s="825">
        <v>0</v>
      </c>
      <c r="BL132" s="825">
        <v>0</v>
      </c>
      <c r="BM132" s="825">
        <v>0</v>
      </c>
      <c r="BN132" s="825">
        <v>0</v>
      </c>
      <c r="BO132" s="825">
        <v>0</v>
      </c>
      <c r="BP132" s="825">
        <v>0</v>
      </c>
      <c r="BQ132" s="825">
        <v>0</v>
      </c>
      <c r="BR132" s="825">
        <v>0</v>
      </c>
      <c r="BS132" s="825">
        <v>0</v>
      </c>
      <c r="BT132" s="826">
        <v>0</v>
      </c>
      <c r="BU132" s="146"/>
    </row>
    <row r="133" spans="2:73" ht="15.75">
      <c r="B133" s="687"/>
      <c r="C133" s="687"/>
      <c r="D133" s="687" t="s">
        <v>762</v>
      </c>
      <c r="E133" s="687" t="s">
        <v>723</v>
      </c>
      <c r="F133" s="687"/>
      <c r="G133" s="687"/>
      <c r="H133" s="687">
        <v>2016</v>
      </c>
      <c r="I133" s="639" t="s">
        <v>579</v>
      </c>
      <c r="J133" s="639" t="s">
        <v>592</v>
      </c>
      <c r="K133" s="628"/>
      <c r="L133" s="691"/>
      <c r="M133" s="692"/>
      <c r="N133" s="692"/>
      <c r="O133" s="692"/>
      <c r="P133" s="692">
        <v>0</v>
      </c>
      <c r="Q133" s="692">
        <v>0</v>
      </c>
      <c r="R133" s="692">
        <v>0</v>
      </c>
      <c r="S133" s="692">
        <v>0</v>
      </c>
      <c r="T133" s="692">
        <v>0</v>
      </c>
      <c r="U133" s="692">
        <v>0</v>
      </c>
      <c r="V133" s="692">
        <v>0</v>
      </c>
      <c r="W133" s="692">
        <v>0</v>
      </c>
      <c r="X133" s="692">
        <v>0</v>
      </c>
      <c r="Y133" s="692">
        <v>0</v>
      </c>
      <c r="Z133" s="692">
        <v>0</v>
      </c>
      <c r="AA133" s="692">
        <v>0</v>
      </c>
      <c r="AB133" s="692">
        <v>0</v>
      </c>
      <c r="AC133" s="692">
        <v>0</v>
      </c>
      <c r="AD133" s="692">
        <v>0</v>
      </c>
      <c r="AE133" s="692">
        <v>0</v>
      </c>
      <c r="AF133" s="692">
        <v>0</v>
      </c>
      <c r="AG133" s="692">
        <v>0</v>
      </c>
      <c r="AH133" s="692">
        <v>0</v>
      </c>
      <c r="AI133" s="692">
        <v>0</v>
      </c>
      <c r="AJ133" s="692">
        <v>0</v>
      </c>
      <c r="AK133" s="692">
        <v>0</v>
      </c>
      <c r="AL133" s="692">
        <v>0</v>
      </c>
      <c r="AM133" s="692">
        <v>0</v>
      </c>
      <c r="AN133" s="692">
        <v>0</v>
      </c>
      <c r="AO133" s="693">
        <v>0</v>
      </c>
      <c r="AP133" s="628"/>
      <c r="AQ133" s="691"/>
      <c r="AR133" s="692"/>
      <c r="AS133" s="692"/>
      <c r="AT133" s="692"/>
      <c r="AU133" s="692">
        <v>0</v>
      </c>
      <c r="AV133" s="692">
        <v>831</v>
      </c>
      <c r="AW133" s="692">
        <v>831</v>
      </c>
      <c r="AX133" s="692">
        <v>831</v>
      </c>
      <c r="AY133" s="692">
        <v>831</v>
      </c>
      <c r="AZ133" s="692">
        <v>831</v>
      </c>
      <c r="BA133" s="692">
        <v>831</v>
      </c>
      <c r="BB133" s="692">
        <v>831</v>
      </c>
      <c r="BC133" s="692">
        <v>831</v>
      </c>
      <c r="BD133" s="692">
        <v>831</v>
      </c>
      <c r="BE133" s="692">
        <v>831</v>
      </c>
      <c r="BF133" s="692">
        <v>831</v>
      </c>
      <c r="BG133" s="692">
        <v>831</v>
      </c>
      <c r="BH133" s="692">
        <v>831</v>
      </c>
      <c r="BI133" s="692">
        <v>831</v>
      </c>
      <c r="BJ133" s="692">
        <v>582</v>
      </c>
      <c r="BK133" s="692">
        <v>582</v>
      </c>
      <c r="BL133" s="692">
        <v>582</v>
      </c>
      <c r="BM133" s="692">
        <v>582</v>
      </c>
      <c r="BN133" s="692">
        <v>0</v>
      </c>
      <c r="BO133" s="692">
        <v>0</v>
      </c>
      <c r="BP133" s="692">
        <v>0</v>
      </c>
      <c r="BQ133" s="692">
        <v>0</v>
      </c>
      <c r="BR133" s="692">
        <v>0</v>
      </c>
      <c r="BS133" s="692">
        <v>0</v>
      </c>
      <c r="BT133" s="693">
        <v>0</v>
      </c>
      <c r="BU133" s="163"/>
    </row>
    <row r="134" spans="2:73" ht="15.75">
      <c r="B134" s="687"/>
      <c r="C134" s="687"/>
      <c r="D134" s="687" t="s">
        <v>113</v>
      </c>
      <c r="E134" s="687" t="s">
        <v>723</v>
      </c>
      <c r="F134" s="687"/>
      <c r="G134" s="687"/>
      <c r="H134" s="687">
        <v>2016</v>
      </c>
      <c r="I134" s="639" t="s">
        <v>580</v>
      </c>
      <c r="J134" s="639" t="s">
        <v>585</v>
      </c>
      <c r="K134" s="628"/>
      <c r="L134" s="691"/>
      <c r="M134" s="692"/>
      <c r="N134" s="692"/>
      <c r="O134" s="692"/>
      <c r="P134" s="692">
        <v>0</v>
      </c>
      <c r="Q134" s="692">
        <v>38</v>
      </c>
      <c r="R134" s="692">
        <v>38</v>
      </c>
      <c r="S134" s="692">
        <v>38</v>
      </c>
      <c r="T134" s="692">
        <v>38</v>
      </c>
      <c r="U134" s="692">
        <v>38</v>
      </c>
      <c r="V134" s="692">
        <v>38</v>
      </c>
      <c r="W134" s="692">
        <v>38</v>
      </c>
      <c r="X134" s="692">
        <v>38</v>
      </c>
      <c r="Y134" s="692">
        <v>38</v>
      </c>
      <c r="Z134" s="692">
        <v>38</v>
      </c>
      <c r="AA134" s="692">
        <v>38</v>
      </c>
      <c r="AB134" s="692">
        <v>38</v>
      </c>
      <c r="AC134" s="692">
        <v>38</v>
      </c>
      <c r="AD134" s="692">
        <v>38</v>
      </c>
      <c r="AE134" s="692">
        <v>32</v>
      </c>
      <c r="AF134" s="692">
        <v>32</v>
      </c>
      <c r="AG134" s="692">
        <v>13</v>
      </c>
      <c r="AH134" s="692">
        <v>0</v>
      </c>
      <c r="AI134" s="692">
        <v>0</v>
      </c>
      <c r="AJ134" s="692">
        <v>0</v>
      </c>
      <c r="AK134" s="692">
        <v>0</v>
      </c>
      <c r="AL134" s="692">
        <v>0</v>
      </c>
      <c r="AM134" s="692">
        <v>0</v>
      </c>
      <c r="AN134" s="692">
        <v>0</v>
      </c>
      <c r="AO134" s="693">
        <v>0</v>
      </c>
      <c r="AP134" s="628"/>
      <c r="AQ134" s="691"/>
      <c r="AR134" s="692"/>
      <c r="AS134" s="692"/>
      <c r="AT134" s="692"/>
      <c r="AU134" s="692">
        <v>0</v>
      </c>
      <c r="AV134" s="692">
        <v>591381</v>
      </c>
      <c r="AW134" s="692">
        <v>591381</v>
      </c>
      <c r="AX134" s="692">
        <v>591381</v>
      </c>
      <c r="AY134" s="692">
        <v>591381</v>
      </c>
      <c r="AZ134" s="692">
        <v>591381</v>
      </c>
      <c r="BA134" s="692">
        <v>591381</v>
      </c>
      <c r="BB134" s="692">
        <v>591381</v>
      </c>
      <c r="BC134" s="692">
        <v>591341</v>
      </c>
      <c r="BD134" s="692">
        <v>591341</v>
      </c>
      <c r="BE134" s="692">
        <v>591698</v>
      </c>
      <c r="BF134" s="692">
        <v>590577</v>
      </c>
      <c r="BG134" s="692">
        <v>591002</v>
      </c>
      <c r="BH134" s="692">
        <v>591002</v>
      </c>
      <c r="BI134" s="692">
        <v>589800</v>
      </c>
      <c r="BJ134" s="692">
        <v>494463</v>
      </c>
      <c r="BK134" s="692">
        <v>494463</v>
      </c>
      <c r="BL134" s="692">
        <v>206472</v>
      </c>
      <c r="BM134" s="692">
        <v>0</v>
      </c>
      <c r="BN134" s="692">
        <v>0</v>
      </c>
      <c r="BO134" s="692">
        <v>0</v>
      </c>
      <c r="BP134" s="692">
        <v>0</v>
      </c>
      <c r="BQ134" s="692">
        <v>0</v>
      </c>
      <c r="BR134" s="692">
        <v>0</v>
      </c>
      <c r="BS134" s="692">
        <v>0</v>
      </c>
      <c r="BT134" s="693">
        <v>0</v>
      </c>
      <c r="BU134" s="163"/>
    </row>
    <row r="135" spans="2:73" ht="15.75">
      <c r="B135" s="687"/>
      <c r="C135" s="687"/>
      <c r="D135" s="687" t="s">
        <v>791</v>
      </c>
      <c r="E135" s="687" t="s">
        <v>723</v>
      </c>
      <c r="F135" s="687"/>
      <c r="G135" s="687"/>
      <c r="H135" s="687">
        <v>2016</v>
      </c>
      <c r="I135" s="639" t="s">
        <v>580</v>
      </c>
      <c r="J135" s="639" t="s">
        <v>585</v>
      </c>
      <c r="K135" s="628"/>
      <c r="L135" s="691"/>
      <c r="M135" s="692"/>
      <c r="N135" s="692"/>
      <c r="O135" s="692"/>
      <c r="P135" s="692">
        <v>0</v>
      </c>
      <c r="Q135" s="692">
        <v>2</v>
      </c>
      <c r="R135" s="692">
        <v>2</v>
      </c>
      <c r="S135" s="692">
        <v>2</v>
      </c>
      <c r="T135" s="692">
        <v>2</v>
      </c>
      <c r="U135" s="692">
        <v>2</v>
      </c>
      <c r="V135" s="692">
        <v>2</v>
      </c>
      <c r="W135" s="692">
        <v>2</v>
      </c>
      <c r="X135" s="692">
        <v>2</v>
      </c>
      <c r="Y135" s="692">
        <v>2</v>
      </c>
      <c r="Z135" s="692">
        <v>2</v>
      </c>
      <c r="AA135" s="692">
        <v>2</v>
      </c>
      <c r="AB135" s="692">
        <v>2</v>
      </c>
      <c r="AC135" s="692">
        <v>2</v>
      </c>
      <c r="AD135" s="692">
        <v>2</v>
      </c>
      <c r="AE135" s="692">
        <v>2</v>
      </c>
      <c r="AF135" s="692">
        <v>2</v>
      </c>
      <c r="AG135" s="692">
        <v>2</v>
      </c>
      <c r="AH135" s="692">
        <v>2</v>
      </c>
      <c r="AI135" s="692">
        <v>2</v>
      </c>
      <c r="AJ135" s="692">
        <v>0</v>
      </c>
      <c r="AK135" s="692">
        <v>0</v>
      </c>
      <c r="AL135" s="692">
        <v>0</v>
      </c>
      <c r="AM135" s="692">
        <v>0</v>
      </c>
      <c r="AN135" s="692">
        <v>0</v>
      </c>
      <c r="AO135" s="693">
        <v>0</v>
      </c>
      <c r="AP135" s="628"/>
      <c r="AQ135" s="691"/>
      <c r="AR135" s="692"/>
      <c r="AS135" s="692"/>
      <c r="AT135" s="692"/>
      <c r="AU135" s="692">
        <v>0</v>
      </c>
      <c r="AV135" s="692">
        <v>6793</v>
      </c>
      <c r="AW135" s="692">
        <v>6793</v>
      </c>
      <c r="AX135" s="692">
        <v>6793</v>
      </c>
      <c r="AY135" s="692">
        <v>6793</v>
      </c>
      <c r="AZ135" s="692">
        <v>6793</v>
      </c>
      <c r="BA135" s="692">
        <v>6793</v>
      </c>
      <c r="BB135" s="692">
        <v>6793</v>
      </c>
      <c r="BC135" s="692">
        <v>6793</v>
      </c>
      <c r="BD135" s="692">
        <v>6793</v>
      </c>
      <c r="BE135" s="692">
        <v>6793</v>
      </c>
      <c r="BF135" s="692">
        <v>6793</v>
      </c>
      <c r="BG135" s="692">
        <v>6793</v>
      </c>
      <c r="BH135" s="692">
        <v>6793</v>
      </c>
      <c r="BI135" s="692">
        <v>6793</v>
      </c>
      <c r="BJ135" s="692">
        <v>6793</v>
      </c>
      <c r="BK135" s="692">
        <v>6793</v>
      </c>
      <c r="BL135" s="692">
        <v>6793</v>
      </c>
      <c r="BM135" s="692">
        <v>6793</v>
      </c>
      <c r="BN135" s="692">
        <v>6697</v>
      </c>
      <c r="BO135" s="692">
        <v>0</v>
      </c>
      <c r="BP135" s="692">
        <v>0</v>
      </c>
      <c r="BQ135" s="692">
        <v>0</v>
      </c>
      <c r="BR135" s="692">
        <v>0</v>
      </c>
      <c r="BS135" s="692">
        <v>0</v>
      </c>
      <c r="BT135" s="693">
        <v>0</v>
      </c>
      <c r="BU135" s="163"/>
    </row>
    <row r="136" spans="2:73" s="18" customFormat="1" ht="15.75">
      <c r="B136" s="821"/>
      <c r="C136" s="821"/>
      <c r="D136" s="821" t="s">
        <v>118</v>
      </c>
      <c r="E136" s="821" t="s">
        <v>723</v>
      </c>
      <c r="F136" s="821"/>
      <c r="G136" s="821"/>
      <c r="H136" s="821">
        <v>2016</v>
      </c>
      <c r="I136" s="822" t="s">
        <v>580</v>
      </c>
      <c r="J136" s="822" t="s">
        <v>585</v>
      </c>
      <c r="K136" s="823"/>
      <c r="L136" s="824"/>
      <c r="M136" s="825"/>
      <c r="N136" s="825"/>
      <c r="O136" s="825"/>
      <c r="P136" s="825">
        <v>0</v>
      </c>
      <c r="Q136" s="825">
        <v>547</v>
      </c>
      <c r="R136" s="825">
        <v>574</v>
      </c>
      <c r="S136" s="825">
        <v>578</v>
      </c>
      <c r="T136" s="825">
        <v>578</v>
      </c>
      <c r="U136" s="825">
        <v>578</v>
      </c>
      <c r="V136" s="825">
        <v>578</v>
      </c>
      <c r="W136" s="825">
        <v>578</v>
      </c>
      <c r="X136" s="825">
        <v>578</v>
      </c>
      <c r="Y136" s="825">
        <v>566</v>
      </c>
      <c r="Z136" s="825">
        <v>566</v>
      </c>
      <c r="AA136" s="825">
        <v>542</v>
      </c>
      <c r="AB136" s="825">
        <v>410</v>
      </c>
      <c r="AC136" s="825">
        <v>165</v>
      </c>
      <c r="AD136" s="825">
        <v>165</v>
      </c>
      <c r="AE136" s="825">
        <v>15</v>
      </c>
      <c r="AF136" s="825">
        <v>0</v>
      </c>
      <c r="AG136" s="825">
        <v>0</v>
      </c>
      <c r="AH136" s="825">
        <v>0</v>
      </c>
      <c r="AI136" s="825">
        <v>0</v>
      </c>
      <c r="AJ136" s="825">
        <v>0</v>
      </c>
      <c r="AK136" s="825">
        <v>0</v>
      </c>
      <c r="AL136" s="825">
        <v>0</v>
      </c>
      <c r="AM136" s="825">
        <v>0</v>
      </c>
      <c r="AN136" s="825">
        <v>0</v>
      </c>
      <c r="AO136" s="826">
        <v>0</v>
      </c>
      <c r="AP136" s="823"/>
      <c r="AQ136" s="824"/>
      <c r="AR136" s="825"/>
      <c r="AS136" s="825"/>
      <c r="AT136" s="825"/>
      <c r="AU136" s="825">
        <v>0</v>
      </c>
      <c r="AV136" s="825">
        <v>3813170</v>
      </c>
      <c r="AW136" s="825">
        <v>3958230</v>
      </c>
      <c r="AX136" s="825">
        <v>3980129</v>
      </c>
      <c r="AY136" s="825">
        <v>3980129</v>
      </c>
      <c r="AZ136" s="825">
        <v>3980129</v>
      </c>
      <c r="BA136" s="825">
        <v>3980012</v>
      </c>
      <c r="BB136" s="825">
        <v>3980012</v>
      </c>
      <c r="BC136" s="825">
        <v>3980012</v>
      </c>
      <c r="BD136" s="825">
        <v>3925729</v>
      </c>
      <c r="BE136" s="825">
        <v>3925729</v>
      </c>
      <c r="BF136" s="825">
        <v>3794815</v>
      </c>
      <c r="BG136" s="825">
        <v>3067947</v>
      </c>
      <c r="BH136" s="825">
        <v>1262575</v>
      </c>
      <c r="BI136" s="825">
        <v>1262575</v>
      </c>
      <c r="BJ136" s="825">
        <v>98320</v>
      </c>
      <c r="BK136" s="825">
        <v>0</v>
      </c>
      <c r="BL136" s="825">
        <v>0</v>
      </c>
      <c r="BM136" s="825">
        <v>0</v>
      </c>
      <c r="BN136" s="825">
        <v>0</v>
      </c>
      <c r="BO136" s="825">
        <v>0</v>
      </c>
      <c r="BP136" s="825">
        <v>0</v>
      </c>
      <c r="BQ136" s="825">
        <v>0</v>
      </c>
      <c r="BR136" s="825">
        <v>0</v>
      </c>
      <c r="BS136" s="825">
        <v>0</v>
      </c>
      <c r="BT136" s="826">
        <v>0</v>
      </c>
      <c r="BU136" s="146"/>
    </row>
    <row r="137" spans="2:73" ht="15.75">
      <c r="B137" s="687"/>
      <c r="C137" s="687"/>
      <c r="D137" s="687" t="s">
        <v>120</v>
      </c>
      <c r="E137" s="687" t="s">
        <v>723</v>
      </c>
      <c r="F137" s="687"/>
      <c r="G137" s="687"/>
      <c r="H137" s="687">
        <v>2016</v>
      </c>
      <c r="I137" s="639" t="s">
        <v>580</v>
      </c>
      <c r="J137" s="639" t="s">
        <v>585</v>
      </c>
      <c r="K137" s="628"/>
      <c r="L137" s="691"/>
      <c r="M137" s="692"/>
      <c r="N137" s="692"/>
      <c r="O137" s="692"/>
      <c r="P137" s="692">
        <v>0</v>
      </c>
      <c r="Q137" s="692">
        <v>158</v>
      </c>
      <c r="R137" s="692">
        <v>158</v>
      </c>
      <c r="S137" s="692">
        <v>158</v>
      </c>
      <c r="T137" s="692">
        <v>158</v>
      </c>
      <c r="U137" s="692">
        <v>158</v>
      </c>
      <c r="V137" s="692">
        <v>158</v>
      </c>
      <c r="W137" s="692">
        <v>158</v>
      </c>
      <c r="X137" s="692">
        <v>158</v>
      </c>
      <c r="Y137" s="692">
        <v>158</v>
      </c>
      <c r="Z137" s="692">
        <v>158</v>
      </c>
      <c r="AA137" s="692">
        <v>158</v>
      </c>
      <c r="AB137" s="692">
        <v>158</v>
      </c>
      <c r="AC137" s="692">
        <v>158</v>
      </c>
      <c r="AD137" s="692">
        <v>151</v>
      </c>
      <c r="AE137" s="692">
        <v>151</v>
      </c>
      <c r="AF137" s="692">
        <v>151</v>
      </c>
      <c r="AG137" s="692">
        <v>151</v>
      </c>
      <c r="AH137" s="692">
        <v>151</v>
      </c>
      <c r="AI137" s="692">
        <v>151</v>
      </c>
      <c r="AJ137" s="692">
        <v>151</v>
      </c>
      <c r="AK137" s="692">
        <v>151</v>
      </c>
      <c r="AL137" s="692">
        <v>151</v>
      </c>
      <c r="AM137" s="692">
        <v>151</v>
      </c>
      <c r="AN137" s="692">
        <v>151</v>
      </c>
      <c r="AO137" s="693">
        <v>151</v>
      </c>
      <c r="AP137" s="628"/>
      <c r="AQ137" s="691"/>
      <c r="AR137" s="692"/>
      <c r="AS137" s="692"/>
      <c r="AT137" s="692"/>
      <c r="AU137" s="692">
        <v>0</v>
      </c>
      <c r="AV137" s="692">
        <v>483359</v>
      </c>
      <c r="AW137" s="692">
        <v>483359</v>
      </c>
      <c r="AX137" s="692">
        <v>483359</v>
      </c>
      <c r="AY137" s="692">
        <v>483359</v>
      </c>
      <c r="AZ137" s="692">
        <v>483359</v>
      </c>
      <c r="BA137" s="692">
        <v>483359</v>
      </c>
      <c r="BB137" s="692">
        <v>483359</v>
      </c>
      <c r="BC137" s="692">
        <v>483359</v>
      </c>
      <c r="BD137" s="692">
        <v>483359</v>
      </c>
      <c r="BE137" s="692">
        <v>483359</v>
      </c>
      <c r="BF137" s="692">
        <v>483359</v>
      </c>
      <c r="BG137" s="692">
        <v>483359</v>
      </c>
      <c r="BH137" s="692">
        <v>483359</v>
      </c>
      <c r="BI137" s="692">
        <v>440532</v>
      </c>
      <c r="BJ137" s="692">
        <v>437896</v>
      </c>
      <c r="BK137" s="692">
        <v>437896</v>
      </c>
      <c r="BL137" s="692">
        <v>437896</v>
      </c>
      <c r="BM137" s="692">
        <v>437896</v>
      </c>
      <c r="BN137" s="692">
        <v>437896</v>
      </c>
      <c r="BO137" s="692">
        <v>437896</v>
      </c>
      <c r="BP137" s="692">
        <v>437896</v>
      </c>
      <c r="BQ137" s="692">
        <v>437896</v>
      </c>
      <c r="BR137" s="692">
        <v>437896</v>
      </c>
      <c r="BS137" s="692">
        <v>437896</v>
      </c>
      <c r="BT137" s="693">
        <v>437896</v>
      </c>
      <c r="BU137" s="163"/>
    </row>
    <row r="138" spans="2:73" ht="15.75">
      <c r="B138" s="687"/>
      <c r="C138" s="687"/>
      <c r="D138" s="687" t="s">
        <v>736</v>
      </c>
      <c r="E138" s="687" t="s">
        <v>723</v>
      </c>
      <c r="F138" s="687"/>
      <c r="G138" s="687"/>
      <c r="H138" s="687">
        <v>2016</v>
      </c>
      <c r="I138" s="639" t="s">
        <v>580</v>
      </c>
      <c r="J138" s="639" t="s">
        <v>585</v>
      </c>
      <c r="K138" s="628"/>
      <c r="L138" s="691"/>
      <c r="M138" s="692"/>
      <c r="N138" s="692"/>
      <c r="O138" s="692"/>
      <c r="P138" s="692">
        <v>0</v>
      </c>
      <c r="Q138" s="692">
        <v>6</v>
      </c>
      <c r="R138" s="692">
        <v>6</v>
      </c>
      <c r="S138" s="692">
        <v>6</v>
      </c>
      <c r="T138" s="692">
        <v>6</v>
      </c>
      <c r="U138" s="692">
        <v>6</v>
      </c>
      <c r="V138" s="692">
        <v>6</v>
      </c>
      <c r="W138" s="692">
        <v>6</v>
      </c>
      <c r="X138" s="692">
        <v>6</v>
      </c>
      <c r="Y138" s="692">
        <v>6</v>
      </c>
      <c r="Z138" s="692">
        <v>6</v>
      </c>
      <c r="AA138" s="692">
        <v>0</v>
      </c>
      <c r="AB138" s="692">
        <v>0</v>
      </c>
      <c r="AC138" s="692">
        <v>0</v>
      </c>
      <c r="AD138" s="692">
        <v>0</v>
      </c>
      <c r="AE138" s="692">
        <v>0</v>
      </c>
      <c r="AF138" s="692">
        <v>0</v>
      </c>
      <c r="AG138" s="692">
        <v>0</v>
      </c>
      <c r="AH138" s="692">
        <v>0</v>
      </c>
      <c r="AI138" s="692">
        <v>0</v>
      </c>
      <c r="AJ138" s="692">
        <v>0</v>
      </c>
      <c r="AK138" s="692">
        <v>0</v>
      </c>
      <c r="AL138" s="692">
        <v>0</v>
      </c>
      <c r="AM138" s="692">
        <v>0</v>
      </c>
      <c r="AN138" s="692">
        <v>0</v>
      </c>
      <c r="AO138" s="693">
        <v>0</v>
      </c>
      <c r="AP138" s="628"/>
      <c r="AQ138" s="691"/>
      <c r="AR138" s="692"/>
      <c r="AS138" s="692"/>
      <c r="AT138" s="692"/>
      <c r="AU138" s="692">
        <v>0</v>
      </c>
      <c r="AV138" s="692">
        <v>30549</v>
      </c>
      <c r="AW138" s="692">
        <v>30549</v>
      </c>
      <c r="AX138" s="692">
        <v>30549</v>
      </c>
      <c r="AY138" s="692">
        <v>30549</v>
      </c>
      <c r="AZ138" s="692">
        <v>30549</v>
      </c>
      <c r="BA138" s="692">
        <v>30549</v>
      </c>
      <c r="BB138" s="692">
        <v>30549</v>
      </c>
      <c r="BC138" s="692">
        <v>30549</v>
      </c>
      <c r="BD138" s="692">
        <v>30549</v>
      </c>
      <c r="BE138" s="692">
        <v>30549</v>
      </c>
      <c r="BF138" s="692">
        <v>0</v>
      </c>
      <c r="BG138" s="692">
        <v>0</v>
      </c>
      <c r="BH138" s="692">
        <v>0</v>
      </c>
      <c r="BI138" s="692">
        <v>0</v>
      </c>
      <c r="BJ138" s="692">
        <v>0</v>
      </c>
      <c r="BK138" s="692">
        <v>0</v>
      </c>
      <c r="BL138" s="692">
        <v>0</v>
      </c>
      <c r="BM138" s="692">
        <v>0</v>
      </c>
      <c r="BN138" s="692">
        <v>0</v>
      </c>
      <c r="BO138" s="692">
        <v>0</v>
      </c>
      <c r="BP138" s="692">
        <v>0</v>
      </c>
      <c r="BQ138" s="692">
        <v>0</v>
      </c>
      <c r="BR138" s="692">
        <v>0</v>
      </c>
      <c r="BS138" s="692">
        <v>0</v>
      </c>
      <c r="BT138" s="693">
        <v>0</v>
      </c>
      <c r="BU138" s="163"/>
    </row>
    <row r="139" spans="2:73" ht="15.75">
      <c r="B139" s="687"/>
      <c r="C139" s="687"/>
      <c r="D139" s="687" t="s">
        <v>113</v>
      </c>
      <c r="E139" s="687" t="s">
        <v>723</v>
      </c>
      <c r="F139" s="687"/>
      <c r="G139" s="687"/>
      <c r="H139" s="687">
        <v>2017</v>
      </c>
      <c r="I139" s="639" t="s">
        <v>580</v>
      </c>
      <c r="J139" s="639" t="s">
        <v>592</v>
      </c>
      <c r="K139" s="628"/>
      <c r="L139" s="691"/>
      <c r="M139" s="692"/>
      <c r="N139" s="692"/>
      <c r="O139" s="692"/>
      <c r="P139" s="692">
        <v>0</v>
      </c>
      <c r="Q139" s="692">
        <v>0</v>
      </c>
      <c r="R139" s="692">
        <v>356</v>
      </c>
      <c r="S139" s="692">
        <v>288</v>
      </c>
      <c r="T139" s="692">
        <v>288</v>
      </c>
      <c r="U139" s="692">
        <v>288</v>
      </c>
      <c r="V139" s="692">
        <v>288</v>
      </c>
      <c r="W139" s="692">
        <v>288</v>
      </c>
      <c r="X139" s="692">
        <v>288</v>
      </c>
      <c r="Y139" s="692">
        <v>288</v>
      </c>
      <c r="Z139" s="692">
        <v>288</v>
      </c>
      <c r="AA139" s="692">
        <v>287</v>
      </c>
      <c r="AB139" s="692">
        <v>272</v>
      </c>
      <c r="AC139" s="692">
        <v>272</v>
      </c>
      <c r="AD139" s="692">
        <v>272</v>
      </c>
      <c r="AE139" s="692">
        <v>272</v>
      </c>
      <c r="AF139" s="692">
        <v>229</v>
      </c>
      <c r="AG139" s="692">
        <v>229</v>
      </c>
      <c r="AH139" s="692">
        <v>32</v>
      </c>
      <c r="AI139" s="692">
        <v>0</v>
      </c>
      <c r="AJ139" s="692">
        <v>0</v>
      </c>
      <c r="AK139" s="692">
        <v>0</v>
      </c>
      <c r="AL139" s="692">
        <v>0</v>
      </c>
      <c r="AM139" s="692">
        <v>0</v>
      </c>
      <c r="AN139" s="692">
        <v>0</v>
      </c>
      <c r="AO139" s="693">
        <v>0</v>
      </c>
      <c r="AP139" s="628"/>
      <c r="AQ139" s="691"/>
      <c r="AR139" s="692"/>
      <c r="AS139" s="692"/>
      <c r="AT139" s="692"/>
      <c r="AU139" s="692">
        <v>0</v>
      </c>
      <c r="AV139" s="692">
        <v>0</v>
      </c>
      <c r="AW139" s="692">
        <v>5148358</v>
      </c>
      <c r="AX139" s="692">
        <v>4138165</v>
      </c>
      <c r="AY139" s="692">
        <v>4138165</v>
      </c>
      <c r="AZ139" s="692">
        <v>4138165</v>
      </c>
      <c r="BA139" s="692">
        <v>4138165</v>
      </c>
      <c r="BB139" s="692">
        <v>4138165</v>
      </c>
      <c r="BC139" s="692">
        <v>4138165</v>
      </c>
      <c r="BD139" s="692">
        <v>4138127</v>
      </c>
      <c r="BE139" s="692">
        <v>4138127</v>
      </c>
      <c r="BF139" s="692">
        <v>4129048</v>
      </c>
      <c r="BG139" s="692">
        <v>4052668</v>
      </c>
      <c r="BH139" s="692">
        <v>4052083</v>
      </c>
      <c r="BI139" s="692">
        <v>4052083</v>
      </c>
      <c r="BJ139" s="692">
        <v>4051803</v>
      </c>
      <c r="BK139" s="692">
        <v>3414609</v>
      </c>
      <c r="BL139" s="692">
        <v>3414609</v>
      </c>
      <c r="BM139" s="692">
        <v>481301</v>
      </c>
      <c r="BN139" s="692">
        <v>0</v>
      </c>
      <c r="BO139" s="692">
        <v>0</v>
      </c>
      <c r="BP139" s="692">
        <v>0</v>
      </c>
      <c r="BQ139" s="692">
        <v>0</v>
      </c>
      <c r="BR139" s="692">
        <v>0</v>
      </c>
      <c r="BS139" s="692">
        <v>0</v>
      </c>
      <c r="BT139" s="693">
        <v>0</v>
      </c>
      <c r="BU139" s="163"/>
    </row>
    <row r="140" spans="2:73" ht="15.75">
      <c r="B140" s="687"/>
      <c r="C140" s="687"/>
      <c r="D140" s="687" t="s">
        <v>739</v>
      </c>
      <c r="E140" s="687" t="s">
        <v>723</v>
      </c>
      <c r="F140" s="687"/>
      <c r="G140" s="687"/>
      <c r="H140" s="687">
        <v>2017</v>
      </c>
      <c r="I140" s="639" t="s">
        <v>580</v>
      </c>
      <c r="J140" s="639" t="s">
        <v>592</v>
      </c>
      <c r="K140" s="628"/>
      <c r="L140" s="691"/>
      <c r="M140" s="692"/>
      <c r="N140" s="692"/>
      <c r="O140" s="692"/>
      <c r="P140" s="692">
        <v>0</v>
      </c>
      <c r="Q140" s="692">
        <v>0</v>
      </c>
      <c r="R140" s="692">
        <v>291</v>
      </c>
      <c r="S140" s="692">
        <v>213</v>
      </c>
      <c r="T140" s="692">
        <v>213</v>
      </c>
      <c r="U140" s="692">
        <v>213</v>
      </c>
      <c r="V140" s="692">
        <v>213</v>
      </c>
      <c r="W140" s="692">
        <v>213</v>
      </c>
      <c r="X140" s="692">
        <v>213</v>
      </c>
      <c r="Y140" s="692">
        <v>213</v>
      </c>
      <c r="Z140" s="692">
        <v>213</v>
      </c>
      <c r="AA140" s="692">
        <v>213</v>
      </c>
      <c r="AB140" s="692">
        <v>201</v>
      </c>
      <c r="AC140" s="692">
        <v>201</v>
      </c>
      <c r="AD140" s="692">
        <v>201</v>
      </c>
      <c r="AE140" s="692">
        <v>171</v>
      </c>
      <c r="AF140" s="692">
        <v>171</v>
      </c>
      <c r="AG140" s="692">
        <v>132</v>
      </c>
      <c r="AH140" s="692">
        <v>105</v>
      </c>
      <c r="AI140" s="692">
        <v>0</v>
      </c>
      <c r="AJ140" s="692">
        <v>0</v>
      </c>
      <c r="AK140" s="692">
        <v>0</v>
      </c>
      <c r="AL140" s="692">
        <v>0</v>
      </c>
      <c r="AM140" s="692">
        <v>0</v>
      </c>
      <c r="AN140" s="692">
        <v>0</v>
      </c>
      <c r="AO140" s="693">
        <v>0</v>
      </c>
      <c r="AP140" s="628"/>
      <c r="AQ140" s="691"/>
      <c r="AR140" s="692"/>
      <c r="AS140" s="692"/>
      <c r="AT140" s="692"/>
      <c r="AU140" s="692">
        <v>0</v>
      </c>
      <c r="AV140" s="692">
        <v>0</v>
      </c>
      <c r="AW140" s="692">
        <v>4246409</v>
      </c>
      <c r="AX140" s="692">
        <v>3075200</v>
      </c>
      <c r="AY140" s="692">
        <v>3075200</v>
      </c>
      <c r="AZ140" s="692">
        <v>3075200</v>
      </c>
      <c r="BA140" s="692">
        <v>3075200</v>
      </c>
      <c r="BB140" s="692">
        <v>3075200</v>
      </c>
      <c r="BC140" s="692">
        <v>3075200</v>
      </c>
      <c r="BD140" s="692">
        <v>3075141</v>
      </c>
      <c r="BE140" s="692">
        <v>3075141</v>
      </c>
      <c r="BF140" s="692">
        <v>3075141</v>
      </c>
      <c r="BG140" s="692">
        <v>3019154</v>
      </c>
      <c r="BH140" s="692">
        <v>3013892</v>
      </c>
      <c r="BI140" s="692">
        <v>3013892</v>
      </c>
      <c r="BJ140" s="692">
        <v>2544825</v>
      </c>
      <c r="BK140" s="692">
        <v>2544825</v>
      </c>
      <c r="BL140" s="692">
        <v>1971082</v>
      </c>
      <c r="BM140" s="692">
        <v>1562225</v>
      </c>
      <c r="BN140" s="692">
        <v>0</v>
      </c>
      <c r="BO140" s="692">
        <v>0</v>
      </c>
      <c r="BP140" s="692">
        <v>0</v>
      </c>
      <c r="BQ140" s="692">
        <v>0</v>
      </c>
      <c r="BR140" s="692">
        <v>0</v>
      </c>
      <c r="BS140" s="692">
        <v>0</v>
      </c>
      <c r="BT140" s="693">
        <v>0</v>
      </c>
      <c r="BU140" s="163"/>
    </row>
    <row r="141" spans="2:73" ht="15.75">
      <c r="B141" s="687"/>
      <c r="C141" s="687"/>
      <c r="D141" s="687" t="s">
        <v>791</v>
      </c>
      <c r="E141" s="687" t="s">
        <v>723</v>
      </c>
      <c r="F141" s="687"/>
      <c r="G141" s="687"/>
      <c r="H141" s="687">
        <v>2017</v>
      </c>
      <c r="I141" s="639" t="s">
        <v>580</v>
      </c>
      <c r="J141" s="639" t="s">
        <v>592</v>
      </c>
      <c r="K141" s="628"/>
      <c r="L141" s="691"/>
      <c r="M141" s="692"/>
      <c r="N141" s="692"/>
      <c r="O141" s="692"/>
      <c r="P141" s="692">
        <v>0</v>
      </c>
      <c r="Q141" s="692">
        <v>0</v>
      </c>
      <c r="R141" s="692">
        <v>297</v>
      </c>
      <c r="S141" s="692">
        <v>297</v>
      </c>
      <c r="T141" s="692">
        <v>297</v>
      </c>
      <c r="U141" s="692">
        <v>297</v>
      </c>
      <c r="V141" s="692">
        <v>297</v>
      </c>
      <c r="W141" s="692">
        <v>297</v>
      </c>
      <c r="X141" s="692">
        <v>297</v>
      </c>
      <c r="Y141" s="692">
        <v>297</v>
      </c>
      <c r="Z141" s="692">
        <v>297</v>
      </c>
      <c r="AA141" s="692">
        <v>297</v>
      </c>
      <c r="AB141" s="692">
        <v>297</v>
      </c>
      <c r="AC141" s="692">
        <v>297</v>
      </c>
      <c r="AD141" s="692">
        <v>297</v>
      </c>
      <c r="AE141" s="692">
        <v>297</v>
      </c>
      <c r="AF141" s="692">
        <v>297</v>
      </c>
      <c r="AG141" s="692">
        <v>297</v>
      </c>
      <c r="AH141" s="692">
        <v>297</v>
      </c>
      <c r="AI141" s="692">
        <v>297</v>
      </c>
      <c r="AJ141" s="692">
        <v>268</v>
      </c>
      <c r="AK141" s="692">
        <v>0</v>
      </c>
      <c r="AL141" s="692">
        <v>0</v>
      </c>
      <c r="AM141" s="692">
        <v>0</v>
      </c>
      <c r="AN141" s="692">
        <v>0</v>
      </c>
      <c r="AO141" s="693">
        <v>0</v>
      </c>
      <c r="AP141" s="628"/>
      <c r="AQ141" s="691"/>
      <c r="AR141" s="692"/>
      <c r="AS141" s="692"/>
      <c r="AT141" s="692"/>
      <c r="AU141" s="692">
        <v>0</v>
      </c>
      <c r="AV141" s="692">
        <v>0</v>
      </c>
      <c r="AW141" s="692">
        <v>1024189</v>
      </c>
      <c r="AX141" s="692">
        <v>1024189</v>
      </c>
      <c r="AY141" s="692">
        <v>1024189</v>
      </c>
      <c r="AZ141" s="692">
        <v>1024189</v>
      </c>
      <c r="BA141" s="692">
        <v>1024189</v>
      </c>
      <c r="BB141" s="692">
        <v>1024189</v>
      </c>
      <c r="BC141" s="692">
        <v>1024189</v>
      </c>
      <c r="BD141" s="692">
        <v>1024189</v>
      </c>
      <c r="BE141" s="692">
        <v>1024189</v>
      </c>
      <c r="BF141" s="692">
        <v>1024189</v>
      </c>
      <c r="BG141" s="692">
        <v>1024189</v>
      </c>
      <c r="BH141" s="692">
        <v>1024189</v>
      </c>
      <c r="BI141" s="692">
        <v>1024189</v>
      </c>
      <c r="BJ141" s="692">
        <v>1024189</v>
      </c>
      <c r="BK141" s="692">
        <v>1024189</v>
      </c>
      <c r="BL141" s="692">
        <v>1024189</v>
      </c>
      <c r="BM141" s="692">
        <v>1024189</v>
      </c>
      <c r="BN141" s="692">
        <v>1024189</v>
      </c>
      <c r="BO141" s="692">
        <v>991997</v>
      </c>
      <c r="BP141" s="692">
        <v>0</v>
      </c>
      <c r="BQ141" s="692">
        <v>0</v>
      </c>
      <c r="BR141" s="692">
        <v>0</v>
      </c>
      <c r="BS141" s="692">
        <v>0</v>
      </c>
      <c r="BT141" s="693">
        <v>0</v>
      </c>
      <c r="BU141" s="163"/>
    </row>
    <row r="142" spans="2:73" ht="15.75">
      <c r="B142" s="687"/>
      <c r="C142" s="687"/>
      <c r="D142" s="687" t="s">
        <v>115</v>
      </c>
      <c r="E142" s="687" t="s">
        <v>723</v>
      </c>
      <c r="F142" s="687"/>
      <c r="G142" s="687"/>
      <c r="H142" s="687">
        <v>2017</v>
      </c>
      <c r="I142" s="639" t="s">
        <v>580</v>
      </c>
      <c r="J142" s="639" t="s">
        <v>592</v>
      </c>
      <c r="K142" s="628"/>
      <c r="L142" s="691"/>
      <c r="M142" s="692"/>
      <c r="N142" s="692"/>
      <c r="O142" s="692"/>
      <c r="P142" s="692">
        <v>0</v>
      </c>
      <c r="Q142" s="692">
        <v>0</v>
      </c>
      <c r="R142" s="692">
        <v>12</v>
      </c>
      <c r="S142" s="692">
        <v>12</v>
      </c>
      <c r="T142" s="692">
        <v>12</v>
      </c>
      <c r="U142" s="692">
        <v>12</v>
      </c>
      <c r="V142" s="692">
        <v>12</v>
      </c>
      <c r="W142" s="692">
        <v>12</v>
      </c>
      <c r="X142" s="692">
        <v>12</v>
      </c>
      <c r="Y142" s="692">
        <v>12</v>
      </c>
      <c r="Z142" s="692">
        <v>12</v>
      </c>
      <c r="AA142" s="692">
        <v>12</v>
      </c>
      <c r="AB142" s="692">
        <v>12</v>
      </c>
      <c r="AC142" s="692">
        <v>12</v>
      </c>
      <c r="AD142" s="692">
        <v>12</v>
      </c>
      <c r="AE142" s="692">
        <v>12</v>
      </c>
      <c r="AF142" s="692">
        <v>12</v>
      </c>
      <c r="AG142" s="692">
        <v>2</v>
      </c>
      <c r="AH142" s="692">
        <v>0</v>
      </c>
      <c r="AI142" s="692">
        <v>0</v>
      </c>
      <c r="AJ142" s="692">
        <v>0</v>
      </c>
      <c r="AK142" s="692">
        <v>0</v>
      </c>
      <c r="AL142" s="692">
        <v>0</v>
      </c>
      <c r="AM142" s="692">
        <v>0</v>
      </c>
      <c r="AN142" s="692">
        <v>0</v>
      </c>
      <c r="AO142" s="693">
        <v>0</v>
      </c>
      <c r="AP142" s="628"/>
      <c r="AQ142" s="691"/>
      <c r="AR142" s="692"/>
      <c r="AS142" s="692"/>
      <c r="AT142" s="692"/>
      <c r="AU142" s="692">
        <v>0</v>
      </c>
      <c r="AV142" s="692">
        <v>0</v>
      </c>
      <c r="AW142" s="692">
        <v>47606</v>
      </c>
      <c r="AX142" s="692">
        <v>47606</v>
      </c>
      <c r="AY142" s="692">
        <v>47606</v>
      </c>
      <c r="AZ142" s="692">
        <v>47606</v>
      </c>
      <c r="BA142" s="692">
        <v>47606</v>
      </c>
      <c r="BB142" s="692">
        <v>47606</v>
      </c>
      <c r="BC142" s="692">
        <v>47606</v>
      </c>
      <c r="BD142" s="692">
        <v>47606</v>
      </c>
      <c r="BE142" s="692">
        <v>47606</v>
      </c>
      <c r="BF142" s="692">
        <v>47606</v>
      </c>
      <c r="BG142" s="692">
        <v>47508</v>
      </c>
      <c r="BH142" s="692">
        <v>47508</v>
      </c>
      <c r="BI142" s="692">
        <v>47508</v>
      </c>
      <c r="BJ142" s="692">
        <v>47508</v>
      </c>
      <c r="BK142" s="692">
        <v>47508</v>
      </c>
      <c r="BL142" s="692">
        <v>27339</v>
      </c>
      <c r="BM142" s="692">
        <v>5740</v>
      </c>
      <c r="BN142" s="692">
        <v>4696</v>
      </c>
      <c r="BO142" s="692">
        <v>4696</v>
      </c>
      <c r="BP142" s="692">
        <v>4696</v>
      </c>
      <c r="BQ142" s="692">
        <v>0</v>
      </c>
      <c r="BR142" s="692">
        <v>0</v>
      </c>
      <c r="BS142" s="692">
        <v>0</v>
      </c>
      <c r="BT142" s="693">
        <v>0</v>
      </c>
      <c r="BU142" s="163"/>
    </row>
    <row r="143" spans="2:73" ht="15.75">
      <c r="B143" s="687"/>
      <c r="C143" s="687"/>
      <c r="D143" s="687" t="s">
        <v>117</v>
      </c>
      <c r="E143" s="687" t="s">
        <v>723</v>
      </c>
      <c r="F143" s="687"/>
      <c r="G143" s="687"/>
      <c r="H143" s="687">
        <v>2017</v>
      </c>
      <c r="I143" s="639" t="s">
        <v>580</v>
      </c>
      <c r="J143" s="639" t="s">
        <v>592</v>
      </c>
      <c r="K143" s="628"/>
      <c r="L143" s="691"/>
      <c r="M143" s="692"/>
      <c r="N143" s="692"/>
      <c r="O143" s="692"/>
      <c r="P143" s="692">
        <v>0</v>
      </c>
      <c r="Q143" s="692">
        <v>0</v>
      </c>
      <c r="R143" s="692">
        <v>3</v>
      </c>
      <c r="S143" s="692">
        <v>3</v>
      </c>
      <c r="T143" s="692">
        <v>3</v>
      </c>
      <c r="U143" s="692">
        <v>3</v>
      </c>
      <c r="V143" s="692">
        <v>3</v>
      </c>
      <c r="W143" s="692">
        <v>3</v>
      </c>
      <c r="X143" s="692">
        <v>3</v>
      </c>
      <c r="Y143" s="692">
        <v>3</v>
      </c>
      <c r="Z143" s="692">
        <v>3</v>
      </c>
      <c r="AA143" s="692">
        <v>3</v>
      </c>
      <c r="AB143" s="692">
        <v>0</v>
      </c>
      <c r="AC143" s="692">
        <v>0</v>
      </c>
      <c r="AD143" s="692">
        <v>0</v>
      </c>
      <c r="AE143" s="692">
        <v>0</v>
      </c>
      <c r="AF143" s="692">
        <v>0</v>
      </c>
      <c r="AG143" s="692">
        <v>0</v>
      </c>
      <c r="AH143" s="692">
        <v>0</v>
      </c>
      <c r="AI143" s="692">
        <v>0</v>
      </c>
      <c r="AJ143" s="692">
        <v>0</v>
      </c>
      <c r="AK143" s="692">
        <v>0</v>
      </c>
      <c r="AL143" s="692">
        <v>0</v>
      </c>
      <c r="AM143" s="692">
        <v>0</v>
      </c>
      <c r="AN143" s="692">
        <v>0</v>
      </c>
      <c r="AO143" s="693">
        <v>0</v>
      </c>
      <c r="AP143" s="628"/>
      <c r="AQ143" s="691"/>
      <c r="AR143" s="692"/>
      <c r="AS143" s="692"/>
      <c r="AT143" s="692"/>
      <c r="AU143" s="692">
        <v>0</v>
      </c>
      <c r="AV143" s="692">
        <v>0</v>
      </c>
      <c r="AW143" s="692">
        <v>65334</v>
      </c>
      <c r="AX143" s="692">
        <v>65334</v>
      </c>
      <c r="AY143" s="692">
        <v>65334</v>
      </c>
      <c r="AZ143" s="692">
        <v>65334</v>
      </c>
      <c r="BA143" s="692">
        <v>65334</v>
      </c>
      <c r="BB143" s="692">
        <v>65334</v>
      </c>
      <c r="BC143" s="692">
        <v>65334</v>
      </c>
      <c r="BD143" s="692">
        <v>65334</v>
      </c>
      <c r="BE143" s="692">
        <v>65334</v>
      </c>
      <c r="BF143" s="692">
        <v>56427</v>
      </c>
      <c r="BG143" s="692">
        <v>0</v>
      </c>
      <c r="BH143" s="692">
        <v>0</v>
      </c>
      <c r="BI143" s="692">
        <v>0</v>
      </c>
      <c r="BJ143" s="692">
        <v>0</v>
      </c>
      <c r="BK143" s="692">
        <v>0</v>
      </c>
      <c r="BL143" s="692">
        <v>0</v>
      </c>
      <c r="BM143" s="692">
        <v>0</v>
      </c>
      <c r="BN143" s="692">
        <v>0</v>
      </c>
      <c r="BO143" s="692">
        <v>0</v>
      </c>
      <c r="BP143" s="692">
        <v>0</v>
      </c>
      <c r="BQ143" s="692">
        <v>0</v>
      </c>
      <c r="BR143" s="692">
        <v>0</v>
      </c>
      <c r="BS143" s="692">
        <v>0</v>
      </c>
      <c r="BT143" s="693">
        <v>0</v>
      </c>
      <c r="BU143" s="163"/>
    </row>
    <row r="144" spans="2:73" s="18" customFormat="1" ht="15.75">
      <c r="B144" s="821"/>
      <c r="C144" s="821"/>
      <c r="D144" s="821" t="s">
        <v>792</v>
      </c>
      <c r="E144" s="821" t="s">
        <v>723</v>
      </c>
      <c r="F144" s="821"/>
      <c r="G144" s="821"/>
      <c r="H144" s="821">
        <v>2017</v>
      </c>
      <c r="I144" s="822" t="s">
        <v>580</v>
      </c>
      <c r="J144" s="822" t="s">
        <v>592</v>
      </c>
      <c r="K144" s="823"/>
      <c r="L144" s="824"/>
      <c r="M144" s="825"/>
      <c r="N144" s="825"/>
      <c r="O144" s="825"/>
      <c r="P144" s="825">
        <v>0</v>
      </c>
      <c r="Q144" s="825">
        <v>0</v>
      </c>
      <c r="R144" s="825">
        <v>1835</v>
      </c>
      <c r="S144" s="825">
        <v>1862</v>
      </c>
      <c r="T144" s="825">
        <v>1862</v>
      </c>
      <c r="U144" s="825">
        <v>1862</v>
      </c>
      <c r="V144" s="825">
        <v>1862</v>
      </c>
      <c r="W144" s="825">
        <v>1718</v>
      </c>
      <c r="X144" s="825">
        <v>1718</v>
      </c>
      <c r="Y144" s="825">
        <v>1718</v>
      </c>
      <c r="Z144" s="825">
        <v>1711</v>
      </c>
      <c r="AA144" s="825">
        <v>1711</v>
      </c>
      <c r="AB144" s="825">
        <v>1640</v>
      </c>
      <c r="AC144" s="825">
        <v>1539</v>
      </c>
      <c r="AD144" s="825">
        <v>554</v>
      </c>
      <c r="AE144" s="825">
        <v>398</v>
      </c>
      <c r="AF144" s="825">
        <v>38</v>
      </c>
      <c r="AG144" s="825">
        <v>0</v>
      </c>
      <c r="AH144" s="825">
        <v>0</v>
      </c>
      <c r="AI144" s="825">
        <v>0</v>
      </c>
      <c r="AJ144" s="825">
        <v>0</v>
      </c>
      <c r="AK144" s="825">
        <v>0</v>
      </c>
      <c r="AL144" s="825">
        <v>0</v>
      </c>
      <c r="AM144" s="825">
        <v>0</v>
      </c>
      <c r="AN144" s="825">
        <v>0</v>
      </c>
      <c r="AO144" s="826">
        <v>0</v>
      </c>
      <c r="AP144" s="823"/>
      <c r="AQ144" s="824"/>
      <c r="AR144" s="825"/>
      <c r="AS144" s="825"/>
      <c r="AT144" s="825"/>
      <c r="AU144" s="825">
        <v>0</v>
      </c>
      <c r="AV144" s="825">
        <v>0</v>
      </c>
      <c r="AW144" s="825">
        <v>14252278</v>
      </c>
      <c r="AX144" s="825">
        <v>14331953</v>
      </c>
      <c r="AY144" s="825">
        <v>14331953</v>
      </c>
      <c r="AZ144" s="825">
        <v>14331953</v>
      </c>
      <c r="BA144" s="825">
        <v>14331953</v>
      </c>
      <c r="BB144" s="825">
        <v>13460627</v>
      </c>
      <c r="BC144" s="825">
        <v>13460627</v>
      </c>
      <c r="BD144" s="825">
        <v>13460627</v>
      </c>
      <c r="BE144" s="825">
        <v>13116603</v>
      </c>
      <c r="BF144" s="825">
        <v>13116603</v>
      </c>
      <c r="BG144" s="825">
        <v>12744251</v>
      </c>
      <c r="BH144" s="825">
        <v>12485332</v>
      </c>
      <c r="BI144" s="825">
        <v>2997915</v>
      </c>
      <c r="BJ144" s="825">
        <v>2257525</v>
      </c>
      <c r="BK144" s="825">
        <v>446350</v>
      </c>
      <c r="BL144" s="825">
        <v>156023</v>
      </c>
      <c r="BM144" s="825">
        <v>156023</v>
      </c>
      <c r="BN144" s="825">
        <v>156023</v>
      </c>
      <c r="BO144" s="825">
        <v>156023</v>
      </c>
      <c r="BP144" s="825">
        <v>156023</v>
      </c>
      <c r="BQ144" s="825">
        <v>0</v>
      </c>
      <c r="BR144" s="825">
        <v>0</v>
      </c>
      <c r="BS144" s="825">
        <v>0</v>
      </c>
      <c r="BT144" s="826">
        <v>0</v>
      </c>
      <c r="BU144" s="146"/>
    </row>
    <row r="145" spans="2:73" ht="15.75">
      <c r="B145" s="687"/>
      <c r="C145" s="687"/>
      <c r="D145" s="687" t="s">
        <v>120</v>
      </c>
      <c r="E145" s="687" t="s">
        <v>723</v>
      </c>
      <c r="F145" s="687"/>
      <c r="G145" s="687"/>
      <c r="H145" s="687">
        <v>2017</v>
      </c>
      <c r="I145" s="639" t="s">
        <v>580</v>
      </c>
      <c r="J145" s="639" t="s">
        <v>592</v>
      </c>
      <c r="K145" s="628"/>
      <c r="L145" s="691"/>
      <c r="M145" s="692"/>
      <c r="N145" s="692"/>
      <c r="O145" s="692"/>
      <c r="P145" s="692">
        <v>0</v>
      </c>
      <c r="Q145" s="692">
        <v>0</v>
      </c>
      <c r="R145" s="692">
        <v>95</v>
      </c>
      <c r="S145" s="692">
        <v>95</v>
      </c>
      <c r="T145" s="692">
        <v>95</v>
      </c>
      <c r="U145" s="692">
        <v>95</v>
      </c>
      <c r="V145" s="692">
        <v>95</v>
      </c>
      <c r="W145" s="692">
        <v>95</v>
      </c>
      <c r="X145" s="692">
        <v>95</v>
      </c>
      <c r="Y145" s="692">
        <v>95</v>
      </c>
      <c r="Z145" s="692">
        <v>95</v>
      </c>
      <c r="AA145" s="692">
        <v>95</v>
      </c>
      <c r="AB145" s="692">
        <v>95</v>
      </c>
      <c r="AC145" s="692">
        <v>95</v>
      </c>
      <c r="AD145" s="692">
        <v>95</v>
      </c>
      <c r="AE145" s="692">
        <v>95</v>
      </c>
      <c r="AF145" s="692">
        <v>95</v>
      </c>
      <c r="AG145" s="692">
        <v>90</v>
      </c>
      <c r="AH145" s="692">
        <v>87</v>
      </c>
      <c r="AI145" s="692">
        <v>31</v>
      </c>
      <c r="AJ145" s="692">
        <v>3</v>
      </c>
      <c r="AK145" s="692">
        <v>3</v>
      </c>
      <c r="AL145" s="692">
        <v>3</v>
      </c>
      <c r="AM145" s="692">
        <v>3</v>
      </c>
      <c r="AN145" s="692">
        <v>3</v>
      </c>
      <c r="AO145" s="693">
        <v>3</v>
      </c>
      <c r="AP145" s="628"/>
      <c r="AQ145" s="691"/>
      <c r="AR145" s="692"/>
      <c r="AS145" s="692"/>
      <c r="AT145" s="692"/>
      <c r="AU145" s="692">
        <v>0</v>
      </c>
      <c r="AV145" s="692">
        <v>0</v>
      </c>
      <c r="AW145" s="692">
        <v>669158</v>
      </c>
      <c r="AX145" s="692">
        <v>669158</v>
      </c>
      <c r="AY145" s="692">
        <v>669158</v>
      </c>
      <c r="AZ145" s="692">
        <v>669158</v>
      </c>
      <c r="BA145" s="692">
        <v>669158</v>
      </c>
      <c r="BB145" s="692">
        <v>669158</v>
      </c>
      <c r="BC145" s="692">
        <v>669158</v>
      </c>
      <c r="BD145" s="692">
        <v>669158</v>
      </c>
      <c r="BE145" s="692">
        <v>669158</v>
      </c>
      <c r="BF145" s="692">
        <v>669158</v>
      </c>
      <c r="BG145" s="692">
        <v>669158</v>
      </c>
      <c r="BH145" s="692">
        <v>669158</v>
      </c>
      <c r="BI145" s="692">
        <v>669158</v>
      </c>
      <c r="BJ145" s="692">
        <v>669158</v>
      </c>
      <c r="BK145" s="692">
        <v>669158</v>
      </c>
      <c r="BL145" s="692">
        <v>650636</v>
      </c>
      <c r="BM145" s="692">
        <v>640249</v>
      </c>
      <c r="BN145" s="692">
        <v>225283</v>
      </c>
      <c r="BO145" s="692">
        <v>12016</v>
      </c>
      <c r="BP145" s="692">
        <v>12016</v>
      </c>
      <c r="BQ145" s="692">
        <v>12016</v>
      </c>
      <c r="BR145" s="692">
        <v>12016</v>
      </c>
      <c r="BS145" s="692">
        <v>12016</v>
      </c>
      <c r="BT145" s="693">
        <v>12016</v>
      </c>
      <c r="BU145" s="163"/>
    </row>
    <row r="146" spans="2:73" ht="15.75">
      <c r="B146" s="687"/>
      <c r="C146" s="687"/>
      <c r="D146" s="687" t="s">
        <v>124</v>
      </c>
      <c r="E146" s="687" t="s">
        <v>723</v>
      </c>
      <c r="F146" s="687"/>
      <c r="G146" s="687"/>
      <c r="H146" s="687">
        <v>2017</v>
      </c>
      <c r="I146" s="639" t="s">
        <v>580</v>
      </c>
      <c r="J146" s="639" t="s">
        <v>592</v>
      </c>
      <c r="K146" s="628"/>
      <c r="L146" s="691"/>
      <c r="M146" s="692"/>
      <c r="N146" s="692"/>
      <c r="O146" s="692"/>
      <c r="P146" s="692">
        <v>0</v>
      </c>
      <c r="Q146" s="692">
        <v>0</v>
      </c>
      <c r="R146" s="692">
        <v>0</v>
      </c>
      <c r="S146" s="692">
        <v>0</v>
      </c>
      <c r="T146" s="692">
        <v>0</v>
      </c>
      <c r="U146" s="692">
        <v>0</v>
      </c>
      <c r="V146" s="692">
        <v>0</v>
      </c>
      <c r="W146" s="692">
        <v>0</v>
      </c>
      <c r="X146" s="692">
        <v>0</v>
      </c>
      <c r="Y146" s="692">
        <v>0</v>
      </c>
      <c r="Z146" s="692">
        <v>0</v>
      </c>
      <c r="AA146" s="692">
        <v>0</v>
      </c>
      <c r="AB146" s="692">
        <v>0</v>
      </c>
      <c r="AC146" s="692">
        <v>0</v>
      </c>
      <c r="AD146" s="692">
        <v>0</v>
      </c>
      <c r="AE146" s="692">
        <v>0</v>
      </c>
      <c r="AF146" s="692">
        <v>0</v>
      </c>
      <c r="AG146" s="692">
        <v>0</v>
      </c>
      <c r="AH146" s="692">
        <v>0</v>
      </c>
      <c r="AI146" s="692">
        <v>0</v>
      </c>
      <c r="AJ146" s="692">
        <v>0</v>
      </c>
      <c r="AK146" s="692">
        <v>0</v>
      </c>
      <c r="AL146" s="692">
        <v>0</v>
      </c>
      <c r="AM146" s="692">
        <v>0</v>
      </c>
      <c r="AN146" s="692">
        <v>0</v>
      </c>
      <c r="AO146" s="693">
        <v>0</v>
      </c>
      <c r="AP146" s="628"/>
      <c r="AQ146" s="691"/>
      <c r="AR146" s="692"/>
      <c r="AS146" s="692"/>
      <c r="AT146" s="692"/>
      <c r="AU146" s="692">
        <v>0</v>
      </c>
      <c r="AV146" s="692">
        <v>0</v>
      </c>
      <c r="AW146" s="692">
        <v>5221</v>
      </c>
      <c r="AX146" s="692">
        <v>5221</v>
      </c>
      <c r="AY146" s="692">
        <v>5221</v>
      </c>
      <c r="AZ146" s="692">
        <v>0</v>
      </c>
      <c r="BA146" s="692">
        <v>0</v>
      </c>
      <c r="BB146" s="692">
        <v>0</v>
      </c>
      <c r="BC146" s="692">
        <v>0</v>
      </c>
      <c r="BD146" s="692">
        <v>0</v>
      </c>
      <c r="BE146" s="692">
        <v>0</v>
      </c>
      <c r="BF146" s="692">
        <v>0</v>
      </c>
      <c r="BG146" s="692">
        <v>0</v>
      </c>
      <c r="BH146" s="692">
        <v>0</v>
      </c>
      <c r="BI146" s="692">
        <v>0</v>
      </c>
      <c r="BJ146" s="692">
        <v>0</v>
      </c>
      <c r="BK146" s="692">
        <v>0</v>
      </c>
      <c r="BL146" s="692">
        <v>0</v>
      </c>
      <c r="BM146" s="692">
        <v>0</v>
      </c>
      <c r="BN146" s="692">
        <v>0</v>
      </c>
      <c r="BO146" s="692">
        <v>0</v>
      </c>
      <c r="BP146" s="692">
        <v>0</v>
      </c>
      <c r="BQ146" s="692">
        <v>0</v>
      </c>
      <c r="BR146" s="692">
        <v>0</v>
      </c>
      <c r="BS146" s="692">
        <v>0</v>
      </c>
      <c r="BT146" s="693">
        <v>0</v>
      </c>
      <c r="BU146" s="163"/>
    </row>
    <row r="147" spans="2:73" ht="15.75">
      <c r="B147" s="687"/>
      <c r="C147" s="687"/>
      <c r="D147" s="687" t="s">
        <v>736</v>
      </c>
      <c r="E147" s="687" t="s">
        <v>723</v>
      </c>
      <c r="F147" s="687"/>
      <c r="G147" s="687"/>
      <c r="H147" s="687">
        <v>2017</v>
      </c>
      <c r="I147" s="639" t="s">
        <v>580</v>
      </c>
      <c r="J147" s="639" t="s">
        <v>592</v>
      </c>
      <c r="K147" s="628"/>
      <c r="L147" s="691"/>
      <c r="M147" s="692"/>
      <c r="N147" s="692"/>
      <c r="O147" s="692"/>
      <c r="P147" s="692">
        <v>0</v>
      </c>
      <c r="Q147" s="692">
        <v>0</v>
      </c>
      <c r="R147" s="692">
        <v>55</v>
      </c>
      <c r="S147" s="692">
        <v>55</v>
      </c>
      <c r="T147" s="692">
        <v>55</v>
      </c>
      <c r="U147" s="692">
        <v>55</v>
      </c>
      <c r="V147" s="692">
        <v>55</v>
      </c>
      <c r="W147" s="692">
        <v>55</v>
      </c>
      <c r="X147" s="692">
        <v>55</v>
      </c>
      <c r="Y147" s="692">
        <v>55</v>
      </c>
      <c r="Z147" s="692">
        <v>55</v>
      </c>
      <c r="AA147" s="692">
        <v>55</v>
      </c>
      <c r="AB147" s="692">
        <v>0</v>
      </c>
      <c r="AC147" s="692">
        <v>0</v>
      </c>
      <c r="AD147" s="692">
        <v>0</v>
      </c>
      <c r="AE147" s="692">
        <v>0</v>
      </c>
      <c r="AF147" s="692">
        <v>0</v>
      </c>
      <c r="AG147" s="692">
        <v>0</v>
      </c>
      <c r="AH147" s="692">
        <v>0</v>
      </c>
      <c r="AI147" s="692">
        <v>0</v>
      </c>
      <c r="AJ147" s="692">
        <v>0</v>
      </c>
      <c r="AK147" s="692">
        <v>0</v>
      </c>
      <c r="AL147" s="692">
        <v>0</v>
      </c>
      <c r="AM147" s="692">
        <v>0</v>
      </c>
      <c r="AN147" s="692">
        <v>0</v>
      </c>
      <c r="AO147" s="693">
        <v>0</v>
      </c>
      <c r="AP147" s="628"/>
      <c r="AQ147" s="691"/>
      <c r="AR147" s="692"/>
      <c r="AS147" s="692"/>
      <c r="AT147" s="692"/>
      <c r="AU147" s="692">
        <v>0</v>
      </c>
      <c r="AV147" s="692">
        <v>0</v>
      </c>
      <c r="AW147" s="692">
        <v>302795</v>
      </c>
      <c r="AX147" s="692">
        <v>302795</v>
      </c>
      <c r="AY147" s="692">
        <v>302795</v>
      </c>
      <c r="AZ147" s="692">
        <v>302795</v>
      </c>
      <c r="BA147" s="692">
        <v>302795</v>
      </c>
      <c r="BB147" s="692">
        <v>302795</v>
      </c>
      <c r="BC147" s="692">
        <v>302795</v>
      </c>
      <c r="BD147" s="692">
        <v>302795</v>
      </c>
      <c r="BE147" s="692">
        <v>302795</v>
      </c>
      <c r="BF147" s="692">
        <v>302795</v>
      </c>
      <c r="BG147" s="692">
        <v>0</v>
      </c>
      <c r="BH147" s="692">
        <v>0</v>
      </c>
      <c r="BI147" s="692">
        <v>0</v>
      </c>
      <c r="BJ147" s="692">
        <v>0</v>
      </c>
      <c r="BK147" s="692">
        <v>0</v>
      </c>
      <c r="BL147" s="692">
        <v>0</v>
      </c>
      <c r="BM147" s="692">
        <v>0</v>
      </c>
      <c r="BN147" s="692">
        <v>0</v>
      </c>
      <c r="BO147" s="692">
        <v>0</v>
      </c>
      <c r="BP147" s="692">
        <v>0</v>
      </c>
      <c r="BQ147" s="692">
        <v>0</v>
      </c>
      <c r="BR147" s="692">
        <v>0</v>
      </c>
      <c r="BS147" s="692">
        <v>0</v>
      </c>
      <c r="BT147" s="693">
        <v>0</v>
      </c>
      <c r="BU147" s="163"/>
    </row>
    <row r="148" spans="2:73" ht="15.75">
      <c r="B148" s="687"/>
      <c r="C148" s="687"/>
      <c r="D148" s="687" t="s">
        <v>741</v>
      </c>
      <c r="E148" s="687" t="s">
        <v>723</v>
      </c>
      <c r="F148" s="687"/>
      <c r="G148" s="687"/>
      <c r="H148" s="687">
        <v>2017</v>
      </c>
      <c r="I148" s="639" t="s">
        <v>580</v>
      </c>
      <c r="J148" s="639" t="s">
        <v>592</v>
      </c>
      <c r="K148" s="628"/>
      <c r="L148" s="691"/>
      <c r="M148" s="692"/>
      <c r="N148" s="692"/>
      <c r="O148" s="692"/>
      <c r="P148" s="692">
        <v>0</v>
      </c>
      <c r="Q148" s="692">
        <v>0</v>
      </c>
      <c r="R148" s="692">
        <v>0</v>
      </c>
      <c r="S148" s="692">
        <v>0</v>
      </c>
      <c r="T148" s="692">
        <v>0</v>
      </c>
      <c r="U148" s="692">
        <v>0</v>
      </c>
      <c r="V148" s="692">
        <v>0</v>
      </c>
      <c r="W148" s="692">
        <v>0</v>
      </c>
      <c r="X148" s="692">
        <v>0</v>
      </c>
      <c r="Y148" s="692">
        <v>0</v>
      </c>
      <c r="Z148" s="692">
        <v>0</v>
      </c>
      <c r="AA148" s="692">
        <v>0</v>
      </c>
      <c r="AB148" s="692">
        <v>0</v>
      </c>
      <c r="AC148" s="692">
        <v>0</v>
      </c>
      <c r="AD148" s="692">
        <v>0</v>
      </c>
      <c r="AE148" s="692">
        <v>0</v>
      </c>
      <c r="AF148" s="692">
        <v>0</v>
      </c>
      <c r="AG148" s="692">
        <v>0</v>
      </c>
      <c r="AH148" s="692">
        <v>0</v>
      </c>
      <c r="AI148" s="692">
        <v>0</v>
      </c>
      <c r="AJ148" s="692">
        <v>0</v>
      </c>
      <c r="AK148" s="692">
        <v>0</v>
      </c>
      <c r="AL148" s="692">
        <v>0</v>
      </c>
      <c r="AM148" s="692">
        <v>0</v>
      </c>
      <c r="AN148" s="692">
        <v>0</v>
      </c>
      <c r="AO148" s="693">
        <v>0</v>
      </c>
      <c r="AP148" s="628"/>
      <c r="AQ148" s="691"/>
      <c r="AR148" s="692"/>
      <c r="AS148" s="692"/>
      <c r="AT148" s="692"/>
      <c r="AU148" s="692">
        <v>0</v>
      </c>
      <c r="AV148" s="692">
        <v>0</v>
      </c>
      <c r="AW148" s="692">
        <v>325911</v>
      </c>
      <c r="AX148" s="692">
        <v>325911</v>
      </c>
      <c r="AY148" s="692">
        <v>325911</v>
      </c>
      <c r="AZ148" s="692">
        <v>325911</v>
      </c>
      <c r="BA148" s="692">
        <v>325911</v>
      </c>
      <c r="BB148" s="692">
        <v>308730</v>
      </c>
      <c r="BC148" s="692">
        <v>308730</v>
      </c>
      <c r="BD148" s="692">
        <v>308730</v>
      </c>
      <c r="BE148" s="692">
        <v>0</v>
      </c>
      <c r="BF148" s="692">
        <v>0</v>
      </c>
      <c r="BG148" s="692">
        <v>0</v>
      </c>
      <c r="BH148" s="692">
        <v>0</v>
      </c>
      <c r="BI148" s="692">
        <v>0</v>
      </c>
      <c r="BJ148" s="692">
        <v>0</v>
      </c>
      <c r="BK148" s="692">
        <v>0</v>
      </c>
      <c r="BL148" s="692">
        <v>0</v>
      </c>
      <c r="BM148" s="692">
        <v>0</v>
      </c>
      <c r="BN148" s="692">
        <v>0</v>
      </c>
      <c r="BO148" s="692">
        <v>0</v>
      </c>
      <c r="BP148" s="692">
        <v>0</v>
      </c>
      <c r="BQ148" s="692">
        <v>0</v>
      </c>
      <c r="BR148" s="692">
        <v>0</v>
      </c>
      <c r="BS148" s="692">
        <v>0</v>
      </c>
      <c r="BT148" s="693">
        <v>0</v>
      </c>
      <c r="BU148" s="163"/>
    </row>
    <row r="149" spans="2:73" ht="15.75">
      <c r="B149" s="687"/>
      <c r="C149" s="687"/>
      <c r="D149" s="687" t="s">
        <v>743</v>
      </c>
      <c r="E149" s="687" t="s">
        <v>723</v>
      </c>
      <c r="F149" s="687"/>
      <c r="G149" s="687"/>
      <c r="H149" s="687">
        <v>2017</v>
      </c>
      <c r="I149" s="639" t="s">
        <v>580</v>
      </c>
      <c r="J149" s="639" t="s">
        <v>592</v>
      </c>
      <c r="K149" s="628"/>
      <c r="L149" s="691"/>
      <c r="M149" s="692"/>
      <c r="N149" s="692"/>
      <c r="O149" s="692"/>
      <c r="P149" s="692">
        <v>0</v>
      </c>
      <c r="Q149" s="692">
        <v>0</v>
      </c>
      <c r="R149" s="692">
        <v>19</v>
      </c>
      <c r="S149" s="692">
        <v>19</v>
      </c>
      <c r="T149" s="692">
        <v>19</v>
      </c>
      <c r="U149" s="692">
        <v>19</v>
      </c>
      <c r="V149" s="692">
        <v>19</v>
      </c>
      <c r="W149" s="692">
        <v>19</v>
      </c>
      <c r="X149" s="692">
        <v>19</v>
      </c>
      <c r="Y149" s="692">
        <v>19</v>
      </c>
      <c r="Z149" s="692">
        <v>19</v>
      </c>
      <c r="AA149" s="692">
        <v>19</v>
      </c>
      <c r="AB149" s="692">
        <v>19</v>
      </c>
      <c r="AC149" s="692">
        <v>19</v>
      </c>
      <c r="AD149" s="692">
        <v>19</v>
      </c>
      <c r="AE149" s="692">
        <v>19</v>
      </c>
      <c r="AF149" s="692">
        <v>19</v>
      </c>
      <c r="AG149" s="692">
        <v>19</v>
      </c>
      <c r="AH149" s="692">
        <v>19</v>
      </c>
      <c r="AI149" s="692">
        <v>19</v>
      </c>
      <c r="AJ149" s="692">
        <v>16</v>
      </c>
      <c r="AK149" s="692">
        <v>11</v>
      </c>
      <c r="AL149" s="692">
        <v>0</v>
      </c>
      <c r="AM149" s="692">
        <v>0</v>
      </c>
      <c r="AN149" s="692">
        <v>0</v>
      </c>
      <c r="AO149" s="693">
        <v>0</v>
      </c>
      <c r="AP149" s="628"/>
      <c r="AQ149" s="691"/>
      <c r="AR149" s="692"/>
      <c r="AS149" s="692"/>
      <c r="AT149" s="692"/>
      <c r="AU149" s="692">
        <v>0</v>
      </c>
      <c r="AV149" s="692">
        <v>0</v>
      </c>
      <c r="AW149" s="692">
        <v>108123</v>
      </c>
      <c r="AX149" s="692">
        <v>108123</v>
      </c>
      <c r="AY149" s="692">
        <v>108123</v>
      </c>
      <c r="AZ149" s="692">
        <v>108123</v>
      </c>
      <c r="BA149" s="692">
        <v>106719</v>
      </c>
      <c r="BB149" s="692">
        <v>105045</v>
      </c>
      <c r="BC149" s="692">
        <v>105045</v>
      </c>
      <c r="BD149" s="692">
        <v>105045</v>
      </c>
      <c r="BE149" s="692">
        <v>105045</v>
      </c>
      <c r="BF149" s="692">
        <v>105045</v>
      </c>
      <c r="BG149" s="692">
        <v>105045</v>
      </c>
      <c r="BH149" s="692">
        <v>104621</v>
      </c>
      <c r="BI149" s="692">
        <v>104621</v>
      </c>
      <c r="BJ149" s="692">
        <v>104621</v>
      </c>
      <c r="BK149" s="692">
        <v>104621</v>
      </c>
      <c r="BL149" s="692">
        <v>103611</v>
      </c>
      <c r="BM149" s="692">
        <v>103611</v>
      </c>
      <c r="BN149" s="692">
        <v>103404</v>
      </c>
      <c r="BO149" s="692">
        <v>100783</v>
      </c>
      <c r="BP149" s="692">
        <v>22048</v>
      </c>
      <c r="BQ149" s="692">
        <v>88</v>
      </c>
      <c r="BR149" s="692">
        <v>88</v>
      </c>
      <c r="BS149" s="692">
        <v>0</v>
      </c>
      <c r="BT149" s="693">
        <v>0</v>
      </c>
      <c r="BU149" s="163"/>
    </row>
    <row r="150" spans="2:73" s="18" customFormat="1" ht="15.75">
      <c r="B150" s="821"/>
      <c r="C150" s="821"/>
      <c r="D150" s="821" t="s">
        <v>828</v>
      </c>
      <c r="E150" s="821" t="s">
        <v>723</v>
      </c>
      <c r="F150" s="821" t="s">
        <v>794</v>
      </c>
      <c r="G150" s="821"/>
      <c r="H150" s="821">
        <v>2018</v>
      </c>
      <c r="I150" s="822" t="s">
        <v>581</v>
      </c>
      <c r="J150" s="822" t="s">
        <v>592</v>
      </c>
      <c r="K150" s="823"/>
      <c r="L150" s="824"/>
      <c r="M150" s="825"/>
      <c r="N150" s="825"/>
      <c r="O150" s="825"/>
      <c r="P150" s="825">
        <v>0</v>
      </c>
      <c r="Q150" s="825">
        <v>0</v>
      </c>
      <c r="R150" s="825">
        <v>0</v>
      </c>
      <c r="S150" s="825">
        <v>237.5873362766738</v>
      </c>
      <c r="T150" s="825">
        <v>237.06454830292188</v>
      </c>
      <c r="U150" s="825">
        <v>235.32632170087848</v>
      </c>
      <c r="V150" s="825">
        <v>233.22112726095065</v>
      </c>
      <c r="W150" s="825">
        <v>233.22112726095065</v>
      </c>
      <c r="X150" s="825">
        <v>233.22112726095065</v>
      </c>
      <c r="Y150" s="825">
        <v>233.22112726095065</v>
      </c>
      <c r="Z150" s="825">
        <v>233.22112726095065</v>
      </c>
      <c r="AA150" s="825">
        <v>233.22112726095065</v>
      </c>
      <c r="AB150" s="825">
        <v>233.22112726095065</v>
      </c>
      <c r="AC150" s="825">
        <v>233.22112726095065</v>
      </c>
      <c r="AD150" s="825">
        <v>233.22112726095065</v>
      </c>
      <c r="AE150" s="825">
        <v>233.22112726095065</v>
      </c>
      <c r="AF150" s="825"/>
      <c r="AG150" s="825"/>
      <c r="AH150" s="825"/>
      <c r="AI150" s="825"/>
      <c r="AJ150" s="825"/>
      <c r="AK150" s="825"/>
      <c r="AL150" s="825"/>
      <c r="AM150" s="825"/>
      <c r="AN150" s="825"/>
      <c r="AO150" s="826"/>
      <c r="AP150" s="823"/>
      <c r="AQ150" s="824"/>
      <c r="AR150" s="825"/>
      <c r="AS150" s="825"/>
      <c r="AT150" s="825"/>
      <c r="AU150" s="825">
        <v>0</v>
      </c>
      <c r="AV150" s="825">
        <v>0</v>
      </c>
      <c r="AW150" s="825">
        <v>0</v>
      </c>
      <c r="AX150" s="825">
        <v>341459.80171449669</v>
      </c>
      <c r="AY150" s="825">
        <v>340708.45241847122</v>
      </c>
      <c r="AZ150" s="825">
        <v>338210.27839888702</v>
      </c>
      <c r="BA150" s="825">
        <v>335184.69931166194</v>
      </c>
      <c r="BB150" s="825">
        <v>335184.69931166194</v>
      </c>
      <c r="BC150" s="825">
        <v>335184.69931166194</v>
      </c>
      <c r="BD150" s="825">
        <v>335184.69931166194</v>
      </c>
      <c r="BE150" s="825">
        <v>335184.69931166194</v>
      </c>
      <c r="BF150" s="825">
        <v>335184.69931166194</v>
      </c>
      <c r="BG150" s="825">
        <v>335184.69931166194</v>
      </c>
      <c r="BH150" s="825">
        <v>335184.69931166194</v>
      </c>
      <c r="BI150" s="825">
        <v>335184.69931166194</v>
      </c>
      <c r="BJ150" s="825">
        <v>335184.69931166194</v>
      </c>
      <c r="BK150" s="825"/>
      <c r="BL150" s="825"/>
      <c r="BM150" s="825"/>
      <c r="BN150" s="825"/>
      <c r="BO150" s="825"/>
      <c r="BP150" s="825"/>
      <c r="BQ150" s="825"/>
      <c r="BR150" s="825"/>
      <c r="BS150" s="825"/>
      <c r="BT150" s="826"/>
      <c r="BU150" s="146"/>
    </row>
    <row r="151" spans="2:73" s="18" customFormat="1" ht="15.75">
      <c r="B151" s="821"/>
      <c r="C151" s="821"/>
      <c r="D151" s="821" t="s">
        <v>829</v>
      </c>
      <c r="E151" s="821" t="s">
        <v>723</v>
      </c>
      <c r="F151" s="821" t="s">
        <v>794</v>
      </c>
      <c r="G151" s="821"/>
      <c r="H151" s="821">
        <v>2018</v>
      </c>
      <c r="I151" s="822" t="s">
        <v>581</v>
      </c>
      <c r="J151" s="822" t="s">
        <v>592</v>
      </c>
      <c r="K151" s="823"/>
      <c r="L151" s="824"/>
      <c r="M151" s="825"/>
      <c r="N151" s="825"/>
      <c r="O151" s="825"/>
      <c r="P151" s="825">
        <v>0</v>
      </c>
      <c r="Q151" s="825">
        <v>0</v>
      </c>
      <c r="R151" s="825">
        <v>0</v>
      </c>
      <c r="S151" s="825">
        <v>111.25</v>
      </c>
      <c r="T151" s="825">
        <v>111.00520512586507</v>
      </c>
      <c r="U151" s="825">
        <v>110.1912824963688</v>
      </c>
      <c r="V151" s="825">
        <v>109.20552759414102</v>
      </c>
      <c r="W151" s="825">
        <v>109.20552759414102</v>
      </c>
      <c r="X151" s="825">
        <v>109.20552759414102</v>
      </c>
      <c r="Y151" s="825">
        <v>109.20552759414102</v>
      </c>
      <c r="Z151" s="825">
        <v>109.20552759414102</v>
      </c>
      <c r="AA151" s="825">
        <v>109.20552759414102</v>
      </c>
      <c r="AB151" s="825">
        <v>109.20552759414102</v>
      </c>
      <c r="AC151" s="825">
        <v>109.20552759414102</v>
      </c>
      <c r="AD151" s="825">
        <v>109.20552759414102</v>
      </c>
      <c r="AE151" s="825">
        <v>109.20552759414102</v>
      </c>
      <c r="AF151" s="825"/>
      <c r="AG151" s="825"/>
      <c r="AH151" s="825"/>
      <c r="AI151" s="825"/>
      <c r="AJ151" s="825"/>
      <c r="AK151" s="825"/>
      <c r="AL151" s="825"/>
      <c r="AM151" s="825"/>
      <c r="AN151" s="825"/>
      <c r="AO151" s="826"/>
      <c r="AP151" s="823"/>
      <c r="AQ151" s="824"/>
      <c r="AR151" s="825"/>
      <c r="AS151" s="825"/>
      <c r="AT151" s="825"/>
      <c r="AU151" s="825">
        <v>0</v>
      </c>
      <c r="AV151" s="825">
        <v>0</v>
      </c>
      <c r="AW151" s="825">
        <v>0</v>
      </c>
      <c r="AX151" s="825">
        <v>824296</v>
      </c>
      <c r="AY151" s="825">
        <v>822482.21630948386</v>
      </c>
      <c r="AZ151" s="825">
        <v>816451.53614945454</v>
      </c>
      <c r="BA151" s="825">
        <v>809147.68156170845</v>
      </c>
      <c r="BB151" s="825">
        <v>809147.68156170845</v>
      </c>
      <c r="BC151" s="825">
        <v>809147.68156170845</v>
      </c>
      <c r="BD151" s="825">
        <v>809147.68156170845</v>
      </c>
      <c r="BE151" s="825">
        <v>809147.68156170845</v>
      </c>
      <c r="BF151" s="825">
        <v>809147.68156170845</v>
      </c>
      <c r="BG151" s="825">
        <v>809147.68156170845</v>
      </c>
      <c r="BH151" s="825">
        <v>809147.68156170845</v>
      </c>
      <c r="BI151" s="825">
        <v>809147.68156170845</v>
      </c>
      <c r="BJ151" s="825">
        <v>809147.68156170845</v>
      </c>
      <c r="BK151" s="825"/>
      <c r="BL151" s="825"/>
      <c r="BM151" s="825"/>
      <c r="BN151" s="825"/>
      <c r="BO151" s="825"/>
      <c r="BP151" s="825"/>
      <c r="BQ151" s="825"/>
      <c r="BR151" s="825"/>
      <c r="BS151" s="825"/>
      <c r="BT151" s="826"/>
      <c r="BU151" s="146"/>
    </row>
    <row r="152" spans="2:73" s="18" customFormat="1" ht="15.75">
      <c r="B152" s="821"/>
      <c r="C152" s="821"/>
      <c r="D152" s="821" t="s">
        <v>830</v>
      </c>
      <c r="E152" s="821" t="s">
        <v>723</v>
      </c>
      <c r="F152" s="821" t="s">
        <v>793</v>
      </c>
      <c r="G152" s="821"/>
      <c r="H152" s="821">
        <v>2018</v>
      </c>
      <c r="I152" s="822" t="s">
        <v>581</v>
      </c>
      <c r="J152" s="822" t="s">
        <v>592</v>
      </c>
      <c r="K152" s="823"/>
      <c r="L152" s="824"/>
      <c r="M152" s="825"/>
      <c r="N152" s="825"/>
      <c r="O152" s="825"/>
      <c r="P152" s="825">
        <v>0</v>
      </c>
      <c r="Q152" s="825">
        <v>0</v>
      </c>
      <c r="R152" s="825">
        <v>0</v>
      </c>
      <c r="S152" s="825">
        <v>258.02967140230845</v>
      </c>
      <c r="T152" s="825">
        <v>257.46190204559832</v>
      </c>
      <c r="U152" s="825">
        <v>255.57411608033246</v>
      </c>
      <c r="V152" s="825">
        <v>253.28778786905113</v>
      </c>
      <c r="W152" s="825">
        <v>253.28778786905113</v>
      </c>
      <c r="X152" s="825">
        <v>253.28778786905113</v>
      </c>
      <c r="Y152" s="825">
        <v>253.28778786905113</v>
      </c>
      <c r="Z152" s="825">
        <v>253.28778786905113</v>
      </c>
      <c r="AA152" s="825">
        <v>253.28778786905113</v>
      </c>
      <c r="AB152" s="825">
        <v>253.28778786905113</v>
      </c>
      <c r="AC152" s="825">
        <v>253.28778786905113</v>
      </c>
      <c r="AD152" s="825">
        <v>253.28778786905113</v>
      </c>
      <c r="AE152" s="825">
        <v>253.28778786905113</v>
      </c>
      <c r="AF152" s="825"/>
      <c r="AG152" s="825"/>
      <c r="AH152" s="825"/>
      <c r="AI152" s="825"/>
      <c r="AJ152" s="825"/>
      <c r="AK152" s="825"/>
      <c r="AL152" s="825"/>
      <c r="AM152" s="825"/>
      <c r="AN152" s="825"/>
      <c r="AO152" s="826"/>
      <c r="AP152" s="823"/>
      <c r="AQ152" s="824"/>
      <c r="AR152" s="825"/>
      <c r="AS152" s="825"/>
      <c r="AT152" s="825"/>
      <c r="AU152" s="825">
        <v>0</v>
      </c>
      <c r="AV152" s="825">
        <v>0</v>
      </c>
      <c r="AW152" s="825">
        <v>0</v>
      </c>
      <c r="AX152" s="825">
        <v>1547569.2373519999</v>
      </c>
      <c r="AY152" s="825">
        <v>1544163.9607976389</v>
      </c>
      <c r="AZ152" s="825">
        <v>1532841.6990179257</v>
      </c>
      <c r="BA152" s="825">
        <v>1519129.1240762929</v>
      </c>
      <c r="BB152" s="825">
        <v>1519129.1240762929</v>
      </c>
      <c r="BC152" s="825">
        <v>1519129.1240762929</v>
      </c>
      <c r="BD152" s="825">
        <v>1519129.1240762929</v>
      </c>
      <c r="BE152" s="825">
        <v>1519129.1240762929</v>
      </c>
      <c r="BF152" s="825">
        <v>1519129.1240762929</v>
      </c>
      <c r="BG152" s="825">
        <v>1519129.1240762929</v>
      </c>
      <c r="BH152" s="825">
        <v>1519129.1240762929</v>
      </c>
      <c r="BI152" s="825">
        <v>1519129.1240762929</v>
      </c>
      <c r="BJ152" s="825">
        <v>1519129.1240762929</v>
      </c>
      <c r="BK152" s="825"/>
      <c r="BL152" s="825"/>
      <c r="BM152" s="825"/>
      <c r="BN152" s="825"/>
      <c r="BO152" s="825"/>
      <c r="BP152" s="825"/>
      <c r="BQ152" s="825"/>
      <c r="BR152" s="825"/>
      <c r="BS152" s="825"/>
      <c r="BT152" s="826"/>
      <c r="BU152" s="146"/>
    </row>
    <row r="153" spans="2:73" s="18" customFormat="1" ht="15.75">
      <c r="B153" s="821"/>
      <c r="C153" s="821"/>
      <c r="D153" s="821" t="s">
        <v>830</v>
      </c>
      <c r="E153" s="821" t="s">
        <v>723</v>
      </c>
      <c r="F153" s="821" t="s">
        <v>794</v>
      </c>
      <c r="G153" s="821"/>
      <c r="H153" s="821">
        <v>2018</v>
      </c>
      <c r="I153" s="822" t="s">
        <v>581</v>
      </c>
      <c r="J153" s="822" t="s">
        <v>592</v>
      </c>
      <c r="K153" s="823"/>
      <c r="L153" s="824"/>
      <c r="M153" s="825"/>
      <c r="N153" s="825"/>
      <c r="O153" s="825"/>
      <c r="P153" s="825">
        <v>0</v>
      </c>
      <c r="Q153" s="825">
        <v>0</v>
      </c>
      <c r="R153" s="825">
        <v>0</v>
      </c>
      <c r="S153" s="825">
        <v>1635.5586902246</v>
      </c>
      <c r="T153" s="825">
        <v>1631.9598013822288</v>
      </c>
      <c r="U153" s="825">
        <v>1619.9937948218414</v>
      </c>
      <c r="V153" s="825">
        <v>1605.5015701317727</v>
      </c>
      <c r="W153" s="825">
        <v>1605.5015701317727</v>
      </c>
      <c r="X153" s="825">
        <v>1605.5015701317727</v>
      </c>
      <c r="Y153" s="825">
        <v>1605.5015701317727</v>
      </c>
      <c r="Z153" s="825">
        <v>1605.5015701317727</v>
      </c>
      <c r="AA153" s="825">
        <v>1605.5015701317727</v>
      </c>
      <c r="AB153" s="825">
        <v>1605.5015701317727</v>
      </c>
      <c r="AC153" s="825">
        <v>1605.5015701317727</v>
      </c>
      <c r="AD153" s="825">
        <v>1605.5015701317727</v>
      </c>
      <c r="AE153" s="825">
        <v>1605.5015701317727</v>
      </c>
      <c r="AF153" s="825"/>
      <c r="AG153" s="825"/>
      <c r="AH153" s="825"/>
      <c r="AI153" s="825"/>
      <c r="AJ153" s="825"/>
      <c r="AK153" s="825"/>
      <c r="AL153" s="825"/>
      <c r="AM153" s="825"/>
      <c r="AN153" s="825"/>
      <c r="AO153" s="826"/>
      <c r="AP153" s="823"/>
      <c r="AQ153" s="824"/>
      <c r="AR153" s="825"/>
      <c r="AS153" s="825"/>
      <c r="AT153" s="825"/>
      <c r="AU153" s="825">
        <v>0</v>
      </c>
      <c r="AV153" s="825">
        <v>0</v>
      </c>
      <c r="AW153" s="825">
        <v>0</v>
      </c>
      <c r="AX153" s="825">
        <v>10957302.463704001</v>
      </c>
      <c r="AY153" s="825">
        <v>10933191.978513343</v>
      </c>
      <c r="AZ153" s="825">
        <v>10853026.617313847</v>
      </c>
      <c r="BA153" s="825">
        <v>10755937.047706757</v>
      </c>
      <c r="BB153" s="825">
        <v>10755937.047706757</v>
      </c>
      <c r="BC153" s="825">
        <v>10755937.047706757</v>
      </c>
      <c r="BD153" s="825">
        <v>10755937.047706757</v>
      </c>
      <c r="BE153" s="825">
        <v>10755937.047706757</v>
      </c>
      <c r="BF153" s="825">
        <v>10755937.047706757</v>
      </c>
      <c r="BG153" s="825">
        <v>10755937.047706757</v>
      </c>
      <c r="BH153" s="825">
        <v>10755937.047706757</v>
      </c>
      <c r="BI153" s="825">
        <v>10755937.047706757</v>
      </c>
      <c r="BJ153" s="825">
        <v>10755937.047706757</v>
      </c>
      <c r="BK153" s="825"/>
      <c r="BL153" s="825"/>
      <c r="BM153" s="825"/>
      <c r="BN153" s="825"/>
      <c r="BO153" s="825"/>
      <c r="BP153" s="825"/>
      <c r="BQ153" s="825"/>
      <c r="BR153" s="825"/>
      <c r="BS153" s="825"/>
      <c r="BT153" s="826"/>
      <c r="BU153" s="146"/>
    </row>
    <row r="154" spans="2:73" s="18" customFormat="1" ht="15.75">
      <c r="B154" s="821"/>
      <c r="C154" s="821"/>
      <c r="D154" s="821" t="s">
        <v>830</v>
      </c>
      <c r="E154" s="821" t="s">
        <v>723</v>
      </c>
      <c r="F154" s="821" t="s">
        <v>731</v>
      </c>
      <c r="G154" s="821"/>
      <c r="H154" s="821">
        <v>2018</v>
      </c>
      <c r="I154" s="822" t="s">
        <v>581</v>
      </c>
      <c r="J154" s="822" t="s">
        <v>592</v>
      </c>
      <c r="K154" s="823"/>
      <c r="L154" s="824"/>
      <c r="M154" s="825"/>
      <c r="N154" s="825"/>
      <c r="O154" s="825"/>
      <c r="P154" s="825">
        <v>0</v>
      </c>
      <c r="Q154" s="825">
        <v>0</v>
      </c>
      <c r="R154" s="825">
        <v>0</v>
      </c>
      <c r="S154" s="825">
        <v>23.291669447896922</v>
      </c>
      <c r="T154" s="825">
        <v>23.240418380113638</v>
      </c>
      <c r="U154" s="825">
        <v>23.07001283546294</v>
      </c>
      <c r="V154" s="825">
        <v>22.86363191555882</v>
      </c>
      <c r="W154" s="825">
        <v>22.86363191555882</v>
      </c>
      <c r="X154" s="825">
        <v>22.86363191555882</v>
      </c>
      <c r="Y154" s="825">
        <v>22.86363191555882</v>
      </c>
      <c r="Z154" s="825">
        <v>22.86363191555882</v>
      </c>
      <c r="AA154" s="825">
        <v>22.86363191555882</v>
      </c>
      <c r="AB154" s="825">
        <v>22.86363191555882</v>
      </c>
      <c r="AC154" s="825">
        <v>22.86363191555882</v>
      </c>
      <c r="AD154" s="825">
        <v>22.86363191555882</v>
      </c>
      <c r="AE154" s="825">
        <v>22.86363191555882</v>
      </c>
      <c r="AF154" s="825"/>
      <c r="AG154" s="825"/>
      <c r="AH154" s="825"/>
      <c r="AI154" s="825"/>
      <c r="AJ154" s="825"/>
      <c r="AK154" s="825"/>
      <c r="AL154" s="825"/>
      <c r="AM154" s="825"/>
      <c r="AN154" s="825"/>
      <c r="AO154" s="826"/>
      <c r="AP154" s="823"/>
      <c r="AQ154" s="824"/>
      <c r="AR154" s="825"/>
      <c r="AS154" s="825"/>
      <c r="AT154" s="825"/>
      <c r="AU154" s="825">
        <v>0</v>
      </c>
      <c r="AV154" s="825">
        <v>0</v>
      </c>
      <c r="AW154" s="825">
        <v>0</v>
      </c>
      <c r="AX154" s="825">
        <v>103788.5668</v>
      </c>
      <c r="AY154" s="825">
        <v>103560.19008857124</v>
      </c>
      <c r="AZ154" s="825">
        <v>102800.85648675995</v>
      </c>
      <c r="BA154" s="825">
        <v>101881.21524165168</v>
      </c>
      <c r="BB154" s="825">
        <v>101881.21524165168</v>
      </c>
      <c r="BC154" s="825">
        <v>101881.21524165168</v>
      </c>
      <c r="BD154" s="825">
        <v>101881.21524165168</v>
      </c>
      <c r="BE154" s="825">
        <v>101881.21524165168</v>
      </c>
      <c r="BF154" s="825">
        <v>101881.21524165168</v>
      </c>
      <c r="BG154" s="825">
        <v>101881.21524165168</v>
      </c>
      <c r="BH154" s="825">
        <v>101881.21524165168</v>
      </c>
      <c r="BI154" s="825">
        <v>101881.21524165168</v>
      </c>
      <c r="BJ154" s="825">
        <v>101881.21524165168</v>
      </c>
      <c r="BK154" s="825"/>
      <c r="BL154" s="825"/>
      <c r="BM154" s="825"/>
      <c r="BN154" s="825"/>
      <c r="BO154" s="825"/>
      <c r="BP154" s="825"/>
      <c r="BQ154" s="825"/>
      <c r="BR154" s="825"/>
      <c r="BS154" s="825"/>
      <c r="BT154" s="826"/>
      <c r="BU154" s="146"/>
    </row>
    <row r="155" spans="2:73" s="18" customFormat="1" ht="15.75">
      <c r="B155" s="821"/>
      <c r="C155" s="821"/>
      <c r="D155" s="821" t="s">
        <v>831</v>
      </c>
      <c r="E155" s="821" t="s">
        <v>723</v>
      </c>
      <c r="F155" s="821" t="s">
        <v>793</v>
      </c>
      <c r="G155" s="821"/>
      <c r="H155" s="821">
        <v>2018</v>
      </c>
      <c r="I155" s="822" t="s">
        <v>581</v>
      </c>
      <c r="J155" s="822" t="s">
        <v>592</v>
      </c>
      <c r="K155" s="823"/>
      <c r="L155" s="824"/>
      <c r="M155" s="825"/>
      <c r="N155" s="825"/>
      <c r="O155" s="825"/>
      <c r="P155" s="825">
        <v>0</v>
      </c>
      <c r="Q155" s="825">
        <v>0</v>
      </c>
      <c r="R155" s="825">
        <v>0</v>
      </c>
      <c r="S155" s="825">
        <v>1.539642673944468</v>
      </c>
      <c r="T155" s="825">
        <v>1.536254839026886</v>
      </c>
      <c r="U155" s="825">
        <v>1.5249905692411641</v>
      </c>
      <c r="V155" s="825">
        <v>1.5113482293443563</v>
      </c>
      <c r="W155" s="825">
        <v>1.5113482293443563</v>
      </c>
      <c r="X155" s="825">
        <v>1.5113482293443563</v>
      </c>
      <c r="Y155" s="825">
        <v>1.5113482293443563</v>
      </c>
      <c r="Z155" s="825">
        <v>1.5113482293443563</v>
      </c>
      <c r="AA155" s="825">
        <v>1.5113482293443563</v>
      </c>
      <c r="AB155" s="825">
        <v>1.5113482293443563</v>
      </c>
      <c r="AC155" s="825">
        <v>1.5113482293443563</v>
      </c>
      <c r="AD155" s="825">
        <v>1.5113482293443563</v>
      </c>
      <c r="AE155" s="825">
        <v>1.5113482293443563</v>
      </c>
      <c r="AF155" s="825"/>
      <c r="AG155" s="825"/>
      <c r="AH155" s="825"/>
      <c r="AI155" s="825"/>
      <c r="AJ155" s="825"/>
      <c r="AK155" s="825"/>
      <c r="AL155" s="825"/>
      <c r="AM155" s="825"/>
      <c r="AN155" s="825"/>
      <c r="AO155" s="826"/>
      <c r="AP155" s="823"/>
      <c r="AQ155" s="824"/>
      <c r="AR155" s="825"/>
      <c r="AS155" s="825"/>
      <c r="AT155" s="825"/>
      <c r="AU155" s="825">
        <v>0</v>
      </c>
      <c r="AV155" s="825">
        <v>0</v>
      </c>
      <c r="AW155" s="825">
        <v>0</v>
      </c>
      <c r="AX155" s="825">
        <v>6162.10401860818</v>
      </c>
      <c r="AY155" s="825">
        <v>6148.5449042024138</v>
      </c>
      <c r="AZ155" s="825">
        <v>6103.4619747097831</v>
      </c>
      <c r="BA155" s="825">
        <v>6048.8613073445649</v>
      </c>
      <c r="BB155" s="825">
        <v>6048.8613073445649</v>
      </c>
      <c r="BC155" s="825">
        <v>6048.8613073445649</v>
      </c>
      <c r="BD155" s="825">
        <v>6048.8613073445649</v>
      </c>
      <c r="BE155" s="825">
        <v>6048.8613073445649</v>
      </c>
      <c r="BF155" s="825">
        <v>6048.8613073445649</v>
      </c>
      <c r="BG155" s="825">
        <v>6048.8613073445649</v>
      </c>
      <c r="BH155" s="825">
        <v>6048.8613073445649</v>
      </c>
      <c r="BI155" s="825">
        <v>6048.8613073445649</v>
      </c>
      <c r="BJ155" s="825">
        <v>6048.8613073445649</v>
      </c>
      <c r="BK155" s="825"/>
      <c r="BL155" s="825"/>
      <c r="BM155" s="825"/>
      <c r="BN155" s="825"/>
      <c r="BO155" s="825"/>
      <c r="BP155" s="825"/>
      <c r="BQ155" s="825"/>
      <c r="BR155" s="825"/>
      <c r="BS155" s="825"/>
      <c r="BT155" s="826"/>
      <c r="BU155" s="146"/>
    </row>
    <row r="156" spans="2:73" s="18" customFormat="1" ht="15.75">
      <c r="B156" s="821"/>
      <c r="C156" s="821"/>
      <c r="D156" s="821" t="s">
        <v>832</v>
      </c>
      <c r="E156" s="821" t="s">
        <v>723</v>
      </c>
      <c r="F156" s="821" t="s">
        <v>29</v>
      </c>
      <c r="G156" s="821"/>
      <c r="H156" s="821">
        <v>2018</v>
      </c>
      <c r="I156" s="822" t="s">
        <v>581</v>
      </c>
      <c r="J156" s="822" t="s">
        <v>592</v>
      </c>
      <c r="K156" s="823"/>
      <c r="L156" s="824"/>
      <c r="M156" s="825"/>
      <c r="N156" s="825"/>
      <c r="O156" s="825"/>
      <c r="P156" s="825">
        <v>0</v>
      </c>
      <c r="Q156" s="825">
        <v>0</v>
      </c>
      <c r="R156" s="825">
        <v>0</v>
      </c>
      <c r="S156" s="825">
        <v>63.421883796231455</v>
      </c>
      <c r="T156" s="825">
        <v>63.282330069837762</v>
      </c>
      <c r="U156" s="825">
        <v>62.818325517684627</v>
      </c>
      <c r="V156" s="825">
        <v>62.256362076240528</v>
      </c>
      <c r="W156" s="825">
        <v>62.256362076240528</v>
      </c>
      <c r="X156" s="825">
        <v>62.256362076240528</v>
      </c>
      <c r="Y156" s="825">
        <v>62.256362076240528</v>
      </c>
      <c r="Z156" s="825">
        <v>62.256362076240528</v>
      </c>
      <c r="AA156" s="825">
        <v>62.256362076240528</v>
      </c>
      <c r="AB156" s="825">
        <v>62.256362076240528</v>
      </c>
      <c r="AC156" s="825">
        <v>62.256362076240528</v>
      </c>
      <c r="AD156" s="825">
        <v>62.256362076240528</v>
      </c>
      <c r="AE156" s="825">
        <v>62.256362076240528</v>
      </c>
      <c r="AF156" s="825"/>
      <c r="AG156" s="825"/>
      <c r="AH156" s="825"/>
      <c r="AI156" s="825"/>
      <c r="AJ156" s="825"/>
      <c r="AK156" s="825"/>
      <c r="AL156" s="825"/>
      <c r="AM156" s="825"/>
      <c r="AN156" s="825"/>
      <c r="AO156" s="826"/>
      <c r="AP156" s="823"/>
      <c r="AQ156" s="824"/>
      <c r="AR156" s="825"/>
      <c r="AS156" s="825"/>
      <c r="AT156" s="825"/>
      <c r="AU156" s="825">
        <v>0</v>
      </c>
      <c r="AV156" s="825">
        <v>0</v>
      </c>
      <c r="AW156" s="825">
        <v>0</v>
      </c>
      <c r="AX156" s="825">
        <v>244104.71960623155</v>
      </c>
      <c r="AY156" s="825">
        <v>243567.59076028326</v>
      </c>
      <c r="AZ156" s="825">
        <v>241781.68194900814</v>
      </c>
      <c r="BA156" s="825">
        <v>239618.73881185055</v>
      </c>
      <c r="BB156" s="825">
        <v>239618.73881185055</v>
      </c>
      <c r="BC156" s="825">
        <v>239618.73881185055</v>
      </c>
      <c r="BD156" s="825">
        <v>239618.73881185055</v>
      </c>
      <c r="BE156" s="825">
        <v>239618.73881185055</v>
      </c>
      <c r="BF156" s="825">
        <v>239618.73881185055</v>
      </c>
      <c r="BG156" s="825">
        <v>239618.73881185055</v>
      </c>
      <c r="BH156" s="825">
        <v>239618.73881185055</v>
      </c>
      <c r="BI156" s="825">
        <v>239618.73881185055</v>
      </c>
      <c r="BJ156" s="825">
        <v>239618.73881185055</v>
      </c>
      <c r="BK156" s="825"/>
      <c r="BL156" s="825"/>
      <c r="BM156" s="825"/>
      <c r="BN156" s="825"/>
      <c r="BO156" s="825"/>
      <c r="BP156" s="825"/>
      <c r="BQ156" s="825"/>
      <c r="BR156" s="825"/>
      <c r="BS156" s="825"/>
      <c r="BT156" s="826"/>
      <c r="BU156" s="146"/>
    </row>
    <row r="157" spans="2:73" s="18" customFormat="1" ht="15.75">
      <c r="B157" s="821"/>
      <c r="C157" s="821"/>
      <c r="D157" s="821" t="s">
        <v>739</v>
      </c>
      <c r="E157" s="821" t="s">
        <v>723</v>
      </c>
      <c r="F157" s="821" t="s">
        <v>29</v>
      </c>
      <c r="G157" s="821"/>
      <c r="H157" s="821">
        <v>2018</v>
      </c>
      <c r="I157" s="822" t="s">
        <v>581</v>
      </c>
      <c r="J157" s="822" t="s">
        <v>592</v>
      </c>
      <c r="K157" s="823"/>
      <c r="L157" s="824"/>
      <c r="M157" s="825"/>
      <c r="N157" s="825"/>
      <c r="O157" s="825"/>
      <c r="P157" s="825">
        <v>0</v>
      </c>
      <c r="Q157" s="825">
        <v>0</v>
      </c>
      <c r="R157" s="825">
        <v>0</v>
      </c>
      <c r="S157" s="825">
        <v>139.48705235206774</v>
      </c>
      <c r="T157" s="825">
        <v>139.18012457297581</v>
      </c>
      <c r="U157" s="825">
        <v>138.15961519382003</v>
      </c>
      <c r="V157" s="825">
        <v>136.92365972727302</v>
      </c>
      <c r="W157" s="825">
        <v>136.92365972727302</v>
      </c>
      <c r="X157" s="825">
        <v>136.92365972727302</v>
      </c>
      <c r="Y157" s="825">
        <v>136.92365972727302</v>
      </c>
      <c r="Z157" s="825">
        <v>136.92365972727302</v>
      </c>
      <c r="AA157" s="825">
        <v>136.92365972727302</v>
      </c>
      <c r="AB157" s="825">
        <v>136.92365972727302</v>
      </c>
      <c r="AC157" s="825">
        <v>136.92365972727302</v>
      </c>
      <c r="AD157" s="825">
        <v>136.92365972727302</v>
      </c>
      <c r="AE157" s="825">
        <v>136.92365972727302</v>
      </c>
      <c r="AF157" s="825"/>
      <c r="AG157" s="825"/>
      <c r="AH157" s="825"/>
      <c r="AI157" s="825"/>
      <c r="AJ157" s="825"/>
      <c r="AK157" s="825"/>
      <c r="AL157" s="825"/>
      <c r="AM157" s="825"/>
      <c r="AN157" s="825"/>
      <c r="AO157" s="826"/>
      <c r="AP157" s="823"/>
      <c r="AQ157" s="824"/>
      <c r="AR157" s="825"/>
      <c r="AS157" s="825"/>
      <c r="AT157" s="825"/>
      <c r="AU157" s="825">
        <v>0</v>
      </c>
      <c r="AV157" s="825">
        <v>0</v>
      </c>
      <c r="AW157" s="825">
        <v>0</v>
      </c>
      <c r="AX157" s="825">
        <v>1820084.512008609</v>
      </c>
      <c r="AY157" s="825">
        <v>1816079.591927422</v>
      </c>
      <c r="AZ157" s="825">
        <v>1802763.5652135389</v>
      </c>
      <c r="BA157" s="825">
        <v>1786636.3092119088</v>
      </c>
      <c r="BB157" s="825">
        <v>1786636.3092119088</v>
      </c>
      <c r="BC157" s="825">
        <v>1786636.3092119088</v>
      </c>
      <c r="BD157" s="825">
        <v>1786636.3092119088</v>
      </c>
      <c r="BE157" s="825">
        <v>1786636.3092119088</v>
      </c>
      <c r="BF157" s="825">
        <v>1786636.3092119088</v>
      </c>
      <c r="BG157" s="825">
        <v>1786636.3092119088</v>
      </c>
      <c r="BH157" s="825">
        <v>1786636.3092119088</v>
      </c>
      <c r="BI157" s="825">
        <v>1786636.3092119088</v>
      </c>
      <c r="BJ157" s="825">
        <v>1786636.3092119088</v>
      </c>
      <c r="BK157" s="825"/>
      <c r="BL157" s="825"/>
      <c r="BM157" s="825"/>
      <c r="BN157" s="825"/>
      <c r="BO157" s="825"/>
      <c r="BP157" s="825"/>
      <c r="BQ157" s="825"/>
      <c r="BR157" s="825"/>
      <c r="BS157" s="825"/>
      <c r="BT157" s="826"/>
      <c r="BU157" s="146"/>
    </row>
    <row r="158" spans="2:73" s="18" customFormat="1" ht="15.75">
      <c r="B158" s="821"/>
      <c r="C158" s="821"/>
      <c r="D158" s="821" t="s">
        <v>115</v>
      </c>
      <c r="E158" s="821" t="s">
        <v>723</v>
      </c>
      <c r="F158" s="821" t="s">
        <v>29</v>
      </c>
      <c r="G158" s="821"/>
      <c r="H158" s="821">
        <v>2018</v>
      </c>
      <c r="I158" s="822" t="s">
        <v>581</v>
      </c>
      <c r="J158" s="822" t="s">
        <v>592</v>
      </c>
      <c r="K158" s="823"/>
      <c r="L158" s="824"/>
      <c r="M158" s="825"/>
      <c r="N158" s="825"/>
      <c r="O158" s="825"/>
      <c r="P158" s="825">
        <v>0</v>
      </c>
      <c r="Q158" s="825">
        <v>0</v>
      </c>
      <c r="R158" s="825">
        <v>0</v>
      </c>
      <c r="S158" s="825">
        <v>0.57346717711636497</v>
      </c>
      <c r="T158" s="825">
        <v>0.57220531801126195</v>
      </c>
      <c r="U158" s="825">
        <v>0.56800974126763626</v>
      </c>
      <c r="V158" s="825">
        <v>0.56292841020148632</v>
      </c>
      <c r="W158" s="825">
        <v>0.56292841020148632</v>
      </c>
      <c r="X158" s="825">
        <v>0.56292841020148632</v>
      </c>
      <c r="Y158" s="825">
        <v>0.56292841020148632</v>
      </c>
      <c r="Z158" s="825">
        <v>0.56292841020148632</v>
      </c>
      <c r="AA158" s="825">
        <v>0.56292841020148632</v>
      </c>
      <c r="AB158" s="825">
        <v>0.56292841020148632</v>
      </c>
      <c r="AC158" s="825">
        <v>0.56292841020148632</v>
      </c>
      <c r="AD158" s="825">
        <v>0.56292841020148632</v>
      </c>
      <c r="AE158" s="825">
        <v>0.56292841020148632</v>
      </c>
      <c r="AF158" s="825"/>
      <c r="AG158" s="825"/>
      <c r="AH158" s="825"/>
      <c r="AI158" s="825"/>
      <c r="AJ158" s="825"/>
      <c r="AK158" s="825"/>
      <c r="AL158" s="825"/>
      <c r="AM158" s="825"/>
      <c r="AN158" s="825"/>
      <c r="AO158" s="826"/>
      <c r="AP158" s="823"/>
      <c r="AQ158" s="824"/>
      <c r="AR158" s="825"/>
      <c r="AS158" s="825"/>
      <c r="AT158" s="825"/>
      <c r="AU158" s="825">
        <v>0</v>
      </c>
      <c r="AV158" s="825">
        <v>0</v>
      </c>
      <c r="AW158" s="825">
        <v>0</v>
      </c>
      <c r="AX158" s="825">
        <v>15242.446384013461</v>
      </c>
      <c r="AY158" s="825">
        <v>15208.90685372957</v>
      </c>
      <c r="AZ158" s="825">
        <v>15097.390700553549</v>
      </c>
      <c r="BA158" s="825">
        <v>14962.331678126715</v>
      </c>
      <c r="BB158" s="825">
        <v>14962.331678126715</v>
      </c>
      <c r="BC158" s="825">
        <v>14962.331678126715</v>
      </c>
      <c r="BD158" s="825">
        <v>14962.331678126715</v>
      </c>
      <c r="BE158" s="825">
        <v>14962.331678126715</v>
      </c>
      <c r="BF158" s="825">
        <v>14962.331678126715</v>
      </c>
      <c r="BG158" s="825">
        <v>14962.331678126715</v>
      </c>
      <c r="BH158" s="825">
        <v>14962.331678126715</v>
      </c>
      <c r="BI158" s="825">
        <v>14962.331678126715</v>
      </c>
      <c r="BJ158" s="825">
        <v>14962.331678126715</v>
      </c>
      <c r="BK158" s="825"/>
      <c r="BL158" s="825"/>
      <c r="BM158" s="825"/>
      <c r="BN158" s="825"/>
      <c r="BO158" s="825"/>
      <c r="BP158" s="825"/>
      <c r="BQ158" s="825"/>
      <c r="BR158" s="825"/>
      <c r="BS158" s="825"/>
      <c r="BT158" s="826"/>
      <c r="BU158" s="146"/>
    </row>
    <row r="159" spans="2:73" s="18" customFormat="1" ht="15.75">
      <c r="B159" s="821"/>
      <c r="C159" s="821"/>
      <c r="D159" s="821" t="s">
        <v>114</v>
      </c>
      <c r="E159" s="821" t="s">
        <v>723</v>
      </c>
      <c r="F159" s="821" t="s">
        <v>29</v>
      </c>
      <c r="G159" s="821"/>
      <c r="H159" s="821">
        <v>2018</v>
      </c>
      <c r="I159" s="822" t="s">
        <v>581</v>
      </c>
      <c r="J159" s="822" t="s">
        <v>592</v>
      </c>
      <c r="K159" s="823"/>
      <c r="L159" s="824"/>
      <c r="M159" s="825"/>
      <c r="N159" s="825"/>
      <c r="O159" s="825"/>
      <c r="P159" s="825">
        <v>0</v>
      </c>
      <c r="Q159" s="825">
        <v>0</v>
      </c>
      <c r="R159" s="825">
        <v>0</v>
      </c>
      <c r="S159" s="825">
        <v>290.52417707400008</v>
      </c>
      <c r="T159" s="825">
        <v>289.88490669773057</v>
      </c>
      <c r="U159" s="825">
        <v>287.75938577965138</v>
      </c>
      <c r="V159" s="825">
        <v>285.18513290984117</v>
      </c>
      <c r="W159" s="825">
        <v>285.18513290984117</v>
      </c>
      <c r="X159" s="825">
        <v>285.18513290984117</v>
      </c>
      <c r="Y159" s="825">
        <v>285.18513290984117</v>
      </c>
      <c r="Z159" s="825">
        <v>285.18513290984117</v>
      </c>
      <c r="AA159" s="825">
        <v>285.18513290984117</v>
      </c>
      <c r="AB159" s="825">
        <v>285.18513290984117</v>
      </c>
      <c r="AC159" s="825">
        <v>285.18513290984117</v>
      </c>
      <c r="AD159" s="825">
        <v>285.18513290984117</v>
      </c>
      <c r="AE159" s="825">
        <v>285.18513290984117</v>
      </c>
      <c r="AF159" s="825"/>
      <c r="AG159" s="825"/>
      <c r="AH159" s="825"/>
      <c r="AI159" s="825"/>
      <c r="AJ159" s="825"/>
      <c r="AK159" s="825"/>
      <c r="AL159" s="825"/>
      <c r="AM159" s="825"/>
      <c r="AN159" s="825"/>
      <c r="AO159" s="826"/>
      <c r="AP159" s="823"/>
      <c r="AQ159" s="824"/>
      <c r="AR159" s="825"/>
      <c r="AS159" s="825"/>
      <c r="AT159" s="825"/>
      <c r="AU159" s="825">
        <v>0</v>
      </c>
      <c r="AV159" s="825">
        <v>0</v>
      </c>
      <c r="AW159" s="825">
        <v>0</v>
      </c>
      <c r="AX159" s="825">
        <v>599015.55434400076</v>
      </c>
      <c r="AY159" s="825">
        <v>597697.47850372666</v>
      </c>
      <c r="AZ159" s="825">
        <v>593314.98578371911</v>
      </c>
      <c r="BA159" s="825">
        <v>588007.27774591872</v>
      </c>
      <c r="BB159" s="825">
        <v>588007.27774591872</v>
      </c>
      <c r="BC159" s="825">
        <v>588007.27774591872</v>
      </c>
      <c r="BD159" s="825">
        <v>588007.27774591872</v>
      </c>
      <c r="BE159" s="825">
        <v>588007.27774591872</v>
      </c>
      <c r="BF159" s="825">
        <v>588007.27774591872</v>
      </c>
      <c r="BG159" s="825">
        <v>588007.27774591872</v>
      </c>
      <c r="BH159" s="825">
        <v>588007.27774591872</v>
      </c>
      <c r="BI159" s="825">
        <v>588007.27774591872</v>
      </c>
      <c r="BJ159" s="825">
        <v>588007.27774591872</v>
      </c>
      <c r="BK159" s="825"/>
      <c r="BL159" s="825"/>
      <c r="BM159" s="825"/>
      <c r="BN159" s="825"/>
      <c r="BO159" s="825"/>
      <c r="BP159" s="825"/>
      <c r="BQ159" s="825"/>
      <c r="BR159" s="825"/>
      <c r="BS159" s="825"/>
      <c r="BT159" s="826"/>
      <c r="BU159" s="146"/>
    </row>
    <row r="160" spans="2:73" s="18" customFormat="1" ht="15.75">
      <c r="B160" s="821"/>
      <c r="C160" s="821"/>
      <c r="D160" s="821" t="s">
        <v>118</v>
      </c>
      <c r="E160" s="821" t="s">
        <v>723</v>
      </c>
      <c r="F160" s="821"/>
      <c r="G160" s="821"/>
      <c r="H160" s="821">
        <v>2017</v>
      </c>
      <c r="I160" s="822" t="s">
        <v>822</v>
      </c>
      <c r="J160" s="822" t="s">
        <v>585</v>
      </c>
      <c r="K160" s="823"/>
      <c r="L160" s="824"/>
      <c r="M160" s="825"/>
      <c r="N160" s="825"/>
      <c r="O160" s="825"/>
      <c r="P160" s="825"/>
      <c r="Q160" s="825"/>
      <c r="R160" s="825">
        <f>(AW160/AW144)*R144</f>
        <v>-2.4614682649328059</v>
      </c>
      <c r="S160" s="825">
        <f t="shared" ref="S160:AE160" si="0">(AX160/AX144)*S144</f>
        <v>-12.835136006934993</v>
      </c>
      <c r="T160" s="825">
        <f t="shared" si="0"/>
        <v>-12.835136006934993</v>
      </c>
      <c r="U160" s="825">
        <f t="shared" si="0"/>
        <v>-12.835136006934993</v>
      </c>
      <c r="V160" s="825">
        <f t="shared" si="0"/>
        <v>-12.835136006934993</v>
      </c>
      <c r="W160" s="825">
        <f t="shared" si="0"/>
        <v>-12.609098669772218</v>
      </c>
      <c r="X160" s="825">
        <f t="shared" si="0"/>
        <v>-12.609098669772218</v>
      </c>
      <c r="Y160" s="825">
        <f t="shared" si="0"/>
        <v>-12.609098669772218</v>
      </c>
      <c r="Z160" s="825">
        <f t="shared" si="0"/>
        <v>-12.887088448129443</v>
      </c>
      <c r="AA160" s="825">
        <f t="shared" si="0"/>
        <v>-12.887088448129443</v>
      </c>
      <c r="AB160" s="825">
        <f t="shared" si="0"/>
        <v>-12.713224182417626</v>
      </c>
      <c r="AC160" s="825">
        <f t="shared" si="0"/>
        <v>-12.177683941444249</v>
      </c>
      <c r="AD160" s="825">
        <f t="shared" si="0"/>
        <v>-18.256462241257672</v>
      </c>
      <c r="AE160" s="825">
        <f t="shared" si="0"/>
        <v>-17.417133365079014</v>
      </c>
      <c r="AF160" s="825"/>
      <c r="AG160" s="825"/>
      <c r="AH160" s="825"/>
      <c r="AI160" s="825"/>
      <c r="AJ160" s="825"/>
      <c r="AK160" s="825"/>
      <c r="AL160" s="825"/>
      <c r="AM160" s="825"/>
      <c r="AN160" s="825"/>
      <c r="AO160" s="826"/>
      <c r="AP160" s="823"/>
      <c r="AQ160" s="824"/>
      <c r="AR160" s="825"/>
      <c r="AS160" s="825"/>
      <c r="AT160" s="825"/>
      <c r="AU160" s="825"/>
      <c r="AV160" s="825"/>
      <c r="AW160" s="825">
        <f>14233160-AW144</f>
        <v>-19118</v>
      </c>
      <c r="AX160" s="825">
        <f t="shared" ref="AX160:AY160" si="1">14233160-AX144</f>
        <v>-98793</v>
      </c>
      <c r="AY160" s="825">
        <f t="shared" si="1"/>
        <v>-98793</v>
      </c>
      <c r="AZ160" s="825">
        <f>14233160-AZ144</f>
        <v>-98793</v>
      </c>
      <c r="BA160" s="825">
        <f t="shared" ref="BA160" si="2">14233160-BA144</f>
        <v>-98793</v>
      </c>
      <c r="BB160" s="825">
        <v>-98793</v>
      </c>
      <c r="BC160" s="825">
        <v>-98793</v>
      </c>
      <c r="BD160" s="825">
        <v>-98793</v>
      </c>
      <c r="BE160" s="825">
        <v>-98793</v>
      </c>
      <c r="BF160" s="825">
        <v>-98793</v>
      </c>
      <c r="BG160" s="825">
        <v>-98793</v>
      </c>
      <c r="BH160" s="825">
        <v>-98793</v>
      </c>
      <c r="BI160" s="825">
        <v>-98793</v>
      </c>
      <c r="BJ160" s="825">
        <v>-98793</v>
      </c>
      <c r="BK160" s="825"/>
      <c r="BL160" s="825"/>
      <c r="BM160" s="825"/>
      <c r="BN160" s="825"/>
      <c r="BO160" s="825"/>
      <c r="BP160" s="825"/>
      <c r="BQ160" s="825"/>
      <c r="BR160" s="825"/>
      <c r="BS160" s="825"/>
      <c r="BT160" s="826"/>
      <c r="BU160" s="146"/>
    </row>
    <row r="161" spans="2:73" s="18" customFormat="1" ht="15.75">
      <c r="B161" s="821"/>
      <c r="C161" s="821"/>
      <c r="D161" s="821" t="s">
        <v>118</v>
      </c>
      <c r="E161" s="821" t="s">
        <v>723</v>
      </c>
      <c r="F161" s="821"/>
      <c r="G161" s="821"/>
      <c r="H161" s="821">
        <v>2016</v>
      </c>
      <c r="I161" s="822" t="s">
        <v>822</v>
      </c>
      <c r="J161" s="822" t="s">
        <v>585</v>
      </c>
      <c r="K161" s="823"/>
      <c r="L161" s="824"/>
      <c r="M161" s="825"/>
      <c r="N161" s="825"/>
      <c r="O161" s="825"/>
      <c r="P161" s="825"/>
      <c r="Q161" s="825">
        <f>(AV161/(AV132+AV136))*(Q132+Q136)</f>
        <v>-25.334190769256978</v>
      </c>
      <c r="R161" s="825">
        <f t="shared" ref="R161:AE161" si="3">(AW161/(AW132+AW136))*(R132+R136)</f>
        <v>-25.334193608545192</v>
      </c>
      <c r="S161" s="825">
        <f t="shared" si="3"/>
        <v>-25.450779386951648</v>
      </c>
      <c r="T161" s="825">
        <f t="shared" si="3"/>
        <v>-25.384645055958032</v>
      </c>
      <c r="U161" s="825">
        <f t="shared" si="3"/>
        <v>-25.384645055958032</v>
      </c>
      <c r="V161" s="825">
        <f t="shared" si="3"/>
        <v>-25.322018097341687</v>
      </c>
      <c r="W161" s="825">
        <f t="shared" si="3"/>
        <v>-25.322018097341687</v>
      </c>
      <c r="X161" s="825">
        <f t="shared" si="3"/>
        <v>-25.322018097341687</v>
      </c>
      <c r="Y161" s="825">
        <f t="shared" si="3"/>
        <v>-25.283463206174581</v>
      </c>
      <c r="Z161" s="825">
        <f t="shared" si="3"/>
        <v>-25.283463206174581</v>
      </c>
      <c r="AA161" s="825">
        <f t="shared" si="3"/>
        <v>-24.966409166871891</v>
      </c>
      <c r="AB161" s="825">
        <f t="shared" si="3"/>
        <v>-23.242528949765671</v>
      </c>
      <c r="AC161" s="825">
        <f t="shared" si="3"/>
        <v>-19.860755378011277</v>
      </c>
      <c r="AD161" s="825">
        <f t="shared" si="3"/>
        <v>-19.860755378011277</v>
      </c>
      <c r="AE161" s="825">
        <f t="shared" si="3"/>
        <v>-29.068672415385226</v>
      </c>
      <c r="AF161" s="825"/>
      <c r="AG161" s="825"/>
      <c r="AH161" s="825"/>
      <c r="AI161" s="825"/>
      <c r="AJ161" s="825"/>
      <c r="AK161" s="825"/>
      <c r="AL161" s="825"/>
      <c r="AM161" s="825"/>
      <c r="AN161" s="825"/>
      <c r="AO161" s="826"/>
      <c r="AP161" s="823"/>
      <c r="AQ161" s="824"/>
      <c r="AR161" s="825"/>
      <c r="AS161" s="825"/>
      <c r="AT161" s="825"/>
      <c r="AU161" s="825"/>
      <c r="AV161" s="825">
        <f>-(AV132+AV136-8761493)</f>
        <v>-161234</v>
      </c>
      <c r="AW161" s="825">
        <v>-161234</v>
      </c>
      <c r="AX161" s="825">
        <v>-161234</v>
      </c>
      <c r="AY161" s="825">
        <v>-161234</v>
      </c>
      <c r="AZ161" s="825">
        <v>-161234</v>
      </c>
      <c r="BA161" s="825">
        <v>-161234</v>
      </c>
      <c r="BB161" s="825">
        <v>-161234</v>
      </c>
      <c r="BC161" s="825">
        <v>-161234</v>
      </c>
      <c r="BD161" s="825">
        <v>-161234</v>
      </c>
      <c r="BE161" s="825">
        <v>-161234</v>
      </c>
      <c r="BF161" s="825">
        <v>-161234</v>
      </c>
      <c r="BG161" s="825">
        <v>-161234</v>
      </c>
      <c r="BH161" s="825">
        <v>-161234</v>
      </c>
      <c r="BI161" s="825">
        <v>-161234</v>
      </c>
      <c r="BJ161" s="825">
        <v>-161234</v>
      </c>
      <c r="BK161" s="825"/>
      <c r="BL161" s="825"/>
      <c r="BM161" s="825"/>
      <c r="BN161" s="825"/>
      <c r="BO161" s="825"/>
      <c r="BP161" s="825"/>
      <c r="BQ161" s="825"/>
      <c r="BR161" s="825"/>
      <c r="BS161" s="825"/>
      <c r="BT161" s="826"/>
      <c r="BU161" s="146"/>
    </row>
    <row r="163" spans="2:73">
      <c r="R163" s="828"/>
      <c r="AV163" s="828"/>
      <c r="AW163" s="828"/>
      <c r="AX163" s="828"/>
      <c r="AY163" s="828"/>
      <c r="AZ163" s="828"/>
      <c r="BA163" s="828"/>
    </row>
  </sheetData>
  <autoFilter ref="C26:BT161">
    <sortState ref="C26:BT42">
      <sortCondition ref="H25"/>
    </sortState>
  </autoFilter>
  <mergeCells count="1">
    <mergeCell ref="C24:G24"/>
  </mergeCells>
  <conditionalFormatting sqref="L74:AO86 AQ72:BT88">
    <cfRule type="cellIs" dxfId="11" priority="12" operator="equal">
      <formula>0</formula>
    </cfRule>
  </conditionalFormatting>
  <conditionalFormatting sqref="L27:AO69 AQ37:BT71 AQ105:BT149 L105:AO149">
    <cfRule type="cellIs" dxfId="10" priority="13" operator="equal">
      <formula>0</formula>
    </cfRule>
  </conditionalFormatting>
  <conditionalFormatting sqref="L91:AO104 AQ89:BT104">
    <cfRule type="cellIs" dxfId="9" priority="11" operator="equal">
      <formula>0</formula>
    </cfRule>
  </conditionalFormatting>
  <conditionalFormatting sqref="L27:AO32">
    <cfRule type="cellIs" dxfId="8" priority="10" operator="equal">
      <formula>0</formula>
    </cfRule>
  </conditionalFormatting>
  <conditionalFormatting sqref="L33:AO43 AQ41:BT43">
    <cfRule type="cellIs" dxfId="7" priority="9" operator="equal">
      <formula>0</formula>
    </cfRule>
  </conditionalFormatting>
  <conditionalFormatting sqref="L70:AO73">
    <cfRule type="cellIs" dxfId="6" priority="8" operator="equal">
      <formula>0</formula>
    </cfRule>
  </conditionalFormatting>
  <conditionalFormatting sqref="L87:AO90">
    <cfRule type="cellIs" dxfId="5" priority="7" operator="equal">
      <formula>0</formula>
    </cfRule>
  </conditionalFormatting>
  <conditionalFormatting sqref="AQ27:BT28">
    <cfRule type="cellIs" dxfId="4" priority="6" operator="equal">
      <formula>0</formula>
    </cfRule>
  </conditionalFormatting>
  <conditionalFormatting sqref="L150:AO159 AQ150:BT159">
    <cfRule type="cellIs" dxfId="3" priority="4" operator="equal">
      <formula>0</formula>
    </cfRule>
  </conditionalFormatting>
  <conditionalFormatting sqref="AQ29:BT40">
    <cfRule type="cellIs" dxfId="2" priority="5" operator="equal">
      <formula>0</formula>
    </cfRule>
  </conditionalFormatting>
  <conditionalFormatting sqref="AQ160:BT160 L160:AO160">
    <cfRule type="cellIs" dxfId="1" priority="3" operator="equal">
      <formula>0</formula>
    </cfRule>
  </conditionalFormatting>
  <conditionalFormatting sqref="AQ161:BT161 L161:AO161">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DropDownList!$G$2:$G$11</xm:f>
          </x14:formula1>
          <xm:sqref>I162:I1048576</xm:sqref>
        </x14:dataValidation>
        <x14:dataValidation type="list" allowBlank="1" showInputMessage="1" showErrorMessage="1">
          <x14:formula1>
            <xm:f>DropDownList!$H$2:$H$3</xm:f>
          </x14:formula1>
          <xm:sqref>J162:J1048576</xm:sqref>
        </x14:dataValidation>
        <x14:dataValidation type="list" allowBlank="1" showInputMessage="1" showErrorMessage="1">
          <x14:formula1>
            <xm:f>'Y:\Regulatory Affairs\Cost of Service\2021 Rebasing\Application\Exhibit 9 Deferral &amp; Variance\LRAMVA\[2020_Generic_LRAMVA_Work_Form_WNH_v01.3_BB_edits.xlsx]DropDownList'!#REF!</xm:f>
          </x14:formula1>
          <xm:sqref>I27:J159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U38"/>
  <sheetViews>
    <sheetView topLeftCell="A13" zoomScale="90" zoomScaleNormal="90" workbookViewId="0">
      <selection activeCell="F33" sqref="F33"/>
    </sheetView>
  </sheetViews>
  <sheetFormatPr defaultColWidth="9" defaultRowHeight="15"/>
  <cols>
    <col min="1" max="1" width="9" style="12"/>
    <col min="2" max="2" width="44.7109375" style="12" customWidth="1"/>
    <col min="3" max="3" width="11.28515625" style="12" customWidth="1"/>
    <col min="4" max="4" width="13.28515625" style="12" customWidth="1"/>
    <col min="5" max="5" width="12.85546875" style="12" customWidth="1"/>
    <col min="6" max="15" width="15.140625" style="12" customWidth="1"/>
    <col min="16" max="16" width="9.85546875" style="12" hidden="1" customWidth="1"/>
    <col min="17" max="21" width="0" style="12" hidden="1" customWidth="1"/>
    <col min="22" max="16384" width="9" style="12"/>
  </cols>
  <sheetData>
    <row r="12" spans="1:17" ht="24" customHeight="1" thickBot="1"/>
    <row r="13" spans="1:17" s="9" customFormat="1" ht="23.45" customHeight="1" thickBot="1">
      <c r="A13" s="583"/>
      <c r="B13" s="583" t="s">
        <v>171</v>
      </c>
      <c r="D13" s="126" t="s">
        <v>175</v>
      </c>
      <c r="E13" s="738"/>
      <c r="F13" s="177"/>
      <c r="G13" s="178"/>
      <c r="H13" s="179"/>
      <c r="K13" s="179"/>
      <c r="L13" s="177"/>
      <c r="M13" s="177"/>
      <c r="N13" s="177"/>
      <c r="O13" s="177"/>
      <c r="P13" s="177"/>
      <c r="Q13" s="180"/>
    </row>
    <row r="14" spans="1:17" s="9" customFormat="1" ht="15.75" customHeight="1">
      <c r="B14" s="546"/>
      <c r="D14" s="17"/>
      <c r="E14" s="17"/>
      <c r="F14" s="177"/>
      <c r="G14" s="178"/>
      <c r="H14" s="179"/>
      <c r="K14" s="179"/>
      <c r="L14" s="177"/>
      <c r="M14" s="177"/>
      <c r="N14" s="177"/>
      <c r="O14" s="177"/>
      <c r="P14" s="177"/>
      <c r="Q14" s="180"/>
    </row>
    <row r="15" spans="1:17" ht="15.75">
      <c r="B15" s="583" t="s">
        <v>504</v>
      </c>
    </row>
    <row r="16" spans="1:17" ht="15.75">
      <c r="B16" s="583"/>
    </row>
    <row r="17" spans="2:21" s="663" customFormat="1" ht="20.45" customHeight="1">
      <c r="B17" s="661" t="s">
        <v>667</v>
      </c>
      <c r="C17" s="662"/>
      <c r="D17" s="662"/>
      <c r="E17" s="662"/>
      <c r="F17" s="662"/>
      <c r="G17" s="662"/>
      <c r="H17" s="662"/>
      <c r="I17" s="662"/>
      <c r="J17" s="662"/>
      <c r="K17" s="662"/>
      <c r="L17" s="662"/>
      <c r="M17" s="662"/>
      <c r="N17" s="662"/>
      <c r="O17" s="662"/>
      <c r="P17" s="662"/>
      <c r="Q17" s="662"/>
      <c r="R17" s="662"/>
      <c r="S17" s="662"/>
      <c r="T17" s="662"/>
      <c r="U17" s="662"/>
    </row>
    <row r="18" spans="2:21" ht="60" customHeight="1">
      <c r="B18" s="901" t="s">
        <v>684</v>
      </c>
      <c r="C18" s="901"/>
      <c r="D18" s="901"/>
      <c r="E18" s="901"/>
      <c r="F18" s="901"/>
      <c r="G18" s="901"/>
      <c r="H18" s="901"/>
      <c r="I18" s="901"/>
      <c r="J18" s="901"/>
      <c r="K18" s="901"/>
      <c r="L18" s="901"/>
      <c r="M18" s="901"/>
      <c r="N18" s="901"/>
      <c r="O18" s="901"/>
      <c r="P18" s="901"/>
      <c r="Q18" s="901"/>
      <c r="R18" s="901"/>
      <c r="S18" s="901"/>
      <c r="T18" s="901"/>
      <c r="U18" s="901"/>
    </row>
    <row r="21" spans="2:21" ht="21">
      <c r="B21" s="737" t="s">
        <v>795</v>
      </c>
    </row>
    <row r="22" spans="2:21">
      <c r="B22" s="902" t="s">
        <v>796</v>
      </c>
      <c r="C22" s="902" t="s">
        <v>797</v>
      </c>
      <c r="D22" s="902" t="s">
        <v>798</v>
      </c>
      <c r="E22" s="902" t="s">
        <v>799</v>
      </c>
      <c r="F22" s="904" t="s">
        <v>800</v>
      </c>
      <c r="G22" s="905"/>
      <c r="H22" s="905"/>
      <c r="I22" s="905"/>
      <c r="J22" s="905"/>
      <c r="K22" s="905"/>
      <c r="L22" s="905"/>
      <c r="M22" s="905"/>
      <c r="N22" s="905"/>
      <c r="O22" s="905"/>
    </row>
    <row r="23" spans="2:21">
      <c r="B23" s="903"/>
      <c r="C23" s="903"/>
      <c r="D23" s="903"/>
      <c r="E23" s="903"/>
      <c r="F23" s="807" t="s">
        <v>801</v>
      </c>
      <c r="G23" s="807" t="s">
        <v>802</v>
      </c>
      <c r="H23" s="807" t="s">
        <v>803</v>
      </c>
      <c r="I23" s="807" t="s">
        <v>804</v>
      </c>
      <c r="J23" s="807" t="s">
        <v>805</v>
      </c>
      <c r="K23" s="807" t="s">
        <v>806</v>
      </c>
      <c r="L23" s="807" t="s">
        <v>807</v>
      </c>
      <c r="M23" s="807" t="s">
        <v>808</v>
      </c>
      <c r="N23" s="807" t="s">
        <v>809</v>
      </c>
      <c r="O23" s="807" t="s">
        <v>810</v>
      </c>
    </row>
    <row r="24" spans="2:21">
      <c r="B24" s="736" t="s">
        <v>811</v>
      </c>
      <c r="C24" s="808" t="s">
        <v>801</v>
      </c>
      <c r="D24" s="809">
        <v>550188.31000000006</v>
      </c>
      <c r="E24" s="810">
        <v>0.87404999999999999</v>
      </c>
      <c r="F24" s="811">
        <f>$D24*$E24</f>
        <v>480892.09235550003</v>
      </c>
      <c r="G24" s="811">
        <f t="shared" ref="G24:O24" si="0">$D24*$E24</f>
        <v>480892.09235550003</v>
      </c>
      <c r="H24" s="811">
        <f t="shared" si="0"/>
        <v>480892.09235550003</v>
      </c>
      <c r="I24" s="811">
        <f t="shared" si="0"/>
        <v>480892.09235550003</v>
      </c>
      <c r="J24" s="811">
        <f t="shared" si="0"/>
        <v>480892.09235550003</v>
      </c>
      <c r="K24" s="811">
        <f t="shared" si="0"/>
        <v>480892.09235550003</v>
      </c>
      <c r="L24" s="811">
        <f t="shared" si="0"/>
        <v>480892.09235550003</v>
      </c>
      <c r="M24" s="811">
        <f t="shared" si="0"/>
        <v>480892.09235550003</v>
      </c>
      <c r="N24" s="811">
        <f t="shared" si="0"/>
        <v>480892.09235550003</v>
      </c>
      <c r="O24" s="811">
        <f t="shared" si="0"/>
        <v>480892.09235550003</v>
      </c>
    </row>
    <row r="25" spans="2:21">
      <c r="B25" s="736" t="s">
        <v>812</v>
      </c>
      <c r="C25" s="808" t="s">
        <v>801</v>
      </c>
      <c r="D25" s="809">
        <v>173547.56</v>
      </c>
      <c r="E25" s="810">
        <v>0.87404999999999999</v>
      </c>
      <c r="F25" s="811">
        <f t="shared" ref="F25:O29" si="1">$D25*$E25</f>
        <v>151689.24481800001</v>
      </c>
      <c r="G25" s="811">
        <f t="shared" si="1"/>
        <v>151689.24481800001</v>
      </c>
      <c r="H25" s="811">
        <f t="shared" si="1"/>
        <v>151689.24481800001</v>
      </c>
      <c r="I25" s="811">
        <f t="shared" si="1"/>
        <v>151689.24481800001</v>
      </c>
      <c r="J25" s="811">
        <f t="shared" si="1"/>
        <v>151689.24481800001</v>
      </c>
      <c r="K25" s="811">
        <f t="shared" si="1"/>
        <v>151689.24481800001</v>
      </c>
      <c r="L25" s="811">
        <f t="shared" si="1"/>
        <v>151689.24481800001</v>
      </c>
      <c r="M25" s="811">
        <f t="shared" si="1"/>
        <v>151689.24481800001</v>
      </c>
      <c r="N25" s="811">
        <f t="shared" si="1"/>
        <v>151689.24481800001</v>
      </c>
      <c r="O25" s="811">
        <f t="shared" si="1"/>
        <v>151689.24481800001</v>
      </c>
    </row>
    <row r="26" spans="2:21">
      <c r="B26" s="736" t="s">
        <v>813</v>
      </c>
      <c r="C26" s="808" t="s">
        <v>801</v>
      </c>
      <c r="D26" s="809">
        <v>3055661.37</v>
      </c>
      <c r="E26" s="810">
        <v>0.87404999999999999</v>
      </c>
      <c r="F26" s="811">
        <f t="shared" si="1"/>
        <v>2670800.8204485001</v>
      </c>
      <c r="G26" s="811">
        <f t="shared" si="1"/>
        <v>2670800.8204485001</v>
      </c>
      <c r="H26" s="811">
        <f t="shared" si="1"/>
        <v>2670800.8204485001</v>
      </c>
      <c r="I26" s="811">
        <f t="shared" si="1"/>
        <v>2670800.8204485001</v>
      </c>
      <c r="J26" s="811">
        <f t="shared" si="1"/>
        <v>2670800.8204485001</v>
      </c>
      <c r="K26" s="811">
        <f t="shared" si="1"/>
        <v>2670800.8204485001</v>
      </c>
      <c r="L26" s="811">
        <f t="shared" si="1"/>
        <v>2670800.8204485001</v>
      </c>
      <c r="M26" s="811">
        <f t="shared" si="1"/>
        <v>2670800.8204485001</v>
      </c>
      <c r="N26" s="811">
        <f t="shared" si="1"/>
        <v>2670800.8204485001</v>
      </c>
      <c r="O26" s="811">
        <f t="shared" si="1"/>
        <v>2670800.8204485001</v>
      </c>
    </row>
    <row r="27" spans="2:21">
      <c r="B27" s="736" t="s">
        <v>814</v>
      </c>
      <c r="C27" s="808" t="s">
        <v>801</v>
      </c>
      <c r="D27" s="809">
        <v>606966.36</v>
      </c>
      <c r="E27" s="810">
        <v>0.87404999999999999</v>
      </c>
      <c r="F27" s="811">
        <f t="shared" si="1"/>
        <v>530518.94695799996</v>
      </c>
      <c r="G27" s="811">
        <f t="shared" si="1"/>
        <v>530518.94695799996</v>
      </c>
      <c r="H27" s="811">
        <f t="shared" si="1"/>
        <v>530518.94695799996</v>
      </c>
      <c r="I27" s="811">
        <f t="shared" si="1"/>
        <v>530518.94695799996</v>
      </c>
      <c r="J27" s="811">
        <f t="shared" si="1"/>
        <v>530518.94695799996</v>
      </c>
      <c r="K27" s="811">
        <f t="shared" si="1"/>
        <v>530518.94695799996</v>
      </c>
      <c r="L27" s="811">
        <f t="shared" si="1"/>
        <v>530518.94695799996</v>
      </c>
      <c r="M27" s="811">
        <f t="shared" si="1"/>
        <v>530518.94695799996</v>
      </c>
      <c r="N27" s="811">
        <f t="shared" si="1"/>
        <v>530518.94695799996</v>
      </c>
      <c r="O27" s="811">
        <f t="shared" si="1"/>
        <v>530518.94695799996</v>
      </c>
    </row>
    <row r="28" spans="2:21">
      <c r="B28" s="736" t="s">
        <v>815</v>
      </c>
      <c r="C28" s="808" t="s">
        <v>801</v>
      </c>
      <c r="D28" s="809">
        <v>6279</v>
      </c>
      <c r="E28" s="810">
        <v>0.87404999999999999</v>
      </c>
      <c r="F28" s="811">
        <v>0</v>
      </c>
      <c r="G28" s="811">
        <v>0</v>
      </c>
      <c r="H28" s="811">
        <f>$D28*$E28</f>
        <v>5488.1599500000002</v>
      </c>
      <c r="I28" s="811">
        <f t="shared" si="1"/>
        <v>5488.1599500000002</v>
      </c>
      <c r="J28" s="811">
        <f t="shared" si="1"/>
        <v>5488.1599500000002</v>
      </c>
      <c r="K28" s="811">
        <f t="shared" si="1"/>
        <v>5488.1599500000002</v>
      </c>
      <c r="L28" s="811">
        <f t="shared" si="1"/>
        <v>5488.1599500000002</v>
      </c>
      <c r="M28" s="811">
        <f t="shared" si="1"/>
        <v>5488.1599500000002</v>
      </c>
      <c r="N28" s="811">
        <f t="shared" si="1"/>
        <v>5488.1599500000002</v>
      </c>
      <c r="O28" s="811">
        <f t="shared" si="1"/>
        <v>5488.1599500000002</v>
      </c>
    </row>
    <row r="29" spans="2:21">
      <c r="B29" s="736" t="s">
        <v>816</v>
      </c>
      <c r="C29" s="808" t="s">
        <v>801</v>
      </c>
      <c r="D29" s="809">
        <v>8463</v>
      </c>
      <c r="E29" s="810">
        <v>0.87404999999999999</v>
      </c>
      <c r="F29" s="811">
        <v>0</v>
      </c>
      <c r="G29" s="811">
        <v>0</v>
      </c>
      <c r="H29" s="811">
        <f>$D29*$E29</f>
        <v>7397.0851499999999</v>
      </c>
      <c r="I29" s="811">
        <f t="shared" si="1"/>
        <v>7397.0851499999999</v>
      </c>
      <c r="J29" s="811">
        <f t="shared" si="1"/>
        <v>7397.0851499999999</v>
      </c>
      <c r="K29" s="811">
        <f t="shared" si="1"/>
        <v>7397.0851499999999</v>
      </c>
      <c r="L29" s="811">
        <f t="shared" si="1"/>
        <v>7397.0851499999999</v>
      </c>
      <c r="M29" s="811">
        <f t="shared" si="1"/>
        <v>7397.0851499999999</v>
      </c>
      <c r="N29" s="811">
        <f t="shared" si="1"/>
        <v>7397.0851499999999</v>
      </c>
      <c r="O29" s="811">
        <f t="shared" si="1"/>
        <v>7397.0851499999999</v>
      </c>
    </row>
    <row r="30" spans="2:21">
      <c r="B30" s="812" t="s">
        <v>26</v>
      </c>
      <c r="C30" s="813"/>
      <c r="D30" s="814"/>
      <c r="E30" s="815"/>
      <c r="F30" s="816">
        <f>SUM(F24:F29)</f>
        <v>3833901.10458</v>
      </c>
      <c r="G30" s="816">
        <f t="shared" ref="G30:O30" si="2">SUM(G24:G29)</f>
        <v>3833901.10458</v>
      </c>
      <c r="H30" s="816">
        <f t="shared" si="2"/>
        <v>3846786.34968</v>
      </c>
      <c r="I30" s="816">
        <f t="shared" si="2"/>
        <v>3846786.34968</v>
      </c>
      <c r="J30" s="816">
        <f t="shared" si="2"/>
        <v>3846786.34968</v>
      </c>
      <c r="K30" s="816">
        <f t="shared" si="2"/>
        <v>3846786.34968</v>
      </c>
      <c r="L30" s="816">
        <f t="shared" si="2"/>
        <v>3846786.34968</v>
      </c>
      <c r="M30" s="816">
        <f t="shared" si="2"/>
        <v>3846786.34968</v>
      </c>
      <c r="N30" s="816">
        <f t="shared" si="2"/>
        <v>3846786.34968</v>
      </c>
      <c r="O30" s="816">
        <f t="shared" si="2"/>
        <v>3846786.34968</v>
      </c>
    </row>
    <row r="32" spans="2:21">
      <c r="B32" s="8" t="s">
        <v>817</v>
      </c>
    </row>
    <row r="33" spans="2:15">
      <c r="B33" s="812" t="s">
        <v>118</v>
      </c>
      <c r="C33" s="813"/>
      <c r="D33" s="814"/>
      <c r="E33" s="815"/>
      <c r="F33" s="816">
        <f>'7.  Persistence Report'!AW144+'7.  Persistence Report'!AW160</f>
        <v>14233160</v>
      </c>
      <c r="G33" s="816">
        <f>'7.  Persistence Report'!AX144+'7.  Persistence Report'!AX160</f>
        <v>14233160</v>
      </c>
      <c r="H33" s="816">
        <f>'7.  Persistence Report'!AY144+'7.  Persistence Report'!AY160</f>
        <v>14233160</v>
      </c>
      <c r="I33" s="816">
        <f>'7.  Persistence Report'!AZ144+'7.  Persistence Report'!AZ160</f>
        <v>14233160</v>
      </c>
      <c r="J33" s="816">
        <f>'7.  Persistence Report'!BA144+'7.  Persistence Report'!BA160</f>
        <v>14233160</v>
      </c>
      <c r="K33" s="816">
        <f>'7.  Persistence Report'!BB144+'7.  Persistence Report'!BB160</f>
        <v>13361834</v>
      </c>
      <c r="L33" s="816">
        <f>'7.  Persistence Report'!BC144+'7.  Persistence Report'!BC160</f>
        <v>13361834</v>
      </c>
      <c r="M33" s="816">
        <f>'7.  Persistence Report'!BD144+'7.  Persistence Report'!BD160</f>
        <v>13361834</v>
      </c>
      <c r="N33" s="816">
        <f>'7.  Persistence Report'!BE144+'7.  Persistence Report'!BE160</f>
        <v>13017810</v>
      </c>
      <c r="O33" s="816">
        <f>'7.  Persistence Report'!BF144+'7.  Persistence Report'!BF160</f>
        <v>13017810</v>
      </c>
    </row>
    <row r="35" spans="2:15">
      <c r="B35" s="8" t="s">
        <v>818</v>
      </c>
      <c r="H35" s="16"/>
      <c r="I35" s="16"/>
      <c r="J35" s="16"/>
      <c r="K35" s="16"/>
      <c r="L35" s="16"/>
      <c r="M35" s="16"/>
      <c r="N35" s="16"/>
      <c r="O35" s="16"/>
    </row>
    <row r="36" spans="2:15">
      <c r="B36" s="736" t="s">
        <v>792</v>
      </c>
      <c r="C36" s="808"/>
      <c r="D36" s="809"/>
      <c r="E36" s="810"/>
      <c r="F36" s="811">
        <f>F33-F30</f>
        <v>10399258.89542</v>
      </c>
      <c r="G36" s="811">
        <f t="shared" ref="G36:O36" si="3">G33-G30</f>
        <v>10399258.89542</v>
      </c>
      <c r="H36" s="811">
        <f t="shared" si="3"/>
        <v>10386373.650320001</v>
      </c>
      <c r="I36" s="811">
        <f t="shared" si="3"/>
        <v>10386373.650320001</v>
      </c>
      <c r="J36" s="811">
        <f t="shared" si="3"/>
        <v>10386373.650320001</v>
      </c>
      <c r="K36" s="811">
        <f t="shared" si="3"/>
        <v>9515047.6503200009</v>
      </c>
      <c r="L36" s="811">
        <f t="shared" si="3"/>
        <v>9515047.6503200009</v>
      </c>
      <c r="M36" s="811">
        <f t="shared" si="3"/>
        <v>9515047.6503200009</v>
      </c>
      <c r="N36" s="811">
        <f t="shared" si="3"/>
        <v>9171023.6503200009</v>
      </c>
      <c r="O36" s="811">
        <f t="shared" si="3"/>
        <v>9171023.6503200009</v>
      </c>
    </row>
    <row r="37" spans="2:15">
      <c r="B37" s="736" t="s">
        <v>764</v>
      </c>
      <c r="C37" s="808"/>
      <c r="D37" s="809"/>
      <c r="E37" s="810"/>
      <c r="F37" s="817">
        <f>F30</f>
        <v>3833901.10458</v>
      </c>
      <c r="G37" s="817">
        <f t="shared" ref="G37:O37" si="4">G30</f>
        <v>3833901.10458</v>
      </c>
      <c r="H37" s="817">
        <f t="shared" si="4"/>
        <v>3846786.34968</v>
      </c>
      <c r="I37" s="817">
        <f t="shared" si="4"/>
        <v>3846786.34968</v>
      </c>
      <c r="J37" s="817">
        <f t="shared" si="4"/>
        <v>3846786.34968</v>
      </c>
      <c r="K37" s="817">
        <f t="shared" si="4"/>
        <v>3846786.34968</v>
      </c>
      <c r="L37" s="817">
        <f t="shared" si="4"/>
        <v>3846786.34968</v>
      </c>
      <c r="M37" s="817">
        <f t="shared" si="4"/>
        <v>3846786.34968</v>
      </c>
      <c r="N37" s="817">
        <f t="shared" si="4"/>
        <v>3846786.34968</v>
      </c>
      <c r="O37" s="817">
        <f t="shared" si="4"/>
        <v>3846786.34968</v>
      </c>
    </row>
    <row r="38" spans="2:15">
      <c r="B38" s="812" t="s">
        <v>26</v>
      </c>
      <c r="C38" s="813"/>
      <c r="D38" s="814"/>
      <c r="E38" s="815"/>
      <c r="F38" s="818">
        <f>SUM(F36:F37)</f>
        <v>14233160</v>
      </c>
      <c r="G38" s="818">
        <f t="shared" ref="G38:O38" si="5">SUM(G36:G37)</f>
        <v>14233160</v>
      </c>
      <c r="H38" s="818">
        <f t="shared" si="5"/>
        <v>14233160</v>
      </c>
      <c r="I38" s="818">
        <f t="shared" si="5"/>
        <v>14233160</v>
      </c>
      <c r="J38" s="818">
        <f t="shared" si="5"/>
        <v>14233160</v>
      </c>
      <c r="K38" s="818">
        <f t="shared" si="5"/>
        <v>13361834</v>
      </c>
      <c r="L38" s="818">
        <f t="shared" si="5"/>
        <v>13361834</v>
      </c>
      <c r="M38" s="818">
        <f t="shared" si="5"/>
        <v>13361834</v>
      </c>
      <c r="N38" s="818">
        <f t="shared" si="5"/>
        <v>13017810</v>
      </c>
      <c r="O38" s="818">
        <f t="shared" si="5"/>
        <v>13017810</v>
      </c>
    </row>
  </sheetData>
  <mergeCells count="6">
    <mergeCell ref="B18:U18"/>
    <mergeCell ref="B22:B23"/>
    <mergeCell ref="C22:C23"/>
    <mergeCell ref="D22:D23"/>
    <mergeCell ref="E22:E23"/>
    <mergeCell ref="F22:O22"/>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6:U59"/>
  <sheetViews>
    <sheetView zoomScale="80" zoomScaleNormal="80" workbookViewId="0">
      <pane ySplit="16" topLeftCell="A17" activePane="bottomLeft" state="frozen"/>
      <selection pane="bottomLeft" activeCell="B21" sqref="B21"/>
    </sheetView>
  </sheetViews>
  <sheetFormatPr defaultColWidth="9" defaultRowHeight="15"/>
  <cols>
    <col min="1" max="1" width="9" style="12"/>
    <col min="2" max="2" width="37" style="699" customWidth="1"/>
    <col min="3" max="3" width="9" style="10"/>
    <col min="4" max="16384" width="9" style="12"/>
  </cols>
  <sheetData>
    <row r="16" spans="2:21" ht="26.25" customHeight="1">
      <c r="B16" s="700" t="s">
        <v>560</v>
      </c>
      <c r="C16" s="836" t="s">
        <v>504</v>
      </c>
      <c r="D16" s="837"/>
      <c r="E16" s="837"/>
      <c r="F16" s="837"/>
      <c r="G16" s="837"/>
      <c r="H16" s="837"/>
      <c r="I16" s="837"/>
      <c r="J16" s="837"/>
      <c r="K16" s="837"/>
      <c r="L16" s="837"/>
      <c r="M16" s="837"/>
      <c r="N16" s="837"/>
      <c r="O16" s="837"/>
      <c r="P16" s="837"/>
      <c r="Q16" s="837"/>
      <c r="R16" s="837"/>
      <c r="S16" s="837"/>
      <c r="T16" s="837"/>
      <c r="U16" s="837"/>
    </row>
    <row r="17" spans="2:21" ht="55.5" customHeight="1">
      <c r="B17" s="701" t="s">
        <v>637</v>
      </c>
      <c r="C17" s="838" t="s">
        <v>707</v>
      </c>
      <c r="D17" s="838"/>
      <c r="E17" s="838"/>
      <c r="F17" s="838"/>
      <c r="G17" s="838"/>
      <c r="H17" s="838"/>
      <c r="I17" s="838"/>
      <c r="J17" s="838"/>
      <c r="K17" s="838"/>
      <c r="L17" s="838"/>
      <c r="M17" s="838"/>
      <c r="N17" s="838"/>
      <c r="O17" s="838"/>
      <c r="P17" s="838"/>
      <c r="Q17" s="838"/>
      <c r="R17" s="838"/>
      <c r="S17" s="838"/>
      <c r="T17" s="838"/>
      <c r="U17" s="839"/>
    </row>
    <row r="18" spans="2:21" ht="15.75">
      <c r="B18" s="702"/>
      <c r="C18" s="703"/>
      <c r="D18" s="704"/>
      <c r="E18" s="704"/>
      <c r="F18" s="704"/>
      <c r="G18" s="704"/>
      <c r="H18" s="704"/>
      <c r="I18" s="704"/>
      <c r="J18" s="704"/>
      <c r="K18" s="704"/>
      <c r="L18" s="704"/>
      <c r="M18" s="704"/>
      <c r="N18" s="704"/>
      <c r="O18" s="704"/>
      <c r="P18" s="704"/>
      <c r="Q18" s="704"/>
      <c r="R18" s="704"/>
      <c r="S18" s="704"/>
      <c r="T18" s="704"/>
      <c r="U18" s="705"/>
    </row>
    <row r="19" spans="2:21" ht="15.75">
      <c r="B19" s="702"/>
      <c r="C19" s="703" t="s">
        <v>641</v>
      </c>
      <c r="D19" s="704"/>
      <c r="E19" s="704"/>
      <c r="F19" s="704"/>
      <c r="G19" s="704"/>
      <c r="H19" s="704"/>
      <c r="I19" s="704"/>
      <c r="J19" s="704"/>
      <c r="K19" s="704"/>
      <c r="L19" s="704"/>
      <c r="M19" s="704"/>
      <c r="N19" s="704"/>
      <c r="O19" s="704"/>
      <c r="P19" s="704"/>
      <c r="Q19" s="704"/>
      <c r="R19" s="704"/>
      <c r="S19" s="704"/>
      <c r="T19" s="704"/>
      <c r="U19" s="705"/>
    </row>
    <row r="20" spans="2:21" ht="15.75">
      <c r="B20" s="702"/>
      <c r="C20" s="703"/>
      <c r="D20" s="704"/>
      <c r="E20" s="704"/>
      <c r="F20" s="704"/>
      <c r="G20" s="704"/>
      <c r="H20" s="704"/>
      <c r="I20" s="704"/>
      <c r="J20" s="704"/>
      <c r="K20" s="704"/>
      <c r="L20" s="704"/>
      <c r="M20" s="704"/>
      <c r="N20" s="704"/>
      <c r="O20" s="704"/>
      <c r="P20" s="704"/>
      <c r="Q20" s="704"/>
      <c r="R20" s="704"/>
      <c r="S20" s="704"/>
      <c r="T20" s="704"/>
      <c r="U20" s="705"/>
    </row>
    <row r="21" spans="2:21" ht="15.75">
      <c r="B21" s="702"/>
      <c r="C21" s="703" t="s">
        <v>638</v>
      </c>
      <c r="D21" s="704"/>
      <c r="E21" s="704"/>
      <c r="F21" s="704"/>
      <c r="G21" s="704"/>
      <c r="H21" s="704"/>
      <c r="I21" s="704"/>
      <c r="J21" s="704"/>
      <c r="K21" s="704"/>
      <c r="L21" s="704"/>
      <c r="M21" s="704"/>
      <c r="N21" s="704"/>
      <c r="O21" s="704"/>
      <c r="P21" s="704"/>
      <c r="Q21" s="704"/>
      <c r="R21" s="704"/>
      <c r="S21" s="704"/>
      <c r="T21" s="704"/>
      <c r="U21" s="705"/>
    </row>
    <row r="22" spans="2:21" ht="15.75">
      <c r="B22" s="702"/>
      <c r="C22" s="703"/>
      <c r="D22" s="704"/>
      <c r="E22" s="704"/>
      <c r="F22" s="704"/>
      <c r="G22" s="704"/>
      <c r="H22" s="704"/>
      <c r="I22" s="704"/>
      <c r="J22" s="704"/>
      <c r="K22" s="704"/>
      <c r="L22" s="704"/>
      <c r="M22" s="704"/>
      <c r="N22" s="704"/>
      <c r="O22" s="704"/>
      <c r="P22" s="704"/>
      <c r="Q22" s="704"/>
      <c r="R22" s="704"/>
      <c r="S22" s="704"/>
      <c r="T22" s="704"/>
      <c r="U22" s="705"/>
    </row>
    <row r="23" spans="2:21" ht="30" customHeight="1">
      <c r="B23" s="702"/>
      <c r="C23" s="832" t="s">
        <v>639</v>
      </c>
      <c r="D23" s="832"/>
      <c r="E23" s="832"/>
      <c r="F23" s="832"/>
      <c r="G23" s="832"/>
      <c r="H23" s="832"/>
      <c r="I23" s="832"/>
      <c r="J23" s="832"/>
      <c r="K23" s="832"/>
      <c r="L23" s="832"/>
      <c r="M23" s="832"/>
      <c r="N23" s="832"/>
      <c r="O23" s="832"/>
      <c r="P23" s="832"/>
      <c r="Q23" s="832"/>
      <c r="R23" s="832"/>
      <c r="S23" s="832"/>
      <c r="T23" s="704"/>
      <c r="U23" s="705"/>
    </row>
    <row r="24" spans="2:21" ht="15.75">
      <c r="B24" s="702"/>
      <c r="C24" s="703"/>
      <c r="D24" s="704"/>
      <c r="E24" s="704"/>
      <c r="F24" s="704"/>
      <c r="G24" s="704"/>
      <c r="H24" s="704"/>
      <c r="I24" s="704"/>
      <c r="J24" s="704"/>
      <c r="K24" s="704"/>
      <c r="L24" s="704"/>
      <c r="M24" s="704"/>
      <c r="N24" s="704"/>
      <c r="O24" s="704"/>
      <c r="P24" s="704"/>
      <c r="Q24" s="704"/>
      <c r="R24" s="704"/>
      <c r="S24" s="704"/>
      <c r="T24" s="704"/>
      <c r="U24" s="705"/>
    </row>
    <row r="25" spans="2:21" ht="15.75">
      <c r="B25" s="702"/>
      <c r="C25" s="703" t="s">
        <v>642</v>
      </c>
      <c r="D25" s="704"/>
      <c r="E25" s="704"/>
      <c r="F25" s="704"/>
      <c r="G25" s="704"/>
      <c r="H25" s="704"/>
      <c r="I25" s="704"/>
      <c r="J25" s="704"/>
      <c r="K25" s="704"/>
      <c r="L25" s="704"/>
      <c r="M25" s="704"/>
      <c r="N25" s="704"/>
      <c r="O25" s="704"/>
      <c r="P25" s="704"/>
      <c r="Q25" s="704"/>
      <c r="R25" s="704"/>
      <c r="S25" s="704"/>
      <c r="T25" s="704"/>
      <c r="U25" s="705"/>
    </row>
    <row r="26" spans="2:21" ht="15.75">
      <c r="B26" s="702"/>
      <c r="C26" s="703"/>
      <c r="D26" s="704"/>
      <c r="E26" s="704"/>
      <c r="F26" s="704"/>
      <c r="G26" s="704"/>
      <c r="H26" s="704"/>
      <c r="I26" s="704"/>
      <c r="J26" s="704"/>
      <c r="K26" s="704"/>
      <c r="L26" s="704"/>
      <c r="M26" s="704"/>
      <c r="N26" s="704"/>
      <c r="O26" s="704"/>
      <c r="P26" s="704"/>
      <c r="Q26" s="704"/>
      <c r="R26" s="704"/>
      <c r="S26" s="704"/>
      <c r="T26" s="704"/>
      <c r="U26" s="705"/>
    </row>
    <row r="27" spans="2:21" ht="31.5" customHeight="1">
      <c r="B27" s="702"/>
      <c r="C27" s="832" t="s">
        <v>640</v>
      </c>
      <c r="D27" s="832"/>
      <c r="E27" s="832"/>
      <c r="F27" s="832"/>
      <c r="G27" s="832"/>
      <c r="H27" s="832"/>
      <c r="I27" s="832"/>
      <c r="J27" s="832"/>
      <c r="K27" s="832"/>
      <c r="L27" s="832"/>
      <c r="M27" s="832"/>
      <c r="N27" s="832"/>
      <c r="O27" s="832"/>
      <c r="P27" s="832"/>
      <c r="Q27" s="832"/>
      <c r="R27" s="832"/>
      <c r="S27" s="832"/>
      <c r="T27" s="832"/>
      <c r="U27" s="833"/>
    </row>
    <row r="28" spans="2:21" ht="15.75">
      <c r="B28" s="702"/>
      <c r="C28" s="703"/>
      <c r="D28" s="704"/>
      <c r="E28" s="704"/>
      <c r="F28" s="704"/>
      <c r="G28" s="704"/>
      <c r="H28" s="704"/>
      <c r="I28" s="704"/>
      <c r="J28" s="704"/>
      <c r="K28" s="704"/>
      <c r="L28" s="704"/>
      <c r="M28" s="704"/>
      <c r="N28" s="704"/>
      <c r="O28" s="704"/>
      <c r="P28" s="704"/>
      <c r="Q28" s="704"/>
      <c r="R28" s="704"/>
      <c r="S28" s="704"/>
      <c r="T28" s="704"/>
      <c r="U28" s="705"/>
    </row>
    <row r="29" spans="2:21" ht="31.5" customHeight="1">
      <c r="B29" s="702"/>
      <c r="C29" s="832" t="s">
        <v>643</v>
      </c>
      <c r="D29" s="832"/>
      <c r="E29" s="832"/>
      <c r="F29" s="832"/>
      <c r="G29" s="832"/>
      <c r="H29" s="832"/>
      <c r="I29" s="832"/>
      <c r="J29" s="832"/>
      <c r="K29" s="832"/>
      <c r="L29" s="832"/>
      <c r="M29" s="832"/>
      <c r="N29" s="832"/>
      <c r="O29" s="832"/>
      <c r="P29" s="832"/>
      <c r="Q29" s="832"/>
      <c r="R29" s="832"/>
      <c r="S29" s="832"/>
      <c r="T29" s="832"/>
      <c r="U29" s="833"/>
    </row>
    <row r="30" spans="2:21" ht="15.75">
      <c r="B30" s="702"/>
      <c r="C30" s="703"/>
      <c r="D30" s="704"/>
      <c r="E30" s="704"/>
      <c r="F30" s="704"/>
      <c r="G30" s="704"/>
      <c r="H30" s="704"/>
      <c r="I30" s="704"/>
      <c r="J30" s="704"/>
      <c r="K30" s="704"/>
      <c r="L30" s="704"/>
      <c r="M30" s="704"/>
      <c r="N30" s="704"/>
      <c r="O30" s="704"/>
      <c r="P30" s="704"/>
      <c r="Q30" s="704"/>
      <c r="R30" s="704"/>
      <c r="S30" s="704"/>
      <c r="T30" s="704"/>
      <c r="U30" s="705"/>
    </row>
    <row r="31" spans="2:21" ht="15.75">
      <c r="B31" s="702"/>
      <c r="C31" s="703" t="s">
        <v>644</v>
      </c>
      <c r="D31" s="704"/>
      <c r="E31" s="704"/>
      <c r="F31" s="704"/>
      <c r="G31" s="704"/>
      <c r="H31" s="704"/>
      <c r="I31" s="704"/>
      <c r="J31" s="704"/>
      <c r="K31" s="704"/>
      <c r="L31" s="704"/>
      <c r="M31" s="704"/>
      <c r="N31" s="704"/>
      <c r="O31" s="704"/>
      <c r="P31" s="704"/>
      <c r="Q31" s="704"/>
      <c r="R31" s="704"/>
      <c r="S31" s="704"/>
      <c r="T31" s="704"/>
      <c r="U31" s="705"/>
    </row>
    <row r="32" spans="2:21" ht="15.75">
      <c r="B32" s="706"/>
      <c r="C32" s="707"/>
      <c r="D32" s="708"/>
      <c r="E32" s="708"/>
      <c r="F32" s="708"/>
      <c r="G32" s="708"/>
      <c r="H32" s="708"/>
      <c r="I32" s="708"/>
      <c r="J32" s="708"/>
      <c r="K32" s="708"/>
      <c r="L32" s="708"/>
      <c r="M32" s="708"/>
      <c r="N32" s="708"/>
      <c r="O32" s="708"/>
      <c r="P32" s="708"/>
      <c r="Q32" s="708"/>
      <c r="R32" s="708"/>
      <c r="S32" s="708"/>
      <c r="T32" s="708"/>
      <c r="U32" s="709"/>
    </row>
    <row r="33" spans="2:21" ht="39" customHeight="1">
      <c r="B33" s="710" t="s">
        <v>645</v>
      </c>
      <c r="C33" s="840" t="s">
        <v>646</v>
      </c>
      <c r="D33" s="840"/>
      <c r="E33" s="840"/>
      <c r="F33" s="840"/>
      <c r="G33" s="840"/>
      <c r="H33" s="840"/>
      <c r="I33" s="840"/>
      <c r="J33" s="840"/>
      <c r="K33" s="840"/>
      <c r="L33" s="840"/>
      <c r="M33" s="840"/>
      <c r="N33" s="840"/>
      <c r="O33" s="840"/>
      <c r="P33" s="840"/>
      <c r="Q33" s="840"/>
      <c r="R33" s="840"/>
      <c r="S33" s="840"/>
      <c r="T33" s="840"/>
      <c r="U33" s="841"/>
    </row>
    <row r="34" spans="2:21">
      <c r="B34" s="711"/>
      <c r="C34" s="712"/>
      <c r="D34" s="712"/>
      <c r="E34" s="712"/>
      <c r="F34" s="712"/>
      <c r="G34" s="712"/>
      <c r="H34" s="712"/>
      <c r="I34" s="712"/>
      <c r="J34" s="712"/>
      <c r="K34" s="712"/>
      <c r="L34" s="712"/>
      <c r="M34" s="712"/>
      <c r="N34" s="712"/>
      <c r="O34" s="712"/>
      <c r="P34" s="712"/>
      <c r="Q34" s="712"/>
      <c r="R34" s="712"/>
      <c r="S34" s="712"/>
      <c r="T34" s="712"/>
      <c r="U34" s="713"/>
    </row>
    <row r="35" spans="2:21" ht="15.75">
      <c r="B35" s="714" t="s">
        <v>647</v>
      </c>
      <c r="C35" s="715" t="s">
        <v>648</v>
      </c>
      <c r="D35" s="704"/>
      <c r="E35" s="704"/>
      <c r="F35" s="704"/>
      <c r="G35" s="704"/>
      <c r="H35" s="704"/>
      <c r="I35" s="704"/>
      <c r="J35" s="704"/>
      <c r="K35" s="704"/>
      <c r="L35" s="704"/>
      <c r="M35" s="704"/>
      <c r="N35" s="704"/>
      <c r="O35" s="704"/>
      <c r="P35" s="704"/>
      <c r="Q35" s="704"/>
      <c r="R35" s="704"/>
      <c r="S35" s="704"/>
      <c r="T35" s="704"/>
      <c r="U35" s="705"/>
    </row>
    <row r="36" spans="2:21">
      <c r="B36" s="716"/>
      <c r="C36" s="708"/>
      <c r="D36" s="708"/>
      <c r="E36" s="708"/>
      <c r="F36" s="708"/>
      <c r="G36" s="708"/>
      <c r="H36" s="708"/>
      <c r="I36" s="708"/>
      <c r="J36" s="708"/>
      <c r="K36" s="708"/>
      <c r="L36" s="708"/>
      <c r="M36" s="708"/>
      <c r="N36" s="708"/>
      <c r="O36" s="708"/>
      <c r="P36" s="708"/>
      <c r="Q36" s="708"/>
      <c r="R36" s="708"/>
      <c r="S36" s="708"/>
      <c r="T36" s="708"/>
      <c r="U36" s="709"/>
    </row>
    <row r="37" spans="2:21" ht="34.5" customHeight="1">
      <c r="B37" s="701" t="s">
        <v>649</v>
      </c>
      <c r="C37" s="834" t="s">
        <v>650</v>
      </c>
      <c r="D37" s="834"/>
      <c r="E37" s="834"/>
      <c r="F37" s="834"/>
      <c r="G37" s="834"/>
      <c r="H37" s="834"/>
      <c r="I37" s="834"/>
      <c r="J37" s="834"/>
      <c r="K37" s="834"/>
      <c r="L37" s="834"/>
      <c r="M37" s="834"/>
      <c r="N37" s="834"/>
      <c r="O37" s="834"/>
      <c r="P37" s="834"/>
      <c r="Q37" s="834"/>
      <c r="R37" s="834"/>
      <c r="S37" s="834"/>
      <c r="T37" s="834"/>
      <c r="U37" s="835"/>
    </row>
    <row r="38" spans="2:21">
      <c r="B38" s="716"/>
      <c r="C38" s="708"/>
      <c r="D38" s="708"/>
      <c r="E38" s="708"/>
      <c r="F38" s="708"/>
      <c r="G38" s="708"/>
      <c r="H38" s="708"/>
      <c r="I38" s="708"/>
      <c r="J38" s="708"/>
      <c r="K38" s="708"/>
      <c r="L38" s="708"/>
      <c r="M38" s="708"/>
      <c r="N38" s="708"/>
      <c r="O38" s="708"/>
      <c r="P38" s="708"/>
      <c r="Q38" s="708"/>
      <c r="R38" s="708"/>
      <c r="S38" s="708"/>
      <c r="T38" s="708"/>
      <c r="U38" s="709"/>
    </row>
    <row r="39" spans="2:21" ht="15.75">
      <c r="B39" s="701" t="s">
        <v>651</v>
      </c>
      <c r="C39" s="717" t="s">
        <v>652</v>
      </c>
      <c r="D39" s="712"/>
      <c r="E39" s="712"/>
      <c r="F39" s="712"/>
      <c r="G39" s="712"/>
      <c r="H39" s="712"/>
      <c r="I39" s="712"/>
      <c r="J39" s="712"/>
      <c r="K39" s="712"/>
      <c r="L39" s="712"/>
      <c r="M39" s="712"/>
      <c r="N39" s="712"/>
      <c r="O39" s="712"/>
      <c r="P39" s="712"/>
      <c r="Q39" s="712"/>
      <c r="R39" s="712"/>
      <c r="S39" s="712"/>
      <c r="T39" s="712"/>
      <c r="U39" s="713"/>
    </row>
    <row r="40" spans="2:21">
      <c r="B40" s="716"/>
      <c r="C40" s="708"/>
      <c r="D40" s="708"/>
      <c r="E40" s="708"/>
      <c r="F40" s="708"/>
      <c r="G40" s="708"/>
      <c r="H40" s="708"/>
      <c r="I40" s="708"/>
      <c r="J40" s="708"/>
      <c r="K40" s="708"/>
      <c r="L40" s="708"/>
      <c r="M40" s="708"/>
      <c r="N40" s="708"/>
      <c r="O40" s="708"/>
      <c r="P40" s="708"/>
      <c r="Q40" s="708"/>
      <c r="R40" s="708"/>
      <c r="S40" s="708"/>
      <c r="T40" s="708"/>
      <c r="U40" s="709"/>
    </row>
    <row r="41" spans="2:21" ht="38.25" customHeight="1">
      <c r="B41" s="710" t="s">
        <v>653</v>
      </c>
      <c r="C41" s="842" t="s">
        <v>654</v>
      </c>
      <c r="D41" s="842"/>
      <c r="E41" s="842"/>
      <c r="F41" s="842"/>
      <c r="G41" s="842"/>
      <c r="H41" s="842"/>
      <c r="I41" s="842"/>
      <c r="J41" s="842"/>
      <c r="K41" s="842"/>
      <c r="L41" s="842"/>
      <c r="M41" s="842"/>
      <c r="N41" s="842"/>
      <c r="O41" s="842"/>
      <c r="P41" s="842"/>
      <c r="Q41" s="842"/>
      <c r="R41" s="842"/>
      <c r="S41" s="842"/>
      <c r="T41" s="842"/>
      <c r="U41" s="843"/>
    </row>
    <row r="42" spans="2:21">
      <c r="B42" s="718"/>
      <c r="C42" s="712"/>
      <c r="D42" s="712"/>
      <c r="E42" s="712"/>
      <c r="F42" s="712"/>
      <c r="G42" s="712"/>
      <c r="H42" s="712"/>
      <c r="I42" s="712"/>
      <c r="J42" s="712"/>
      <c r="K42" s="712"/>
      <c r="L42" s="712"/>
      <c r="M42" s="712"/>
      <c r="N42" s="712"/>
      <c r="O42" s="712"/>
      <c r="P42" s="712"/>
      <c r="Q42" s="712"/>
      <c r="R42" s="712"/>
      <c r="S42" s="712"/>
      <c r="T42" s="712"/>
      <c r="U42" s="713"/>
    </row>
    <row r="43" spans="2:21" ht="15.75">
      <c r="B43" s="714" t="s">
        <v>655</v>
      </c>
      <c r="C43" s="715" t="s">
        <v>656</v>
      </c>
      <c r="D43" s="704"/>
      <c r="E43" s="704"/>
      <c r="F43" s="704"/>
      <c r="G43" s="704"/>
      <c r="H43" s="704"/>
      <c r="I43" s="704"/>
      <c r="J43" s="704"/>
      <c r="K43" s="704"/>
      <c r="L43" s="704"/>
      <c r="M43" s="704"/>
      <c r="N43" s="704"/>
      <c r="O43" s="704"/>
      <c r="P43" s="704"/>
      <c r="Q43" s="704"/>
      <c r="R43" s="704"/>
      <c r="S43" s="704"/>
      <c r="T43" s="704"/>
      <c r="U43" s="705"/>
    </row>
    <row r="44" spans="2:21">
      <c r="B44" s="719"/>
      <c r="C44" s="704"/>
      <c r="D44" s="704"/>
      <c r="E44" s="704"/>
      <c r="F44" s="704"/>
      <c r="G44" s="704"/>
      <c r="H44" s="704"/>
      <c r="I44" s="704"/>
      <c r="J44" s="704"/>
      <c r="K44" s="704"/>
      <c r="L44" s="704"/>
      <c r="M44" s="704"/>
      <c r="N44" s="704"/>
      <c r="O44" s="704"/>
      <c r="P44" s="704"/>
      <c r="Q44" s="704"/>
      <c r="R44" s="704"/>
      <c r="S44" s="704"/>
      <c r="T44" s="704"/>
      <c r="U44" s="705"/>
    </row>
    <row r="45" spans="2:21" ht="36" customHeight="1">
      <c r="B45" s="719"/>
      <c r="C45" s="830" t="s">
        <v>672</v>
      </c>
      <c r="D45" s="830"/>
      <c r="E45" s="830"/>
      <c r="F45" s="830"/>
      <c r="G45" s="830"/>
      <c r="H45" s="830"/>
      <c r="I45" s="830"/>
      <c r="J45" s="830"/>
      <c r="K45" s="830"/>
      <c r="L45" s="830"/>
      <c r="M45" s="830"/>
      <c r="N45" s="830"/>
      <c r="O45" s="830"/>
      <c r="P45" s="830"/>
      <c r="Q45" s="830"/>
      <c r="R45" s="830"/>
      <c r="S45" s="830"/>
      <c r="T45" s="830"/>
      <c r="U45" s="831"/>
    </row>
    <row r="46" spans="2:21">
      <c r="B46" s="719"/>
      <c r="C46" s="720"/>
      <c r="D46" s="704"/>
      <c r="E46" s="704"/>
      <c r="F46" s="704"/>
      <c r="G46" s="704"/>
      <c r="H46" s="704"/>
      <c r="I46" s="704"/>
      <c r="J46" s="704"/>
      <c r="K46" s="704"/>
      <c r="L46" s="704"/>
      <c r="M46" s="704"/>
      <c r="N46" s="704"/>
      <c r="O46" s="704"/>
      <c r="P46" s="704"/>
      <c r="Q46" s="704"/>
      <c r="R46" s="704"/>
      <c r="S46" s="704"/>
      <c r="T46" s="704"/>
      <c r="U46" s="705"/>
    </row>
    <row r="47" spans="2:21" ht="35.25" customHeight="1">
      <c r="B47" s="719"/>
      <c r="C47" s="830" t="s">
        <v>657</v>
      </c>
      <c r="D47" s="830"/>
      <c r="E47" s="830"/>
      <c r="F47" s="830"/>
      <c r="G47" s="830"/>
      <c r="H47" s="830"/>
      <c r="I47" s="830"/>
      <c r="J47" s="830"/>
      <c r="K47" s="830"/>
      <c r="L47" s="830"/>
      <c r="M47" s="830"/>
      <c r="N47" s="830"/>
      <c r="O47" s="830"/>
      <c r="P47" s="830"/>
      <c r="Q47" s="830"/>
      <c r="R47" s="830"/>
      <c r="S47" s="830"/>
      <c r="T47" s="830"/>
      <c r="U47" s="831"/>
    </row>
    <row r="48" spans="2:21">
      <c r="B48" s="719"/>
      <c r="C48" s="720"/>
      <c r="D48" s="704"/>
      <c r="E48" s="704"/>
      <c r="F48" s="704"/>
      <c r="G48" s="704"/>
      <c r="H48" s="704"/>
      <c r="I48" s="704"/>
      <c r="J48" s="704"/>
      <c r="K48" s="704"/>
      <c r="L48" s="704"/>
      <c r="M48" s="704"/>
      <c r="N48" s="704"/>
      <c r="O48" s="704"/>
      <c r="P48" s="704"/>
      <c r="Q48" s="704"/>
      <c r="R48" s="704"/>
      <c r="S48" s="704"/>
      <c r="T48" s="704"/>
      <c r="U48" s="705"/>
    </row>
    <row r="49" spans="2:21" ht="40.5" customHeight="1">
      <c r="B49" s="719"/>
      <c r="C49" s="830" t="s">
        <v>658</v>
      </c>
      <c r="D49" s="830"/>
      <c r="E49" s="830"/>
      <c r="F49" s="830"/>
      <c r="G49" s="830"/>
      <c r="H49" s="830"/>
      <c r="I49" s="830"/>
      <c r="J49" s="830"/>
      <c r="K49" s="830"/>
      <c r="L49" s="830"/>
      <c r="M49" s="830"/>
      <c r="N49" s="830"/>
      <c r="O49" s="830"/>
      <c r="P49" s="830"/>
      <c r="Q49" s="830"/>
      <c r="R49" s="830"/>
      <c r="S49" s="830"/>
      <c r="T49" s="830"/>
      <c r="U49" s="831"/>
    </row>
    <row r="50" spans="2:21">
      <c r="B50" s="719"/>
      <c r="C50" s="720"/>
      <c r="D50" s="704"/>
      <c r="E50" s="704"/>
      <c r="F50" s="704"/>
      <c r="G50" s="704"/>
      <c r="H50" s="704"/>
      <c r="I50" s="704"/>
      <c r="J50" s="704"/>
      <c r="K50" s="704"/>
      <c r="L50" s="704"/>
      <c r="M50" s="704"/>
      <c r="N50" s="704"/>
      <c r="O50" s="704"/>
      <c r="P50" s="704"/>
      <c r="Q50" s="704"/>
      <c r="R50" s="704"/>
      <c r="S50" s="704"/>
      <c r="T50" s="704"/>
      <c r="U50" s="705"/>
    </row>
    <row r="51" spans="2:21" ht="30" customHeight="1">
      <c r="B51" s="719"/>
      <c r="C51" s="830" t="s">
        <v>659</v>
      </c>
      <c r="D51" s="830"/>
      <c r="E51" s="830"/>
      <c r="F51" s="830"/>
      <c r="G51" s="830"/>
      <c r="H51" s="830"/>
      <c r="I51" s="830"/>
      <c r="J51" s="830"/>
      <c r="K51" s="830"/>
      <c r="L51" s="830"/>
      <c r="M51" s="830"/>
      <c r="N51" s="830"/>
      <c r="O51" s="830"/>
      <c r="P51" s="830"/>
      <c r="Q51" s="830"/>
      <c r="R51" s="830"/>
      <c r="S51" s="830"/>
      <c r="T51" s="830"/>
      <c r="U51" s="831"/>
    </row>
    <row r="52" spans="2:21" ht="15.75">
      <c r="B52" s="719"/>
      <c r="C52" s="703"/>
      <c r="D52" s="704"/>
      <c r="E52" s="704"/>
      <c r="F52" s="704"/>
      <c r="G52" s="704"/>
      <c r="H52" s="704"/>
      <c r="I52" s="704"/>
      <c r="J52" s="704"/>
      <c r="K52" s="704"/>
      <c r="L52" s="704"/>
      <c r="M52" s="704"/>
      <c r="N52" s="704"/>
      <c r="O52" s="704"/>
      <c r="P52" s="704"/>
      <c r="Q52" s="704"/>
      <c r="R52" s="704"/>
      <c r="S52" s="704"/>
      <c r="T52" s="704"/>
      <c r="U52" s="705"/>
    </row>
    <row r="53" spans="2:21" ht="31.5" customHeight="1">
      <c r="B53" s="719"/>
      <c r="C53" s="832" t="s">
        <v>671</v>
      </c>
      <c r="D53" s="832"/>
      <c r="E53" s="832"/>
      <c r="F53" s="832"/>
      <c r="G53" s="832"/>
      <c r="H53" s="832"/>
      <c r="I53" s="832"/>
      <c r="J53" s="832"/>
      <c r="K53" s="832"/>
      <c r="L53" s="832"/>
      <c r="M53" s="832"/>
      <c r="N53" s="832"/>
      <c r="O53" s="832"/>
      <c r="P53" s="832"/>
      <c r="Q53" s="832"/>
      <c r="R53" s="832"/>
      <c r="S53" s="832"/>
      <c r="T53" s="832"/>
      <c r="U53" s="833"/>
    </row>
    <row r="54" spans="2:21">
      <c r="B54" s="716"/>
      <c r="C54" s="708"/>
      <c r="D54" s="708"/>
      <c r="E54" s="708"/>
      <c r="F54" s="708"/>
      <c r="G54" s="708"/>
      <c r="H54" s="708"/>
      <c r="I54" s="708"/>
      <c r="J54" s="708"/>
      <c r="K54" s="708"/>
      <c r="L54" s="708"/>
      <c r="M54" s="708"/>
      <c r="N54" s="708"/>
      <c r="O54" s="708"/>
      <c r="P54" s="708"/>
      <c r="Q54" s="708"/>
      <c r="R54" s="708"/>
      <c r="S54" s="708"/>
      <c r="T54" s="708"/>
      <c r="U54" s="709"/>
    </row>
    <row r="55" spans="2:21" ht="48" customHeight="1">
      <c r="B55" s="701" t="s">
        <v>660</v>
      </c>
      <c r="C55" s="834" t="s">
        <v>661</v>
      </c>
      <c r="D55" s="834"/>
      <c r="E55" s="834"/>
      <c r="F55" s="834"/>
      <c r="G55" s="834"/>
      <c r="H55" s="834"/>
      <c r="I55" s="834"/>
      <c r="J55" s="834"/>
      <c r="K55" s="834"/>
      <c r="L55" s="834"/>
      <c r="M55" s="834"/>
      <c r="N55" s="834"/>
      <c r="O55" s="834"/>
      <c r="P55" s="834"/>
      <c r="Q55" s="834"/>
      <c r="R55" s="834"/>
      <c r="S55" s="834"/>
      <c r="T55" s="834"/>
      <c r="U55" s="835"/>
    </row>
    <row r="56" spans="2:21">
      <c r="B56" s="716"/>
      <c r="C56" s="708"/>
      <c r="D56" s="708"/>
      <c r="E56" s="708"/>
      <c r="F56" s="708"/>
      <c r="G56" s="708"/>
      <c r="H56" s="708"/>
      <c r="I56" s="708"/>
      <c r="J56" s="708"/>
      <c r="K56" s="708"/>
      <c r="L56" s="708"/>
      <c r="M56" s="708"/>
      <c r="N56" s="708"/>
      <c r="O56" s="708"/>
      <c r="P56" s="708"/>
      <c r="Q56" s="708"/>
      <c r="R56" s="708"/>
      <c r="S56" s="708"/>
      <c r="T56" s="708"/>
      <c r="U56" s="709"/>
    </row>
    <row r="57" spans="2:21" ht="34.5" customHeight="1">
      <c r="B57" s="701" t="s">
        <v>662</v>
      </c>
      <c r="C57" s="834" t="s">
        <v>663</v>
      </c>
      <c r="D57" s="834"/>
      <c r="E57" s="834"/>
      <c r="F57" s="834"/>
      <c r="G57" s="834"/>
      <c r="H57" s="834"/>
      <c r="I57" s="834"/>
      <c r="J57" s="834"/>
      <c r="K57" s="834"/>
      <c r="L57" s="834"/>
      <c r="M57" s="834"/>
      <c r="N57" s="834"/>
      <c r="O57" s="834"/>
      <c r="P57" s="834"/>
      <c r="Q57" s="834"/>
      <c r="R57" s="834"/>
      <c r="S57" s="834"/>
      <c r="T57" s="834"/>
      <c r="U57" s="835"/>
    </row>
    <row r="58" spans="2:21">
      <c r="B58" s="721"/>
      <c r="C58" s="708"/>
      <c r="D58" s="708"/>
      <c r="E58" s="708"/>
      <c r="F58" s="708"/>
      <c r="G58" s="708"/>
      <c r="H58" s="708"/>
      <c r="I58" s="708"/>
      <c r="J58" s="708"/>
      <c r="K58" s="708"/>
      <c r="L58" s="708"/>
      <c r="M58" s="708"/>
      <c r="N58" s="708"/>
      <c r="O58" s="708"/>
      <c r="P58" s="708"/>
      <c r="Q58" s="708"/>
      <c r="R58" s="708"/>
      <c r="S58" s="708"/>
      <c r="T58" s="708"/>
      <c r="U58" s="709"/>
    </row>
    <row r="59" spans="2:21" ht="30.75" customHeight="1">
      <c r="B59" s="710" t="s">
        <v>664</v>
      </c>
      <c r="C59" s="722" t="s">
        <v>665</v>
      </c>
      <c r="D59" s="723"/>
      <c r="E59" s="723"/>
      <c r="F59" s="723"/>
      <c r="G59" s="723"/>
      <c r="H59" s="723"/>
      <c r="I59" s="723"/>
      <c r="J59" s="723"/>
      <c r="K59" s="723"/>
      <c r="L59" s="723"/>
      <c r="M59" s="723"/>
      <c r="N59" s="723"/>
      <c r="O59" s="723"/>
      <c r="P59" s="723"/>
      <c r="Q59" s="723"/>
      <c r="R59" s="723"/>
      <c r="S59" s="723"/>
      <c r="T59" s="723"/>
      <c r="U59" s="724"/>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4"/>
  <sheetViews>
    <sheetView tabSelected="1" topLeftCell="A4" zoomScale="85" zoomScaleNormal="85" workbookViewId="0">
      <selection activeCell="B19" sqref="B19"/>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845" t="s">
        <v>702</v>
      </c>
      <c r="C3" s="846"/>
      <c r="D3" s="846"/>
      <c r="E3" s="846"/>
      <c r="F3" s="847"/>
      <c r="G3" s="122"/>
    </row>
    <row r="4" spans="2:20" ht="16.5" customHeight="1">
      <c r="B4" s="848"/>
      <c r="C4" s="849"/>
      <c r="D4" s="849"/>
      <c r="E4" s="849"/>
      <c r="F4" s="850"/>
      <c r="G4" s="122"/>
    </row>
    <row r="5" spans="2:20" ht="71.25" customHeight="1">
      <c r="B5" s="848"/>
      <c r="C5" s="849"/>
      <c r="D5" s="849"/>
      <c r="E5" s="849"/>
      <c r="F5" s="850"/>
      <c r="G5" s="122"/>
    </row>
    <row r="6" spans="2:20" ht="21.75" customHeight="1">
      <c r="B6" s="851"/>
      <c r="C6" s="852"/>
      <c r="D6" s="852"/>
      <c r="E6" s="852"/>
      <c r="F6" s="853"/>
      <c r="G6" s="122"/>
    </row>
    <row r="8" spans="2:20" ht="21">
      <c r="B8" s="844" t="s">
        <v>480</v>
      </c>
      <c r="C8" s="844"/>
      <c r="D8" s="844"/>
      <c r="E8" s="844"/>
      <c r="F8" s="844"/>
      <c r="G8" s="844"/>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591</v>
      </c>
      <c r="G12" s="28"/>
      <c r="L12" s="33"/>
      <c r="M12" s="33"/>
      <c r="N12" s="33"/>
      <c r="O12" s="33"/>
      <c r="P12" s="33"/>
      <c r="Q12" s="68"/>
      <c r="S12" s="8"/>
      <c r="T12" s="8"/>
    </row>
    <row r="13" spans="2:20" s="9" customFormat="1" ht="26.25" customHeight="1" thickBot="1">
      <c r="B13" s="102" t="s">
        <v>415</v>
      </c>
      <c r="C13" s="124" t="s">
        <v>630</v>
      </c>
      <c r="G13" s="109"/>
      <c r="L13" s="33"/>
      <c r="M13" s="33"/>
      <c r="N13" s="33"/>
      <c r="O13" s="33"/>
      <c r="P13" s="33"/>
      <c r="Q13" s="68"/>
      <c r="S13" s="8"/>
      <c r="T13" s="8"/>
    </row>
    <row r="14" spans="2:20" s="9" customFormat="1" ht="26.25" customHeight="1" thickBot="1">
      <c r="B14" s="102" t="s">
        <v>415</v>
      </c>
      <c r="C14" s="172" t="s">
        <v>625</v>
      </c>
      <c r="G14" s="123"/>
      <c r="L14" s="33"/>
      <c r="M14" s="33"/>
      <c r="N14" s="33"/>
      <c r="O14" s="33"/>
      <c r="P14" s="33"/>
      <c r="Q14" s="68"/>
      <c r="S14" s="8"/>
      <c r="T14" s="8"/>
    </row>
    <row r="15" spans="2:20" s="9" customFormat="1" ht="26.25" customHeight="1" thickBot="1">
      <c r="B15" s="102" t="s">
        <v>415</v>
      </c>
      <c r="C15" s="172" t="s">
        <v>626</v>
      </c>
      <c r="G15" s="123"/>
      <c r="L15" s="33"/>
      <c r="M15" s="33"/>
      <c r="N15" s="33"/>
      <c r="O15" s="33"/>
      <c r="P15" s="33"/>
      <c r="Q15" s="68"/>
      <c r="S15" s="8"/>
      <c r="T15" s="8"/>
    </row>
    <row r="16" spans="2:20" s="9" customFormat="1" ht="26.25" customHeight="1" thickBot="1">
      <c r="B16" s="102" t="s">
        <v>415</v>
      </c>
      <c r="C16" s="172" t="s">
        <v>627</v>
      </c>
      <c r="G16" s="123"/>
      <c r="L16" s="33"/>
      <c r="M16" s="33"/>
      <c r="N16" s="33"/>
      <c r="O16" s="33"/>
      <c r="P16" s="33"/>
      <c r="Q16" s="68"/>
      <c r="S16" s="8"/>
      <c r="T16" s="8"/>
    </row>
    <row r="17" spans="2:20" s="9" customFormat="1" ht="26.25" customHeight="1" thickBot="1">
      <c r="B17" s="102" t="s">
        <v>415</v>
      </c>
      <c r="C17" s="124" t="s">
        <v>628</v>
      </c>
      <c r="G17" s="109"/>
      <c r="L17" s="33"/>
      <c r="M17" s="33"/>
      <c r="N17" s="33"/>
      <c r="O17" s="33"/>
      <c r="P17" s="33"/>
      <c r="Q17" s="68"/>
      <c r="S17" s="8"/>
      <c r="T17" s="8"/>
    </row>
    <row r="18" spans="2:20" s="9" customFormat="1" ht="26.25" customHeight="1" thickBot="1">
      <c r="B18" s="102" t="s">
        <v>415</v>
      </c>
      <c r="C18" s="124" t="s">
        <v>629</v>
      </c>
      <c r="G18" s="123"/>
      <c r="L18" s="33"/>
      <c r="M18" s="33"/>
      <c r="N18" s="33"/>
      <c r="O18" s="33"/>
      <c r="P18" s="33"/>
      <c r="Q18" s="68"/>
      <c r="S18" s="8"/>
      <c r="T18" s="8"/>
    </row>
    <row r="19" spans="2:20" s="9" customFormat="1" ht="26.25" customHeight="1" thickBot="1">
      <c r="B19" s="102" t="s">
        <v>415</v>
      </c>
      <c r="C19" s="124" t="s">
        <v>631</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2" t="s">
        <v>542</v>
      </c>
      <c r="C22" s="648" t="s">
        <v>436</v>
      </c>
      <c r="D22" s="651" t="s">
        <v>442</v>
      </c>
      <c r="E22" s="655" t="s">
        <v>590</v>
      </c>
      <c r="F22" s="651" t="s">
        <v>447</v>
      </c>
      <c r="G22" s="174"/>
      <c r="M22" s="640"/>
      <c r="T22" s="640"/>
    </row>
    <row r="23" spans="2:20" s="103" customFormat="1" ht="35.25" customHeight="1">
      <c r="B23" s="643" t="s">
        <v>457</v>
      </c>
      <c r="C23" s="649" t="s">
        <v>437</v>
      </c>
      <c r="D23" s="652" t="s">
        <v>443</v>
      </c>
      <c r="E23" s="656" t="s">
        <v>590</v>
      </c>
      <c r="F23" s="652" t="s">
        <v>447</v>
      </c>
      <c r="G23" s="174"/>
      <c r="M23" s="640"/>
      <c r="T23" s="640"/>
    </row>
    <row r="24" spans="2:20" s="103" customFormat="1" ht="34.5" customHeight="1">
      <c r="B24" s="643" t="s">
        <v>454</v>
      </c>
      <c r="C24" s="649" t="s">
        <v>437</v>
      </c>
      <c r="D24" s="652" t="s">
        <v>444</v>
      </c>
      <c r="E24" s="656" t="s">
        <v>590</v>
      </c>
      <c r="F24" s="652" t="s">
        <v>447</v>
      </c>
      <c r="G24" s="174"/>
      <c r="M24" s="640"/>
      <c r="T24" s="640"/>
    </row>
    <row r="25" spans="2:20" s="103" customFormat="1" ht="32.25" customHeight="1">
      <c r="B25" s="644" t="s">
        <v>455</v>
      </c>
      <c r="C25" s="649" t="s">
        <v>436</v>
      </c>
      <c r="D25" s="652" t="s">
        <v>445</v>
      </c>
      <c r="E25" s="657" t="s">
        <v>609</v>
      </c>
      <c r="F25" s="660"/>
      <c r="G25" s="174"/>
      <c r="M25" s="640"/>
      <c r="T25" s="640"/>
    </row>
    <row r="26" spans="2:20" s="103" customFormat="1" ht="30.75" customHeight="1">
      <c r="B26" s="645" t="s">
        <v>540</v>
      </c>
      <c r="C26" s="649" t="s">
        <v>436</v>
      </c>
      <c r="D26" s="652"/>
      <c r="E26" s="657"/>
      <c r="F26" s="660"/>
      <c r="G26" s="174"/>
      <c r="M26" s="640"/>
      <c r="T26" s="640"/>
    </row>
    <row r="27" spans="2:20" s="103" customFormat="1" ht="32.25" customHeight="1">
      <c r="B27" s="646" t="s">
        <v>541</v>
      </c>
      <c r="C27" s="649" t="s">
        <v>436</v>
      </c>
      <c r="D27" s="653" t="s">
        <v>537</v>
      </c>
      <c r="E27" s="657"/>
      <c r="F27" s="660"/>
      <c r="G27" s="174"/>
      <c r="M27" s="640"/>
      <c r="T27" s="640"/>
    </row>
    <row r="28" spans="2:20" s="103" customFormat="1" ht="27" customHeight="1">
      <c r="B28" s="644" t="s">
        <v>456</v>
      </c>
      <c r="C28" s="649" t="s">
        <v>439</v>
      </c>
      <c r="D28" s="652" t="s">
        <v>481</v>
      </c>
      <c r="E28" s="657" t="s">
        <v>458</v>
      </c>
      <c r="F28" s="660"/>
      <c r="G28" s="174"/>
      <c r="M28" s="640"/>
      <c r="T28" s="640"/>
    </row>
    <row r="29" spans="2:20" s="103" customFormat="1" ht="27" customHeight="1">
      <c r="B29" s="646" t="s">
        <v>451</v>
      </c>
      <c r="C29" s="649" t="s">
        <v>436</v>
      </c>
      <c r="D29" s="652"/>
      <c r="E29" s="657"/>
      <c r="F29" s="652" t="s">
        <v>407</v>
      </c>
      <c r="G29" s="174"/>
      <c r="M29" s="640"/>
      <c r="T29" s="640"/>
    </row>
    <row r="30" spans="2:20" s="103" customFormat="1" ht="32.25" customHeight="1">
      <c r="B30" s="644" t="s">
        <v>207</v>
      </c>
      <c r="C30" s="649" t="s">
        <v>441</v>
      </c>
      <c r="D30" s="652" t="s">
        <v>554</v>
      </c>
      <c r="E30" s="658"/>
      <c r="F30" s="652" t="s">
        <v>553</v>
      </c>
      <c r="G30" s="641"/>
      <c r="M30" s="640"/>
    </row>
    <row r="31" spans="2:20" s="103" customFormat="1" ht="27.75" customHeight="1">
      <c r="B31" s="647" t="s">
        <v>538</v>
      </c>
      <c r="C31" s="650" t="s">
        <v>440</v>
      </c>
      <c r="D31" s="654"/>
      <c r="E31" s="659"/>
      <c r="F31" s="654"/>
      <c r="G31" s="641"/>
      <c r="M31" s="640"/>
    </row>
    <row r="32" spans="2:20" s="103" customFormat="1" ht="23.25" customHeight="1">
      <c r="C32" s="175"/>
      <c r="D32" s="175"/>
      <c r="E32" s="175"/>
      <c r="G32" s="641"/>
      <c r="M32" s="640"/>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414</v>
      </c>
      <c r="E1" s="120" t="s">
        <v>449</v>
      </c>
      <c r="F1" s="120" t="s">
        <v>548</v>
      </c>
      <c r="G1" s="120" t="s">
        <v>573</v>
      </c>
      <c r="H1" s="120" t="s">
        <v>584</v>
      </c>
    </row>
    <row r="2" spans="1:8">
      <c r="A2" s="12" t="s">
        <v>29</v>
      </c>
      <c r="B2" s="12" t="s">
        <v>27</v>
      </c>
      <c r="C2" s="10">
        <v>2006</v>
      </c>
      <c r="D2" s="12" t="s">
        <v>415</v>
      </c>
      <c r="E2" s="10">
        <f>'2. LRAMVA Threshold'!D9</f>
        <v>2016</v>
      </c>
      <c r="F2" s="26" t="s">
        <v>170</v>
      </c>
      <c r="G2" s="12" t="s">
        <v>574</v>
      </c>
      <c r="H2" s="12" t="s">
        <v>592</v>
      </c>
    </row>
    <row r="3" spans="1:8">
      <c r="A3" s="12" t="s">
        <v>371</v>
      </c>
      <c r="B3" s="12" t="s">
        <v>27</v>
      </c>
      <c r="C3" s="10">
        <v>2007</v>
      </c>
      <c r="D3" s="12" t="s">
        <v>416</v>
      </c>
      <c r="E3" s="10">
        <f>'2. LRAMVA Threshold'!D24</f>
        <v>2011</v>
      </c>
      <c r="F3" s="12" t="s">
        <v>549</v>
      </c>
      <c r="G3" s="12" t="s">
        <v>575</v>
      </c>
      <c r="H3" s="12" t="s">
        <v>585</v>
      </c>
    </row>
    <row r="4" spans="1:8">
      <c r="A4" s="12" t="s">
        <v>372</v>
      </c>
      <c r="B4" s="12" t="s">
        <v>28</v>
      </c>
      <c r="C4" s="10">
        <v>2008</v>
      </c>
      <c r="D4" s="12" t="s">
        <v>417</v>
      </c>
      <c r="F4" s="12" t="s">
        <v>169</v>
      </c>
      <c r="G4" s="12" t="s">
        <v>576</v>
      </c>
    </row>
    <row r="5" spans="1:8">
      <c r="A5" s="12" t="s">
        <v>373</v>
      </c>
      <c r="B5" s="12" t="s">
        <v>28</v>
      </c>
      <c r="C5" s="10">
        <v>2009</v>
      </c>
      <c r="F5" s="12" t="s">
        <v>368</v>
      </c>
      <c r="G5" s="12" t="s">
        <v>577</v>
      </c>
    </row>
    <row r="6" spans="1:8">
      <c r="A6" s="12" t="s">
        <v>374</v>
      </c>
      <c r="B6" s="12" t="s">
        <v>28</v>
      </c>
      <c r="C6" s="10">
        <v>2010</v>
      </c>
      <c r="F6" s="12" t="s">
        <v>369</v>
      </c>
      <c r="G6" s="12" t="s">
        <v>578</v>
      </c>
    </row>
    <row r="7" spans="1:8">
      <c r="A7" s="12" t="s">
        <v>375</v>
      </c>
      <c r="B7" s="12" t="s">
        <v>28</v>
      </c>
      <c r="C7" s="10">
        <v>2011</v>
      </c>
      <c r="F7" s="12" t="s">
        <v>370</v>
      </c>
      <c r="G7" s="12" t="s">
        <v>579</v>
      </c>
    </row>
    <row r="8" spans="1:8">
      <c r="A8" s="12" t="s">
        <v>376</v>
      </c>
      <c r="B8" s="12" t="s">
        <v>28</v>
      </c>
      <c r="C8" s="10">
        <v>2012</v>
      </c>
      <c r="F8" s="12" t="s">
        <v>557</v>
      </c>
      <c r="G8" s="12" t="s">
        <v>580</v>
      </c>
    </row>
    <row r="9" spans="1:8">
      <c r="A9" s="12" t="s">
        <v>377</v>
      </c>
      <c r="B9" s="12" t="s">
        <v>28</v>
      </c>
      <c r="C9" s="10">
        <v>2013</v>
      </c>
      <c r="G9" s="12" t="s">
        <v>581</v>
      </c>
    </row>
    <row r="10" spans="1:8">
      <c r="A10" s="12" t="s">
        <v>378</v>
      </c>
      <c r="B10" s="12" t="s">
        <v>28</v>
      </c>
      <c r="C10" s="10">
        <v>2014</v>
      </c>
      <c r="G10" s="12" t="s">
        <v>582</v>
      </c>
    </row>
    <row r="11" spans="1:8">
      <c r="A11" s="12" t="s">
        <v>379</v>
      </c>
      <c r="B11" s="12" t="s">
        <v>28</v>
      </c>
      <c r="C11" s="10">
        <v>2015</v>
      </c>
      <c r="G11" s="12" t="s">
        <v>583</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08"/>
  <sheetViews>
    <sheetView topLeftCell="A7" zoomScale="85" zoomScaleNormal="85" workbookViewId="0">
      <selection activeCell="L16" sqref="L16"/>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hidden="1" customWidth="1"/>
    <col min="15" max="15" width="21.42578125" style="9" hidden="1" customWidth="1"/>
    <col min="16" max="16" width="22" style="9" hidden="1" customWidth="1"/>
    <col min="17" max="17" width="16.42578125" style="9" hidden="1" customWidth="1"/>
    <col min="18" max="18" width="17.42578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4" t="s">
        <v>550</v>
      </c>
      <c r="D6" s="17"/>
      <c r="E6" s="9"/>
      <c r="T6" s="9"/>
      <c r="V6" s="8"/>
    </row>
    <row r="7" spans="2:22" ht="21" customHeight="1">
      <c r="B7" s="532"/>
      <c r="C7" s="17"/>
      <c r="D7" s="17"/>
      <c r="E7" s="9"/>
      <c r="T7" s="9"/>
      <c r="V7" s="8"/>
    </row>
    <row r="8" spans="2:22" ht="24.75" customHeight="1">
      <c r="B8" s="117" t="s">
        <v>239</v>
      </c>
      <c r="C8" s="189" t="s">
        <v>723</v>
      </c>
      <c r="D8" s="596"/>
      <c r="E8" s="9"/>
      <c r="T8" s="9"/>
      <c r="V8" s="8"/>
    </row>
    <row r="9" spans="2:22" ht="41.25" customHeight="1">
      <c r="B9" s="546" t="s">
        <v>519</v>
      </c>
      <c r="C9" s="542"/>
      <c r="D9" s="540"/>
      <c r="E9" s="540"/>
      <c r="F9" s="540"/>
      <c r="G9" s="540"/>
      <c r="H9" s="540"/>
      <c r="I9" s="540"/>
      <c r="J9" s="541"/>
      <c r="K9" s="541"/>
      <c r="L9" s="541"/>
      <c r="M9" s="18"/>
      <c r="T9" s="9"/>
      <c r="V9" s="8"/>
    </row>
    <row r="10" spans="2:22" ht="10.5" customHeight="1">
      <c r="B10" s="546"/>
      <c r="C10" s="542"/>
      <c r="D10" s="540"/>
      <c r="E10" s="540"/>
      <c r="F10" s="540"/>
      <c r="G10" s="540"/>
      <c r="H10" s="540"/>
      <c r="I10" s="540"/>
      <c r="J10" s="541"/>
      <c r="K10" s="541"/>
      <c r="L10" s="541"/>
      <c r="M10" s="18"/>
      <c r="T10" s="9"/>
      <c r="V10" s="8"/>
    </row>
    <row r="11" spans="2:22" s="544" customFormat="1" ht="26.25" customHeight="1">
      <c r="B11" s="563" t="s">
        <v>555</v>
      </c>
      <c r="C11" s="562"/>
      <c r="D11" s="562"/>
      <c r="E11" s="562"/>
      <c r="F11" s="562"/>
      <c r="G11" s="562"/>
      <c r="H11" s="562"/>
      <c r="T11" s="545"/>
      <c r="U11" s="545"/>
    </row>
    <row r="12" spans="2:22" s="32" customFormat="1" ht="18.75" customHeight="1">
      <c r="B12" s="539"/>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37" t="s">
        <v>724</v>
      </c>
      <c r="E14" s="130"/>
      <c r="F14" s="124" t="s">
        <v>547</v>
      </c>
      <c r="H14" s="537" t="s">
        <v>726</v>
      </c>
      <c r="J14" s="124" t="s">
        <v>514</v>
      </c>
      <c r="L14" s="132">
        <v>1413645.2600630636</v>
      </c>
      <c r="N14" s="103"/>
      <c r="Q14" s="99"/>
      <c r="R14" s="96"/>
    </row>
    <row r="15" spans="2:22" ht="26.25" customHeight="1" thickBot="1">
      <c r="B15" s="124" t="s">
        <v>423</v>
      </c>
      <c r="C15" s="106"/>
      <c r="D15" s="537" t="s">
        <v>725</v>
      </c>
      <c r="F15" s="124" t="s">
        <v>413</v>
      </c>
      <c r="G15" s="127"/>
      <c r="H15" s="537" t="s">
        <v>727</v>
      </c>
      <c r="I15" s="17"/>
      <c r="J15" s="124" t="s">
        <v>515</v>
      </c>
      <c r="L15" s="132">
        <f>H22</f>
        <v>1397283.925744798</v>
      </c>
      <c r="M15" s="103"/>
      <c r="Q15" s="108"/>
      <c r="R15" s="96"/>
    </row>
    <row r="16" spans="2:22" ht="28.5" customHeight="1" thickBot="1">
      <c r="B16" s="124" t="s">
        <v>453</v>
      </c>
      <c r="C16" s="106"/>
      <c r="D16" s="538" t="s">
        <v>180</v>
      </c>
      <c r="E16" s="103"/>
      <c r="F16" s="124" t="s">
        <v>433</v>
      </c>
      <c r="G16" s="125"/>
      <c r="H16" s="538" t="s">
        <v>728</v>
      </c>
      <c r="I16" s="103"/>
      <c r="K16" s="195"/>
      <c r="L16" s="195"/>
      <c r="M16" s="195"/>
      <c r="N16" s="195"/>
      <c r="Q16" s="115"/>
      <c r="R16" s="96"/>
    </row>
    <row r="17" spans="1:21" ht="29.25" customHeight="1">
      <c r="B17" s="124" t="s">
        <v>420</v>
      </c>
      <c r="C17" s="106"/>
      <c r="D17" s="728">
        <f>709926+21422</f>
        <v>731348</v>
      </c>
      <c r="E17" s="121"/>
      <c r="F17" s="735" t="s">
        <v>675</v>
      </c>
      <c r="G17" s="195"/>
      <c r="H17" s="729">
        <v>1</v>
      </c>
      <c r="I17" s="17"/>
      <c r="M17" s="195"/>
      <c r="N17" s="195"/>
      <c r="P17" s="99"/>
      <c r="Q17" s="99"/>
      <c r="R17" s="96"/>
    </row>
    <row r="18" spans="1:21" s="28" customFormat="1" ht="29.25" customHeight="1">
      <c r="B18" s="124"/>
      <c r="C18" s="730"/>
      <c r="D18" s="727"/>
      <c r="E18" s="731"/>
      <c r="F18" s="726"/>
      <c r="G18" s="732"/>
      <c r="H18" s="733"/>
      <c r="I18" s="163"/>
      <c r="M18" s="732"/>
      <c r="N18" s="732"/>
      <c r="P18" s="732"/>
      <c r="Q18" s="732"/>
      <c r="R18" s="734"/>
      <c r="T18" s="37"/>
      <c r="U18" s="37"/>
    </row>
    <row r="19" spans="1:21" ht="27.75" customHeight="1" thickBot="1">
      <c r="E19" s="9"/>
      <c r="F19" s="124" t="s">
        <v>434</v>
      </c>
      <c r="G19" s="598" t="s">
        <v>363</v>
      </c>
      <c r="H19" s="242">
        <f>SUM(R54,R57,R60,R63,R66,R69,R72,R75,R78)</f>
        <v>1957678.5340473247</v>
      </c>
      <c r="I19" s="17"/>
      <c r="J19" s="115"/>
      <c r="K19" s="115"/>
      <c r="L19" s="115"/>
      <c r="M19" s="115"/>
      <c r="N19" s="115"/>
      <c r="P19" s="115"/>
      <c r="Q19" s="115"/>
      <c r="R19" s="96"/>
    </row>
    <row r="20" spans="1:21" ht="27.75" customHeight="1" thickBot="1">
      <c r="E20" s="9"/>
      <c r="F20" s="124" t="s">
        <v>435</v>
      </c>
      <c r="G20" s="598" t="s">
        <v>364</v>
      </c>
      <c r="H20" s="131">
        <f>-SUM(R55,R58,R61,R64,R67,R70,R73,R76,R79)</f>
        <v>643507.76890000002</v>
      </c>
      <c r="I20" s="17"/>
      <c r="J20" s="115"/>
      <c r="P20" s="115"/>
      <c r="Q20" s="115"/>
      <c r="R20" s="96"/>
    </row>
    <row r="21" spans="1:21" ht="27.75" customHeight="1" thickBot="1">
      <c r="C21" s="32"/>
      <c r="D21" s="32"/>
      <c r="E21" s="32"/>
      <c r="F21" s="124" t="s">
        <v>408</v>
      </c>
      <c r="G21" s="598" t="s">
        <v>365</v>
      </c>
      <c r="H21" s="188">
        <f>R84</f>
        <v>83113.160597473339</v>
      </c>
      <c r="I21" s="103"/>
      <c r="P21" s="115"/>
      <c r="Q21" s="115"/>
      <c r="R21" s="96"/>
    </row>
    <row r="22" spans="1:21" ht="27.75" customHeight="1">
      <c r="C22" s="32"/>
      <c r="D22" s="32"/>
      <c r="E22" s="32"/>
      <c r="F22" s="124" t="s">
        <v>509</v>
      </c>
      <c r="G22" s="598" t="s">
        <v>448</v>
      </c>
      <c r="H22" s="188">
        <f>H19-H20+H21</f>
        <v>1397283.925744798</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36.5" customHeight="1">
      <c r="A26" s="28"/>
      <c r="B26" s="856" t="s">
        <v>682</v>
      </c>
      <c r="C26" s="856"/>
      <c r="D26" s="856"/>
      <c r="E26" s="856"/>
      <c r="F26" s="856"/>
      <c r="G26" s="856"/>
    </row>
    <row r="27" spans="1:21" ht="14.25" customHeight="1">
      <c r="A27" s="28"/>
      <c r="B27" s="543"/>
      <c r="C27" s="543"/>
      <c r="D27" s="533"/>
      <c r="E27" s="533"/>
      <c r="F27" s="533"/>
      <c r="G27" s="543"/>
    </row>
    <row r="28" spans="1:21" s="17" customFormat="1" ht="27" customHeight="1">
      <c r="B28" s="859" t="s">
        <v>506</v>
      </c>
      <c r="C28" s="860"/>
      <c r="D28" s="133" t="s">
        <v>41</v>
      </c>
      <c r="E28" s="134" t="s">
        <v>673</v>
      </c>
      <c r="F28" s="134" t="s">
        <v>408</v>
      </c>
      <c r="G28" s="135" t="s">
        <v>409</v>
      </c>
      <c r="T28" s="136"/>
      <c r="U28" s="136"/>
    </row>
    <row r="29" spans="1:21" ht="20.25" customHeight="1">
      <c r="B29" s="854" t="s">
        <v>29</v>
      </c>
      <c r="C29" s="855"/>
      <c r="D29" s="633" t="s">
        <v>27</v>
      </c>
      <c r="E29" s="138">
        <f>SUM(D54:D80)</f>
        <v>457422.70110249746</v>
      </c>
      <c r="F29" s="139">
        <f>D84</f>
        <v>29747.870247991617</v>
      </c>
      <c r="G29" s="138">
        <f>E29+F29</f>
        <v>487170.5713504891</v>
      </c>
    </row>
    <row r="30" spans="1:21" ht="20.25" customHeight="1">
      <c r="B30" s="854" t="s">
        <v>729</v>
      </c>
      <c r="C30" s="855"/>
      <c r="D30" s="633" t="s">
        <v>27</v>
      </c>
      <c r="E30" s="140">
        <f>SUM(E54:E80)</f>
        <v>90522.917541396542</v>
      </c>
      <c r="F30" s="141">
        <f>E84</f>
        <v>5885.9895767613498</v>
      </c>
      <c r="G30" s="140">
        <f>E30+F30</f>
        <v>96408.907118157891</v>
      </c>
    </row>
    <row r="31" spans="1:21" ht="20.25" customHeight="1">
      <c r="B31" s="854" t="s">
        <v>730</v>
      </c>
      <c r="C31" s="855"/>
      <c r="D31" s="633" t="s">
        <v>28</v>
      </c>
      <c r="E31" s="140">
        <f>SUM(F54:F80)</f>
        <v>778271.1550424092</v>
      </c>
      <c r="F31" s="141">
        <f>F84</f>
        <v>47766.215514501688</v>
      </c>
      <c r="G31" s="140">
        <f t="shared" ref="G31:G34" si="0">E31+F31</f>
        <v>826037.37055691087</v>
      </c>
    </row>
    <row r="32" spans="1:21" ht="20.25" customHeight="1">
      <c r="B32" s="854" t="s">
        <v>731</v>
      </c>
      <c r="C32" s="855"/>
      <c r="D32" s="633" t="s">
        <v>28</v>
      </c>
      <c r="E32" s="140">
        <f>SUM(G54:G80)</f>
        <v>-12046.008538978234</v>
      </c>
      <c r="F32" s="141">
        <f>G84</f>
        <v>-286.91474178132796</v>
      </c>
      <c r="G32" s="140">
        <f t="shared" si="0"/>
        <v>-12332.923280759562</v>
      </c>
    </row>
    <row r="33" spans="2:22" ht="20.25" customHeight="1">
      <c r="B33" s="854" t="s">
        <v>31</v>
      </c>
      <c r="C33" s="855"/>
      <c r="D33" s="633" t="s">
        <v>28</v>
      </c>
      <c r="E33" s="140">
        <f>SUM(H54:H80)</f>
        <v>0</v>
      </c>
      <c r="F33" s="141">
        <f>H84</f>
        <v>0</v>
      </c>
      <c r="G33" s="140">
        <f>E33+F33</f>
        <v>0</v>
      </c>
    </row>
    <row r="34" spans="2:22" ht="20.25" customHeight="1">
      <c r="B34" s="854"/>
      <c r="C34" s="855"/>
      <c r="D34" s="633"/>
      <c r="E34" s="140">
        <f>SUM(I54:I80)</f>
        <v>0</v>
      </c>
      <c r="F34" s="141">
        <f>I84</f>
        <v>0</v>
      </c>
      <c r="G34" s="140">
        <f t="shared" si="0"/>
        <v>0</v>
      </c>
    </row>
    <row r="35" spans="2:22" ht="20.25" customHeight="1">
      <c r="B35" s="854"/>
      <c r="C35" s="855"/>
      <c r="D35" s="633"/>
      <c r="E35" s="140">
        <f>SUM(J54:J80)</f>
        <v>0</v>
      </c>
      <c r="F35" s="141">
        <f>J84</f>
        <v>0</v>
      </c>
      <c r="G35" s="140">
        <f>E35+F35</f>
        <v>0</v>
      </c>
    </row>
    <row r="36" spans="2:22" ht="20.25" customHeight="1">
      <c r="B36" s="854"/>
      <c r="C36" s="855"/>
      <c r="D36" s="633"/>
      <c r="E36" s="140">
        <f>SUM(K54:K80)</f>
        <v>0</v>
      </c>
      <c r="F36" s="141">
        <f>K84</f>
        <v>0</v>
      </c>
      <c r="G36" s="140">
        <f t="shared" ref="G36:G42" si="1">E36+F36</f>
        <v>0</v>
      </c>
    </row>
    <row r="37" spans="2:22" ht="20.25" customHeight="1">
      <c r="B37" s="854"/>
      <c r="C37" s="855"/>
      <c r="D37" s="633"/>
      <c r="E37" s="140">
        <f>SUM(L54:L80)</f>
        <v>0</v>
      </c>
      <c r="F37" s="141">
        <f>L84</f>
        <v>0</v>
      </c>
      <c r="G37" s="140">
        <f t="shared" si="1"/>
        <v>0</v>
      </c>
    </row>
    <row r="38" spans="2:22" ht="20.25" customHeight="1">
      <c r="B38" s="854"/>
      <c r="C38" s="855"/>
      <c r="D38" s="633"/>
      <c r="E38" s="140">
        <f>SUM(M54:M80)</f>
        <v>0</v>
      </c>
      <c r="F38" s="141">
        <f>M84</f>
        <v>0</v>
      </c>
      <c r="G38" s="140">
        <f t="shared" si="1"/>
        <v>0</v>
      </c>
    </row>
    <row r="39" spans="2:22" ht="20.25" customHeight="1">
      <c r="B39" s="854"/>
      <c r="C39" s="855"/>
      <c r="D39" s="633"/>
      <c r="E39" s="140">
        <f>SUM(N54:N80)</f>
        <v>0</v>
      </c>
      <c r="F39" s="141">
        <f>N84</f>
        <v>0</v>
      </c>
      <c r="G39" s="140">
        <f t="shared" si="1"/>
        <v>0</v>
      </c>
    </row>
    <row r="40" spans="2:22" ht="20.25" customHeight="1">
      <c r="B40" s="854"/>
      <c r="C40" s="855"/>
      <c r="D40" s="633"/>
      <c r="E40" s="140">
        <f>SUM(O54:O80)</f>
        <v>0</v>
      </c>
      <c r="F40" s="141">
        <f>O84</f>
        <v>0</v>
      </c>
      <c r="G40" s="140">
        <f t="shared" si="1"/>
        <v>0</v>
      </c>
    </row>
    <row r="41" spans="2:22" ht="20.25" customHeight="1">
      <c r="B41" s="854"/>
      <c r="C41" s="855"/>
      <c r="D41" s="633"/>
      <c r="E41" s="140">
        <f>SUM(P54:P80)</f>
        <v>0</v>
      </c>
      <c r="F41" s="141">
        <f>P84</f>
        <v>0</v>
      </c>
      <c r="G41" s="140">
        <f t="shared" si="1"/>
        <v>0</v>
      </c>
    </row>
    <row r="42" spans="2:22" ht="20.25" customHeight="1">
      <c r="B42" s="854"/>
      <c r="C42" s="855"/>
      <c r="D42" s="634"/>
      <c r="E42" s="142">
        <f>SUM(Q54:Q80)</f>
        <v>0</v>
      </c>
      <c r="F42" s="143">
        <f>Q84</f>
        <v>0</v>
      </c>
      <c r="G42" s="142">
        <f t="shared" si="1"/>
        <v>0</v>
      </c>
    </row>
    <row r="43" spans="2:22" s="8" customFormat="1" ht="21" customHeight="1">
      <c r="B43" s="857" t="s">
        <v>26</v>
      </c>
      <c r="C43" s="858"/>
      <c r="D43" s="137"/>
      <c r="E43" s="144">
        <f>SUM(E29:E42)</f>
        <v>1314170.7651473251</v>
      </c>
      <c r="F43" s="144">
        <f>SUM(F29:F42)</f>
        <v>83113.160597473339</v>
      </c>
      <c r="G43" s="144">
        <f>SUM(G29:G42)</f>
        <v>1397283.9257447983</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2"/>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56" t="s">
        <v>612</v>
      </c>
      <c r="C48" s="856"/>
      <c r="D48" s="856"/>
      <c r="E48" s="856"/>
      <c r="F48" s="856"/>
      <c r="G48" s="856"/>
      <c r="H48" s="856"/>
      <c r="I48" s="856"/>
      <c r="J48" s="856"/>
      <c r="K48" s="856"/>
      <c r="L48" s="856"/>
      <c r="M48" s="612"/>
      <c r="N48" s="105"/>
      <c r="O48" s="105"/>
      <c r="P48" s="105"/>
      <c r="Q48" s="105"/>
      <c r="R48" s="105"/>
      <c r="T48" s="37"/>
      <c r="U48" s="19"/>
      <c r="V48" s="38"/>
    </row>
    <row r="49" spans="2:22" s="28" customFormat="1" ht="41.1" customHeight="1">
      <c r="B49" s="856" t="s">
        <v>561</v>
      </c>
      <c r="C49" s="856"/>
      <c r="D49" s="856"/>
      <c r="E49" s="856"/>
      <c r="F49" s="856"/>
      <c r="G49" s="856"/>
      <c r="H49" s="856"/>
      <c r="I49" s="856"/>
      <c r="J49" s="856"/>
      <c r="K49" s="856"/>
      <c r="L49" s="856"/>
      <c r="M49" s="612"/>
      <c r="N49" s="105"/>
      <c r="O49" s="105"/>
      <c r="P49" s="105"/>
      <c r="Q49" s="105"/>
      <c r="R49" s="105"/>
      <c r="T49" s="37"/>
      <c r="U49" s="19"/>
      <c r="V49" s="38"/>
    </row>
    <row r="50" spans="2:22" s="28" customFormat="1" ht="18" customHeight="1">
      <c r="B50" s="856" t="s">
        <v>681</v>
      </c>
      <c r="C50" s="856"/>
      <c r="D50" s="856"/>
      <c r="E50" s="856"/>
      <c r="F50" s="856"/>
      <c r="G50" s="856"/>
      <c r="H50" s="856"/>
      <c r="I50" s="856"/>
      <c r="J50" s="856"/>
      <c r="K50" s="856"/>
      <c r="L50" s="856"/>
      <c r="M50" s="612"/>
      <c r="N50" s="105"/>
      <c r="O50" s="105"/>
      <c r="P50" s="105"/>
      <c r="Q50" s="105"/>
      <c r="R50" s="105"/>
      <c r="T50" s="37"/>
      <c r="U50" s="19"/>
      <c r="V50" s="38"/>
    </row>
    <row r="51" spans="2:22" ht="15" customHeight="1">
      <c r="B51" s="608"/>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 &lt;50 kW</v>
      </c>
      <c r="F52" s="135" t="str">
        <f>IF($B31&lt;&gt;"",$B31,"")</f>
        <v>GS &gt;50 kW</v>
      </c>
      <c r="G52" s="135" t="str">
        <f>IF($B32&lt;&gt;"",$B32,"")</f>
        <v>Large User</v>
      </c>
      <c r="H52" s="135" t="str">
        <f>IF($B33&lt;&gt;"",$B33,"")</f>
        <v>Street Lighting</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0"/>
      <c r="C53" s="571"/>
      <c r="D53" s="571" t="str">
        <f>D29</f>
        <v>kWh</v>
      </c>
      <c r="E53" s="571" t="str">
        <f>D30</f>
        <v>kWh</v>
      </c>
      <c r="F53" s="571" t="str">
        <f>D31</f>
        <v>kW</v>
      </c>
      <c r="G53" s="571" t="str">
        <f>D32</f>
        <v>kW</v>
      </c>
      <c r="H53" s="571" t="str">
        <f>D33</f>
        <v>kW</v>
      </c>
      <c r="I53" s="571">
        <f>D34</f>
        <v>0</v>
      </c>
      <c r="J53" s="571">
        <f>D35</f>
        <v>0</v>
      </c>
      <c r="K53" s="571">
        <f>D36</f>
        <v>0</v>
      </c>
      <c r="L53" s="571">
        <f>D37</f>
        <v>0</v>
      </c>
      <c r="M53" s="571">
        <f>D38</f>
        <v>0</v>
      </c>
      <c r="N53" s="571">
        <f>D39</f>
        <v>0</v>
      </c>
      <c r="O53" s="571">
        <f>D40</f>
        <v>0</v>
      </c>
      <c r="P53" s="571">
        <f>D41</f>
        <v>0</v>
      </c>
      <c r="Q53" s="571">
        <f>D42</f>
        <v>0</v>
      </c>
      <c r="R53" s="572"/>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0" t="s">
        <v>67</v>
      </c>
      <c r="C56" s="616"/>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0" t="s">
        <v>67</v>
      </c>
      <c r="C59" s="616"/>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0" t="s">
        <v>67</v>
      </c>
      <c r="C62" s="616"/>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0" t="s">
        <v>67</v>
      </c>
      <c r="C65" s="616"/>
      <c r="D65" s="160"/>
      <c r="E65" s="160"/>
      <c r="F65" s="160"/>
      <c r="G65" s="160"/>
      <c r="H65" s="160"/>
      <c r="I65" s="160"/>
      <c r="J65" s="160"/>
      <c r="K65" s="161"/>
      <c r="L65" s="161"/>
      <c r="M65" s="161"/>
      <c r="N65" s="161"/>
      <c r="O65" s="161"/>
      <c r="P65" s="161"/>
      <c r="Q65" s="161"/>
      <c r="R65" s="162"/>
      <c r="U65" s="159"/>
      <c r="V65" s="153"/>
    </row>
    <row r="66" spans="2:22" s="163" customFormat="1">
      <c r="B66" s="154" t="s">
        <v>94</v>
      </c>
      <c r="C66" s="530"/>
      <c r="D66" s="164">
        <f>'5.  2015-2020 LRAM'!Y204</f>
        <v>148234.44807108032</v>
      </c>
      <c r="E66" s="164">
        <f>'5.  2015-2020 LRAM'!Z204</f>
        <v>63182.96044420619</v>
      </c>
      <c r="F66" s="164">
        <f>'5.  2015-2020 LRAM'!AA204</f>
        <v>228505.05134920633</v>
      </c>
      <c r="G66" s="164">
        <f>'5.  2015-2020 LRAM'!AB204</f>
        <v>22474.548419071987</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462397.00828356488</v>
      </c>
      <c r="U66" s="152"/>
      <c r="V66" s="153"/>
    </row>
    <row r="67" spans="2:22" s="163" customFormat="1">
      <c r="B67" s="154" t="s">
        <v>93</v>
      </c>
      <c r="C67" s="155"/>
      <c r="D67" s="164">
        <f>-'5.  2015-2020 LRAM'!Y205</f>
        <v>-43031.289599999996</v>
      </c>
      <c r="E67" s="164">
        <f>-'5.  2015-2020 LRAM'!Z205</f>
        <v>-14622.0789</v>
      </c>
      <c r="F67" s="164">
        <f>-'5.  2015-2020 LRAM'!AA205</f>
        <v>-29057.874499999998</v>
      </c>
      <c r="G67" s="164">
        <f>-'5.  2015-2020 LRAM'!AB205</f>
        <v>-2653.3125</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-89364.555499999988</v>
      </c>
      <c r="S67" s="158"/>
      <c r="U67" s="152"/>
      <c r="V67" s="153"/>
    </row>
    <row r="68" spans="2:22" s="136" customFormat="1">
      <c r="B68" s="620" t="s">
        <v>67</v>
      </c>
      <c r="C68" s="616"/>
      <c r="D68" s="160"/>
      <c r="E68" s="160"/>
      <c r="F68" s="160"/>
      <c r="G68" s="160"/>
      <c r="H68" s="160"/>
      <c r="I68" s="160"/>
      <c r="J68" s="160"/>
      <c r="K68" s="161"/>
      <c r="L68" s="161"/>
      <c r="M68" s="161"/>
      <c r="N68" s="161"/>
      <c r="O68" s="161"/>
      <c r="P68" s="161"/>
      <c r="Q68" s="161"/>
      <c r="R68" s="162"/>
      <c r="U68" s="159"/>
      <c r="V68" s="153"/>
    </row>
    <row r="69" spans="2:22" s="163" customFormat="1">
      <c r="B69" s="154" t="s">
        <v>225</v>
      </c>
      <c r="C69" s="530"/>
      <c r="D69" s="156">
        <f>'5.  2015-2020 LRAM'!Y394</f>
        <v>133117.1072</v>
      </c>
      <c r="E69" s="156">
        <f>'5.  2015-2020 LRAM'!Z394</f>
        <v>50448.639859260002</v>
      </c>
      <c r="F69" s="156">
        <f>'5.  2015-2020 LRAM'!AA394</f>
        <v>157823.28571079887</v>
      </c>
      <c r="G69" s="156">
        <f>'5.  2015-2020 LRAM'!AB394</f>
        <v>3319.2215769235163</v>
      </c>
      <c r="H69" s="156">
        <f>'5.  2015-2020 LRAM'!AC394</f>
        <v>0</v>
      </c>
      <c r="I69" s="156">
        <f>'5.  2015-2020 LRAM'!AD394</f>
        <v>0</v>
      </c>
      <c r="J69" s="156">
        <f>'5.  2015-2020 LRAM'!AE394</f>
        <v>0</v>
      </c>
      <c r="K69" s="156">
        <f>'5.  2015-2020 LRAM'!AF394</f>
        <v>0</v>
      </c>
      <c r="L69" s="156">
        <f>'5.  2015-2020 LRAM'!AG394</f>
        <v>0</v>
      </c>
      <c r="M69" s="156">
        <f>'5.  2015-2020 LRAM'!AH394</f>
        <v>0</v>
      </c>
      <c r="N69" s="156">
        <f>'5.  2015-2020 LRAM'!AI394</f>
        <v>0</v>
      </c>
      <c r="O69" s="156">
        <f>'5.  2015-2020 LRAM'!AJ394</f>
        <v>0</v>
      </c>
      <c r="P69" s="156">
        <f>'5.  2015-2020 LRAM'!AK394</f>
        <v>0</v>
      </c>
      <c r="Q69" s="156">
        <f>'5.  2015-2020 LRAM'!AL394</f>
        <v>0</v>
      </c>
      <c r="R69" s="157">
        <f>SUM(D69:Q69)</f>
        <v>344708.25434698234</v>
      </c>
      <c r="U69" s="152"/>
      <c r="V69" s="153"/>
    </row>
    <row r="70" spans="2:22" s="163" customFormat="1">
      <c r="B70" s="154" t="s">
        <v>224</v>
      </c>
      <c r="C70" s="155"/>
      <c r="D70" s="156">
        <f>-'5.  2015-2020 LRAM'!Y395</f>
        <v>-43027.107199999999</v>
      </c>
      <c r="E70" s="156">
        <f>-'5.  2015-2020 LRAM'!Z395</f>
        <v>-58695.597300000001</v>
      </c>
      <c r="F70" s="156">
        <f>-'5.  2015-2020 LRAM'!AA395</f>
        <v>-79144.127399999998</v>
      </c>
      <c r="G70" s="156">
        <f>-'5.  2015-2020 LRAM'!AB395</f>
        <v>-15656.341999999999</v>
      </c>
      <c r="H70" s="156">
        <f>-'5.  2015-2020 LRAM'!AC395</f>
        <v>0</v>
      </c>
      <c r="I70" s="156">
        <f>-'5.  2015-2020 LRAM'!AD395</f>
        <v>0</v>
      </c>
      <c r="J70" s="156">
        <f>-'5.  2015-2020 LRAM'!AE395</f>
        <v>0</v>
      </c>
      <c r="K70" s="156">
        <f>-'5.  2015-2020 LRAM'!AF395</f>
        <v>0</v>
      </c>
      <c r="L70" s="156">
        <f>-'5.  2015-2020 LRAM'!AG395</f>
        <v>0</v>
      </c>
      <c r="M70" s="156">
        <f>-'5.  2015-2020 LRAM'!AH395</f>
        <v>0</v>
      </c>
      <c r="N70" s="156">
        <f>-'5.  2015-2020 LRAM'!AI395</f>
        <v>0</v>
      </c>
      <c r="O70" s="156">
        <f>-'5.  2015-2020 LRAM'!AJ395</f>
        <v>0</v>
      </c>
      <c r="P70" s="156">
        <f>-'5.  2015-2020 LRAM'!AK395</f>
        <v>0</v>
      </c>
      <c r="Q70" s="156">
        <f>-'5.  2015-2020 LRAM'!AL395</f>
        <v>0</v>
      </c>
      <c r="R70" s="157">
        <f>SUM(D70:Q70)</f>
        <v>-196523.17389999999</v>
      </c>
      <c r="S70" s="158"/>
      <c r="U70" s="152"/>
      <c r="V70" s="153"/>
    </row>
    <row r="71" spans="2:22" s="136" customFormat="1">
      <c r="B71" s="620" t="s">
        <v>67</v>
      </c>
      <c r="C71" s="616"/>
      <c r="D71" s="160"/>
      <c r="E71" s="160"/>
      <c r="F71" s="160"/>
      <c r="G71" s="160"/>
      <c r="H71" s="160"/>
      <c r="I71" s="160"/>
      <c r="J71" s="160"/>
      <c r="K71" s="161"/>
      <c r="L71" s="161"/>
      <c r="M71" s="161"/>
      <c r="N71" s="161"/>
      <c r="O71" s="161"/>
      <c r="P71" s="161"/>
      <c r="Q71" s="161"/>
      <c r="R71" s="162"/>
      <c r="U71" s="159"/>
      <c r="V71" s="153"/>
    </row>
    <row r="72" spans="2:22" s="163" customFormat="1">
      <c r="B72" s="154" t="s">
        <v>227</v>
      </c>
      <c r="C72" s="530"/>
      <c r="D72" s="156">
        <f>'5.  2015-2020 LRAM'!Y593</f>
        <v>201788.7585</v>
      </c>
      <c r="E72" s="156">
        <f>'5.  2015-2020 LRAM'!Z593</f>
        <v>70945.64483707436</v>
      </c>
      <c r="F72" s="156">
        <f>'5.  2015-2020 LRAM'!AA593</f>
        <v>266944.82092535991</v>
      </c>
      <c r="G72" s="156">
        <f>'5.  2015-2020 LRAM'!AB593</f>
        <v>5600.0886086016617</v>
      </c>
      <c r="H72" s="156">
        <f>'5.  2015-2020 LRAM'!AC593</f>
        <v>0</v>
      </c>
      <c r="I72" s="156">
        <f>'5.  2015-2020 LRAM'!AD593</f>
        <v>0</v>
      </c>
      <c r="J72" s="156">
        <f>'5.  2015-2020 LRAM'!AE593</f>
        <v>0</v>
      </c>
      <c r="K72" s="156">
        <f>'5.  2015-2020 LRAM'!AF593</f>
        <v>0</v>
      </c>
      <c r="L72" s="156">
        <f>'5.  2015-2020 LRAM'!AG593</f>
        <v>0</v>
      </c>
      <c r="M72" s="156">
        <f>'5.  2015-2020 LRAM'!AH593</f>
        <v>0</v>
      </c>
      <c r="N72" s="156">
        <f>'5.  2015-2020 LRAM'!AI593</f>
        <v>0</v>
      </c>
      <c r="O72" s="156">
        <f>'5.  2015-2020 LRAM'!AJ593</f>
        <v>0</v>
      </c>
      <c r="P72" s="156">
        <f>'5.  2015-2020 LRAM'!AK593</f>
        <v>0</v>
      </c>
      <c r="Q72" s="156">
        <f>'5.  2015-2020 LRAM'!AL593</f>
        <v>0</v>
      </c>
      <c r="R72" s="157">
        <f>SUM(D72:Q72)</f>
        <v>545279.312871036</v>
      </c>
      <c r="U72" s="152"/>
      <c r="V72" s="153"/>
    </row>
    <row r="73" spans="2:22" s="163" customFormat="1">
      <c r="B73" s="154" t="s">
        <v>226</v>
      </c>
      <c r="C73" s="155"/>
      <c r="D73" s="156">
        <f>-'5.  2015-2020 LRAM'!Y594</f>
        <v>-29336.664000000001</v>
      </c>
      <c r="E73" s="156">
        <f>-'5.  2015-2020 LRAM'!Z594</f>
        <v>-59803.061399999999</v>
      </c>
      <c r="F73" s="156">
        <f>-'5.  2015-2020 LRAM'!AA594</f>
        <v>-80409.833400000003</v>
      </c>
      <c r="G73" s="156">
        <f>-'5.  2015-2020 LRAM'!AB594</f>
        <v>-15906.790499999999</v>
      </c>
      <c r="H73" s="156">
        <f>-'5.  2015-2020 LRAM'!AC594</f>
        <v>0</v>
      </c>
      <c r="I73" s="156">
        <f>-'5.  2015-2020 LRAM'!AD594</f>
        <v>0</v>
      </c>
      <c r="J73" s="156">
        <f>-'5.  2015-2020 LRAM'!AE594</f>
        <v>0</v>
      </c>
      <c r="K73" s="156">
        <f>-'5.  2015-2020 LRAM'!AF594</f>
        <v>0</v>
      </c>
      <c r="L73" s="156">
        <f>-'5.  2015-2020 LRAM'!AG594</f>
        <v>0</v>
      </c>
      <c r="M73" s="156">
        <f>-'5.  2015-2020 LRAM'!AH594</f>
        <v>0</v>
      </c>
      <c r="N73" s="156">
        <f>-'5.  2015-2020 LRAM'!AI594</f>
        <v>0</v>
      </c>
      <c r="O73" s="156">
        <f>-'5.  2015-2020 LRAM'!AJ594</f>
        <v>0</v>
      </c>
      <c r="P73" s="156">
        <f>-'5.  2015-2020 LRAM'!AK594</f>
        <v>0</v>
      </c>
      <c r="Q73" s="156">
        <f>-'5.  2015-2020 LRAM'!AL594</f>
        <v>0</v>
      </c>
      <c r="R73" s="157">
        <f>SUM(D73:Q73)</f>
        <v>-185456.3493</v>
      </c>
      <c r="S73" s="158"/>
      <c r="U73" s="152"/>
      <c r="V73" s="153"/>
    </row>
    <row r="74" spans="2:22" s="136" customFormat="1">
      <c r="B74" s="620" t="s">
        <v>67</v>
      </c>
      <c r="C74" s="616"/>
      <c r="D74" s="160"/>
      <c r="E74" s="160"/>
      <c r="F74" s="160"/>
      <c r="G74" s="160"/>
      <c r="H74" s="160"/>
      <c r="I74" s="160"/>
      <c r="J74" s="160"/>
      <c r="K74" s="161"/>
      <c r="L74" s="161"/>
      <c r="M74" s="161"/>
      <c r="N74" s="161"/>
      <c r="O74" s="161"/>
      <c r="P74" s="161"/>
      <c r="Q74" s="161"/>
      <c r="R74" s="162"/>
      <c r="U74" s="159"/>
      <c r="V74" s="153"/>
    </row>
    <row r="75" spans="2:22" s="163" customFormat="1">
      <c r="B75" s="154" t="s">
        <v>229</v>
      </c>
      <c r="C75" s="530"/>
      <c r="D75" s="156">
        <f>'5.  2015-2020 LRAM'!Y783</f>
        <v>104485.47853141712</v>
      </c>
      <c r="E75" s="156">
        <f>'5.  2015-2020 LRAM'!Z783</f>
        <v>99238.626100855996</v>
      </c>
      <c r="F75" s="156">
        <f>'5.  2015-2020 LRAM'!AA783</f>
        <v>394743.14955704403</v>
      </c>
      <c r="G75" s="156">
        <f>'5.  2015-2020 LRAM'!AB783</f>
        <v>6826.7043564245996</v>
      </c>
      <c r="H75" s="156">
        <f>'5.  2015-2020 LRAM'!AC783</f>
        <v>0</v>
      </c>
      <c r="I75" s="156">
        <f>'5.  2015-2020 LRAM'!AD783</f>
        <v>0</v>
      </c>
      <c r="J75" s="156">
        <f>'5.  2015-2020 LRAM'!AE783</f>
        <v>0</v>
      </c>
      <c r="K75" s="156">
        <f>'5.  2015-2020 LRAM'!AF783</f>
        <v>0</v>
      </c>
      <c r="L75" s="156">
        <f>'5.  2015-2020 LRAM'!AG783</f>
        <v>0</v>
      </c>
      <c r="M75" s="156">
        <f>'5.  2015-2020 LRAM'!AH783</f>
        <v>0</v>
      </c>
      <c r="N75" s="156">
        <f>'5.  2015-2020 LRAM'!AI783</f>
        <v>0</v>
      </c>
      <c r="O75" s="156">
        <f>'5.  2015-2020 LRAM'!AJ783</f>
        <v>0</v>
      </c>
      <c r="P75" s="156">
        <f>'5.  2015-2020 LRAM'!AK783</f>
        <v>0</v>
      </c>
      <c r="Q75" s="156">
        <f>'5.  2015-2020 LRAM'!AL783</f>
        <v>0</v>
      </c>
      <c r="R75" s="157">
        <f>SUM(D75:Q75)</f>
        <v>605293.95854574174</v>
      </c>
      <c r="U75" s="152"/>
      <c r="V75" s="153"/>
    </row>
    <row r="76" spans="2:22" s="163" customFormat="1" ht="16.5" customHeight="1">
      <c r="B76" s="154" t="s">
        <v>228</v>
      </c>
      <c r="C76" s="155"/>
      <c r="D76" s="156">
        <f>-'5.  2015-2020 LRAM'!Y784</f>
        <v>-14808.0304</v>
      </c>
      <c r="E76" s="156">
        <f>-'5.  2015-2020 LRAM'!Z784</f>
        <v>-60172.216099999998</v>
      </c>
      <c r="F76" s="156">
        <f>-'5.  2015-2020 LRAM'!AA784</f>
        <v>-81133.31719999999</v>
      </c>
      <c r="G76" s="156">
        <f>-'5.  2015-2020 LRAM'!AB784</f>
        <v>-16050.1265</v>
      </c>
      <c r="H76" s="156">
        <f>-'5.  2015-2020 LRAM'!AC784</f>
        <v>0</v>
      </c>
      <c r="I76" s="156">
        <f>-'5.  2015-2020 LRAM'!AD784</f>
        <v>0</v>
      </c>
      <c r="J76" s="156">
        <f>-'5.  2015-2020 LRAM'!AE784</f>
        <v>0</v>
      </c>
      <c r="K76" s="156">
        <f>-'5.  2015-2020 LRAM'!AF784</f>
        <v>0</v>
      </c>
      <c r="L76" s="156">
        <f>-'5.  2015-2020 LRAM'!AG784</f>
        <v>0</v>
      </c>
      <c r="M76" s="156">
        <f>-'5.  2015-2020 LRAM'!AH784</f>
        <v>0</v>
      </c>
      <c r="N76" s="156">
        <f>-'5.  2015-2020 LRAM'!AI784</f>
        <v>0</v>
      </c>
      <c r="O76" s="156">
        <f>-'5.  2015-2020 LRAM'!AJ784</f>
        <v>0</v>
      </c>
      <c r="P76" s="156">
        <f>-'5.  2015-2020 LRAM'!AK784</f>
        <v>0</v>
      </c>
      <c r="Q76" s="156">
        <f>-'5.  2015-2020 LRAM'!AL784</f>
        <v>0</v>
      </c>
      <c r="R76" s="157">
        <f>SUM(D76:Q76)</f>
        <v>-172163.69020000001</v>
      </c>
      <c r="S76" s="158"/>
      <c r="U76" s="152"/>
      <c r="V76" s="153"/>
    </row>
    <row r="77" spans="2:22" s="136" customFormat="1">
      <c r="B77" s="620" t="s">
        <v>67</v>
      </c>
      <c r="C77" s="616"/>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LRAM'!Y967</f>
        <v>0</v>
      </c>
      <c r="E78" s="156">
        <f>'5.  2015-2020 LRAM'!Z967</f>
        <v>0</v>
      </c>
      <c r="F78" s="156">
        <f>'5.  2015-2020 LRAM'!AA967</f>
        <v>0</v>
      </c>
      <c r="G78" s="156">
        <f>'5.  2015-2020 LRAM'!AB967</f>
        <v>0</v>
      </c>
      <c r="H78" s="156">
        <f>'5.  2015-2020 LRAM'!AC967</f>
        <v>0</v>
      </c>
      <c r="I78" s="156">
        <f>'5.  2015-2020 LRAM'!AD967</f>
        <v>0</v>
      </c>
      <c r="J78" s="156">
        <f>'5.  2015-2020 LRAM'!AE967</f>
        <v>0</v>
      </c>
      <c r="K78" s="156">
        <f>'5.  2015-2020 LRAM'!AF967</f>
        <v>0</v>
      </c>
      <c r="L78" s="156">
        <f>'5.  2015-2020 LRAM'!AG967</f>
        <v>0</v>
      </c>
      <c r="M78" s="156">
        <f>'5.  2015-2020 LRAM'!AH967</f>
        <v>0</v>
      </c>
      <c r="N78" s="156">
        <f>'5.  2015-2020 LRAM'!AI967</f>
        <v>0</v>
      </c>
      <c r="O78" s="156">
        <f>'5.  2015-2020 LRAM'!AJ967</f>
        <v>0</v>
      </c>
      <c r="P78" s="156">
        <f>'5.  2015-2020 LRAM'!AK967</f>
        <v>0</v>
      </c>
      <c r="Q78" s="156">
        <f>'5.  2015-2020 LRAM'!AL967</f>
        <v>0</v>
      </c>
      <c r="R78" s="157">
        <f>SUM(D78:Q78)</f>
        <v>0</v>
      </c>
      <c r="U78" s="152"/>
      <c r="V78" s="153"/>
    </row>
    <row r="79" spans="2:22" s="163" customFormat="1">
      <c r="B79" s="154" t="s">
        <v>230</v>
      </c>
      <c r="C79" s="155"/>
      <c r="D79" s="156">
        <f>-'5.  2015-2020 LRAM'!Y968</f>
        <v>0</v>
      </c>
      <c r="E79" s="156">
        <f>-'5.  2015-2020 LRAM'!Z968</f>
        <v>0</v>
      </c>
      <c r="F79" s="156">
        <f>-'5.  2015-2020 LRAM'!AA968</f>
        <v>0</v>
      </c>
      <c r="G79" s="156">
        <f>-'5.  2015-2020 LRAM'!AB968</f>
        <v>0</v>
      </c>
      <c r="H79" s="156">
        <f>-'5.  2015-2020 LRAM'!AC968</f>
        <v>0</v>
      </c>
      <c r="I79" s="156">
        <f>-'5.  2015-2020 LRAM'!AD968</f>
        <v>0</v>
      </c>
      <c r="J79" s="156">
        <f>-'5.  2015-2020 LRAM'!AE968</f>
        <v>0</v>
      </c>
      <c r="K79" s="156">
        <f>-'5.  2015-2020 LRAM'!AF968</f>
        <v>0</v>
      </c>
      <c r="L79" s="156">
        <f>-'5.  2015-2020 LRAM'!AG968</f>
        <v>0</v>
      </c>
      <c r="M79" s="156">
        <f>-'5.  2015-2020 LRAM'!AH968</f>
        <v>0</v>
      </c>
      <c r="N79" s="156">
        <f>-'5.  2015-2020 LRAM'!AI968</f>
        <v>0</v>
      </c>
      <c r="O79" s="156">
        <f>-'5.  2015-2020 LRAM'!AJ968</f>
        <v>0</v>
      </c>
      <c r="P79" s="156">
        <f>-'5.  2015-2020 LRAM'!AK968</f>
        <v>0</v>
      </c>
      <c r="Q79" s="156">
        <f>-'5.  2015-2020 LRAM'!AL968</f>
        <v>0</v>
      </c>
      <c r="R79" s="157">
        <f>SUM(D79:Q79)</f>
        <v>0</v>
      </c>
      <c r="S79" s="158"/>
      <c r="U79" s="152"/>
      <c r="V79" s="153"/>
    </row>
    <row r="80" spans="2:22" s="136" customFormat="1">
      <c r="B80" s="620" t="s">
        <v>67</v>
      </c>
      <c r="C80" s="616"/>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0"/>
      <c r="D81" s="156">
        <f>'5.  2015-2020 LRAM'!Y1151</f>
        <v>0</v>
      </c>
      <c r="E81" s="156">
        <f>'5.  2015-2020 LRAM'!Z1151</f>
        <v>0</v>
      </c>
      <c r="F81" s="156">
        <f>'5.  2015-2020 LRAM'!AA1151</f>
        <v>0</v>
      </c>
      <c r="G81" s="156">
        <f>'5.  2015-2020 LRAM'!AB1151</f>
        <v>0</v>
      </c>
      <c r="H81" s="156">
        <f>'5.  2015-2020 LRAM'!AC1151</f>
        <v>0</v>
      </c>
      <c r="I81" s="156">
        <f>'5.  2015-2020 LRAM'!AD1151</f>
        <v>0</v>
      </c>
      <c r="J81" s="156">
        <f>'5.  2015-2020 LRAM'!AE1151</f>
        <v>0</v>
      </c>
      <c r="K81" s="156">
        <f>'5.  2015-2020 LRAM'!AF1151</f>
        <v>0</v>
      </c>
      <c r="L81" s="156">
        <f>'5.  2015-2020 LRAM'!AG1151</f>
        <v>0</v>
      </c>
      <c r="M81" s="156">
        <f>'5.  2015-2020 LRAM'!AH1151</f>
        <v>0</v>
      </c>
      <c r="N81" s="156">
        <f>'5.  2015-2020 LRAM'!AI1151</f>
        <v>0</v>
      </c>
      <c r="O81" s="156">
        <f>'5.  2015-2020 LRAM'!AJ1151</f>
        <v>0</v>
      </c>
      <c r="P81" s="156">
        <f>'5.  2015-2020 LRAM'!AK1151</f>
        <v>0</v>
      </c>
      <c r="Q81" s="156">
        <f>'5.  2015-2020 LRAM'!AL1151</f>
        <v>0</v>
      </c>
      <c r="R81" s="157">
        <f>SUM(D81:Q81)</f>
        <v>0</v>
      </c>
      <c r="U81" s="152"/>
      <c r="V81" s="153"/>
    </row>
    <row r="82" spans="2:22" s="163" customFormat="1" hidden="1">
      <c r="B82" s="154" t="s">
        <v>232</v>
      </c>
      <c r="C82" s="155"/>
      <c r="D82" s="156">
        <f>-'5.  2015-2020 LRAM'!Y1152</f>
        <v>0</v>
      </c>
      <c r="E82" s="156">
        <f>-'5.  2015-2020 LRAM'!Z1152</f>
        <v>0</v>
      </c>
      <c r="F82" s="156">
        <f>-'5.  2015-2020 LRAM'!AA1152</f>
        <v>0</v>
      </c>
      <c r="G82" s="156">
        <f>-'5.  2015-2020 LRAM'!AB1152</f>
        <v>0</v>
      </c>
      <c r="H82" s="156">
        <f>-'5.  2015-2020 LRAM'!AC1152</f>
        <v>0</v>
      </c>
      <c r="I82" s="156">
        <f>-'5.  2015-2020 LRAM'!AD1152</f>
        <v>0</v>
      </c>
      <c r="J82" s="156">
        <f>-'5.  2015-2020 LRAM'!AE1152</f>
        <v>0</v>
      </c>
      <c r="K82" s="156">
        <f>-'5.  2015-2020 LRAM'!AF1152</f>
        <v>0</v>
      </c>
      <c r="L82" s="156">
        <f>-'5.  2015-2020 LRAM'!AG1152</f>
        <v>0</v>
      </c>
      <c r="M82" s="156">
        <f>-'5.  2015-2020 LRAM'!AH1152</f>
        <v>0</v>
      </c>
      <c r="N82" s="156">
        <f>-'5.  2015-2020 LRAM'!AI1152</f>
        <v>0</v>
      </c>
      <c r="O82" s="156">
        <f>-'5.  2015-2020 LRAM'!AJ1152</f>
        <v>0</v>
      </c>
      <c r="P82" s="156">
        <f>-'5.  2015-2020 LRAM'!AK1152</f>
        <v>0</v>
      </c>
      <c r="Q82" s="156">
        <f>-'5.  2015-2020 LRAM'!AL1152</f>
        <v>0</v>
      </c>
      <c r="R82" s="157">
        <f>SUM(D82:Q82)</f>
        <v>0</v>
      </c>
      <c r="S82" s="158"/>
      <c r="U82" s="152"/>
      <c r="V82" s="153"/>
    </row>
    <row r="83" spans="2:22" s="136" customFormat="1" hidden="1">
      <c r="B83" s="620" t="s">
        <v>67</v>
      </c>
      <c r="C83" s="616"/>
      <c r="D83" s="160"/>
      <c r="E83" s="160"/>
      <c r="F83" s="160"/>
      <c r="G83" s="160"/>
      <c r="H83" s="160"/>
      <c r="I83" s="160"/>
      <c r="J83" s="160"/>
      <c r="K83" s="161"/>
      <c r="L83" s="161"/>
      <c r="M83" s="161"/>
      <c r="N83" s="161"/>
      <c r="O83" s="161"/>
      <c r="P83" s="161"/>
      <c r="Q83" s="161"/>
      <c r="R83" s="162"/>
      <c r="U83" s="159"/>
      <c r="V83" s="153"/>
    </row>
    <row r="84" spans="2:22" s="17" customFormat="1" ht="20.25" customHeight="1">
      <c r="B84" s="617" t="s">
        <v>43</v>
      </c>
      <c r="C84" s="616"/>
      <c r="D84" s="674">
        <f>'6.  Carrying Charges'!I237</f>
        <v>29747.870247991617</v>
      </c>
      <c r="E84" s="674">
        <f>'6.  Carrying Charges'!J237</f>
        <v>5885.9895767613498</v>
      </c>
      <c r="F84" s="674">
        <f>'6.  Carrying Charges'!K237</f>
        <v>47766.215514501688</v>
      </c>
      <c r="G84" s="674">
        <f>'6.  Carrying Charges'!L237</f>
        <v>-286.91474178132796</v>
      </c>
      <c r="H84" s="674">
        <f>'6.  Carrying Charges'!M237</f>
        <v>0</v>
      </c>
      <c r="I84" s="674">
        <f>'6.  Carrying Charges'!N237</f>
        <v>0</v>
      </c>
      <c r="J84" s="674">
        <f>'6.  Carrying Charges'!O237</f>
        <v>0</v>
      </c>
      <c r="K84" s="674">
        <f>'6.  Carrying Charges'!P237</f>
        <v>0</v>
      </c>
      <c r="L84" s="674">
        <f>'6.  Carrying Charges'!Q237</f>
        <v>0</v>
      </c>
      <c r="M84" s="674">
        <f>'6.  Carrying Charges'!R237</f>
        <v>0</v>
      </c>
      <c r="N84" s="674">
        <f>'6.  Carrying Charges'!S237</f>
        <v>0</v>
      </c>
      <c r="O84" s="674">
        <f>'6.  Carrying Charges'!T237</f>
        <v>0</v>
      </c>
      <c r="P84" s="674">
        <f>'6.  Carrying Charges'!U237</f>
        <v>0</v>
      </c>
      <c r="Q84" s="674">
        <f>'6.  Carrying Charges'!V237</f>
        <v>0</v>
      </c>
      <c r="R84" s="675">
        <f>SUM(D84:Q84)</f>
        <v>83113.160597473339</v>
      </c>
      <c r="U84" s="152"/>
      <c r="V84" s="153"/>
    </row>
    <row r="85" spans="2:22" s="163" customFormat="1" ht="21.75" customHeight="1">
      <c r="B85" s="618" t="s">
        <v>240</v>
      </c>
      <c r="C85" s="619"/>
      <c r="D85" s="618">
        <f>SUM(D54:D80)+D84</f>
        <v>487170.5713504891</v>
      </c>
      <c r="E85" s="618">
        <f t="shared" ref="E85:Q85" si="2">SUM(E54:E80)+E84</f>
        <v>96408.907118157891</v>
      </c>
      <c r="F85" s="618">
        <f t="shared" si="2"/>
        <v>826037.37055691087</v>
      </c>
      <c r="G85" s="618">
        <f t="shared" si="2"/>
        <v>-12332.923280759562</v>
      </c>
      <c r="H85" s="618">
        <f t="shared" si="2"/>
        <v>0</v>
      </c>
      <c r="I85" s="618">
        <f t="shared" si="2"/>
        <v>0</v>
      </c>
      <c r="J85" s="618">
        <f t="shared" si="2"/>
        <v>0</v>
      </c>
      <c r="K85" s="618">
        <f t="shared" si="2"/>
        <v>0</v>
      </c>
      <c r="L85" s="618">
        <f t="shared" si="2"/>
        <v>0</v>
      </c>
      <c r="M85" s="618">
        <f t="shared" si="2"/>
        <v>0</v>
      </c>
      <c r="N85" s="618">
        <f t="shared" si="2"/>
        <v>0</v>
      </c>
      <c r="O85" s="618">
        <f t="shared" si="2"/>
        <v>0</v>
      </c>
      <c r="P85" s="618">
        <f t="shared" si="2"/>
        <v>0</v>
      </c>
      <c r="Q85" s="618">
        <f t="shared" si="2"/>
        <v>0</v>
      </c>
      <c r="R85" s="618">
        <f>SUM(R54:R80)+R84</f>
        <v>1397283.9257447983</v>
      </c>
      <c r="U85" s="152"/>
      <c r="V85" s="153"/>
    </row>
    <row r="86" spans="2:22" ht="20.25" customHeight="1">
      <c r="B86" s="453" t="s">
        <v>535</v>
      </c>
      <c r="C86" s="597"/>
      <c r="D86" s="596"/>
      <c r="E86" s="596"/>
      <c r="F86" s="596"/>
      <c r="G86" s="596"/>
      <c r="H86" s="596"/>
      <c r="I86" s="596"/>
      <c r="J86" s="596"/>
      <c r="K86" s="596"/>
      <c r="L86" s="596"/>
      <c r="M86" s="596"/>
      <c r="N86" s="596"/>
      <c r="O86" s="596"/>
      <c r="P86" s="596"/>
      <c r="Q86" s="596"/>
      <c r="R86" s="596"/>
      <c r="V86" s="13"/>
    </row>
    <row r="87" spans="2:22" ht="20.25" customHeight="1">
      <c r="B87" s="615"/>
      <c r="C87" s="66"/>
      <c r="E87" s="9"/>
      <c r="V87" s="13"/>
    </row>
    <row r="88" spans="2:22" ht="15">
      <c r="E88" s="9"/>
    </row>
    <row r="89" spans="2:22" ht="21" hidden="1" customHeight="1">
      <c r="B89" s="118" t="s">
        <v>536</v>
      </c>
      <c r="F89" s="584"/>
    </row>
    <row r="90" spans="2:22" s="544" customFormat="1" ht="27.75" hidden="1" customHeight="1">
      <c r="B90" s="565" t="s">
        <v>556</v>
      </c>
      <c r="C90" s="561"/>
      <c r="D90" s="561"/>
      <c r="E90" s="568"/>
      <c r="F90" s="561"/>
      <c r="G90" s="561"/>
      <c r="H90" s="561"/>
      <c r="I90" s="561"/>
      <c r="J90" s="561"/>
      <c r="T90" s="545"/>
      <c r="U90" s="545"/>
    </row>
    <row r="91" spans="2:22" ht="11.25" hidden="1" customHeight="1">
      <c r="B91" s="110"/>
    </row>
    <row r="92" spans="2:22" s="557" customFormat="1" ht="25.5" hidden="1" customHeight="1">
      <c r="B92" s="559"/>
      <c r="C92" s="555">
        <v>2011</v>
      </c>
      <c r="D92" s="555">
        <v>2012</v>
      </c>
      <c r="E92" s="555">
        <v>2013</v>
      </c>
      <c r="F92" s="555">
        <v>2014</v>
      </c>
      <c r="G92" s="555">
        <v>2015</v>
      </c>
      <c r="H92" s="555">
        <v>2016</v>
      </c>
      <c r="I92" s="555">
        <v>2017</v>
      </c>
      <c r="J92" s="555">
        <v>2018</v>
      </c>
      <c r="K92" s="555">
        <v>2019</v>
      </c>
      <c r="L92" s="555">
        <v>2020</v>
      </c>
      <c r="M92" s="556" t="s">
        <v>26</v>
      </c>
      <c r="T92" s="558"/>
      <c r="U92" s="558"/>
    </row>
    <row r="93" spans="2:22" s="90" customFormat="1" ht="23.25" hidden="1" customHeight="1">
      <c r="B93" s="198">
        <v>2011</v>
      </c>
      <c r="C93" s="550">
        <f>'4.  2011-2014 LRAM'!AM131</f>
        <v>0</v>
      </c>
      <c r="D93" s="551">
        <f>SUM('4.  2011-2014 LRAM'!Y259:AL259)</f>
        <v>0</v>
      </c>
      <c r="E93" s="551">
        <f>SUM('4.  2011-2014 LRAM'!Y388:AL388)</f>
        <v>0</v>
      </c>
      <c r="F93" s="552">
        <f>SUM('4.  2011-2014 LRAM'!Y517:AL517)</f>
        <v>0</v>
      </c>
      <c r="G93" s="552">
        <f>SUM('5.  2015-2020 LRAM'!Y199:AL199)</f>
        <v>77653.590701024223</v>
      </c>
      <c r="H93" s="551">
        <f>SUM('5.  2015-2020 LRAM'!Y388:AL388)</f>
        <v>0</v>
      </c>
      <c r="I93" s="552">
        <f>SUM('5.  2015-2020 LRAM'!Y586:AL586)</f>
        <v>0</v>
      </c>
      <c r="J93" s="551">
        <f>SUM('5.  2015-2020 LRAM'!Y775:AL775)</f>
        <v>0</v>
      </c>
      <c r="K93" s="551">
        <f>SUM('5.  2015-2020 LRAM'!Y958:AL958)</f>
        <v>0</v>
      </c>
      <c r="L93" s="551">
        <f>SUM('5.  2015-2020 LRAM'!Y1141:AL1141)</f>
        <v>0</v>
      </c>
      <c r="M93" s="551">
        <f>SUM(C93:L93)</f>
        <v>77653.590701024223</v>
      </c>
      <c r="T93" s="197"/>
      <c r="U93" s="197"/>
    </row>
    <row r="94" spans="2:22" s="90" customFormat="1" ht="23.25" hidden="1" customHeight="1">
      <c r="B94" s="198">
        <v>2012</v>
      </c>
      <c r="C94" s="553"/>
      <c r="D94" s="552">
        <f>SUM('4.  2011-2014 LRAM'!Y260:AL260)</f>
        <v>0</v>
      </c>
      <c r="E94" s="551">
        <f>SUM('4.  2011-2014 LRAM'!Y389:AL389)</f>
        <v>0</v>
      </c>
      <c r="F94" s="552">
        <f>SUM('4.  2011-2014 LRAM'!Y518:AL518)</f>
        <v>0</v>
      </c>
      <c r="G94" s="552">
        <f>SUM('5.  2015-2020 LRAM'!Y200:AL200)</f>
        <v>61184.944157769794</v>
      </c>
      <c r="H94" s="551">
        <f>SUM('5.  2015-2020 LRAM'!Y389:AL389)</f>
        <v>0</v>
      </c>
      <c r="I94" s="552">
        <f>SUM('5.  2015-2020 LRAM'!Y587:AL587)</f>
        <v>0</v>
      </c>
      <c r="J94" s="551">
        <f>SUM('5.  2015-2020 LRAM'!Y776:AL776)</f>
        <v>0</v>
      </c>
      <c r="K94" s="551">
        <f>SUM('5.  2015-2020 LRAM'!Y959:AL959)</f>
        <v>0</v>
      </c>
      <c r="L94" s="551">
        <f>SUM('5.  2015-2020 LRAM'!Y1142:AL1142)</f>
        <v>0</v>
      </c>
      <c r="M94" s="551">
        <f>SUM(D94:L94)</f>
        <v>61184.944157769794</v>
      </c>
      <c r="T94" s="197"/>
      <c r="U94" s="197"/>
    </row>
    <row r="95" spans="2:22" s="90" customFormat="1" ht="23.25" hidden="1" customHeight="1">
      <c r="B95" s="198">
        <v>2013</v>
      </c>
      <c r="C95" s="554"/>
      <c r="D95" s="554"/>
      <c r="E95" s="552">
        <f>SUM('4.  2011-2014 LRAM'!Y390:AL390)</f>
        <v>0</v>
      </c>
      <c r="F95" s="552">
        <f>SUM('4.  2011-2014 LRAM'!Y519:AL519)</f>
        <v>0</v>
      </c>
      <c r="G95" s="552">
        <f>SUM('5.  2015-2020 LRAM'!Y201:AL201)</f>
        <v>75706.926207670913</v>
      </c>
      <c r="H95" s="551">
        <f>SUM('5.  2015-2020 LRAM'!Y390:AL390)</f>
        <v>0</v>
      </c>
      <c r="I95" s="552">
        <f>SUM('5.  2015-2020 LRAM'!Y588:AL588)</f>
        <v>0</v>
      </c>
      <c r="J95" s="551">
        <f>SUM('5.  2015-2020 LRAM'!Y777:AL777)</f>
        <v>0</v>
      </c>
      <c r="K95" s="551">
        <f>SUM('5.  2015-2020 LRAM'!Y960:AL960)</f>
        <v>0</v>
      </c>
      <c r="L95" s="551">
        <f>SUM('5.  2015-2020 LRAM'!Y1143:AL1143)</f>
        <v>0</v>
      </c>
      <c r="M95" s="551">
        <f>SUM(C95:L95)</f>
        <v>75706.926207670913</v>
      </c>
      <c r="T95" s="197"/>
      <c r="U95" s="197"/>
    </row>
    <row r="96" spans="2:22" s="90" customFormat="1" ht="23.25" hidden="1" customHeight="1">
      <c r="B96" s="198">
        <v>2014</v>
      </c>
      <c r="C96" s="554"/>
      <c r="D96" s="554"/>
      <c r="E96" s="554"/>
      <c r="F96" s="552">
        <f>SUM('4.  2011-2014 LRAM'!Y520:AL520)</f>
        <v>0</v>
      </c>
      <c r="G96" s="552">
        <f>SUM('5.  2015-2020 LRAM'!Y202:AL202)</f>
        <v>104442.5278231799</v>
      </c>
      <c r="H96" s="551">
        <f>SUM('5.  2015-2020 LRAM'!Y391:AL391)</f>
        <v>0</v>
      </c>
      <c r="I96" s="552">
        <f>SUM('5.  2015-2020 LRAM'!Y589:AL589)</f>
        <v>0</v>
      </c>
      <c r="J96" s="551">
        <f>SUM('5.  2015-2020 LRAM'!Y778:AL778)</f>
        <v>0</v>
      </c>
      <c r="K96" s="551">
        <f>SUM('5.  2015-2020 LRAM'!Y961:AL961)</f>
        <v>0</v>
      </c>
      <c r="L96" s="551">
        <f>SUM('5.  2015-2020 LRAM'!Y1144:AL1144)</f>
        <v>0</v>
      </c>
      <c r="M96" s="551">
        <f>SUM(F96:L96)</f>
        <v>104442.5278231799</v>
      </c>
      <c r="T96" s="197"/>
      <c r="U96" s="197"/>
    </row>
    <row r="97" spans="2:21" s="90" customFormat="1" ht="23.25" hidden="1" customHeight="1">
      <c r="B97" s="198">
        <v>2015</v>
      </c>
      <c r="C97" s="554"/>
      <c r="D97" s="554"/>
      <c r="E97" s="554"/>
      <c r="F97" s="554"/>
      <c r="G97" s="552">
        <f>SUM('5.  2015-2020 LRAM'!Y203:AL203)</f>
        <v>143409.01939392</v>
      </c>
      <c r="H97" s="551">
        <f>SUM('5.  2015-2020 LRAM'!Y392:AL392)</f>
        <v>141359.33787712001</v>
      </c>
      <c r="I97" s="552">
        <f>SUM('5.  2015-2020 LRAM'!Y590:AL590)</f>
        <v>131406.9771744</v>
      </c>
      <c r="J97" s="551">
        <f>SUM('5.  2015-2020 LRAM'!Y779:AL779)</f>
        <v>120113.04596016002</v>
      </c>
      <c r="K97" s="551">
        <f>SUM('5.  2015-2020 LRAM'!Y962:AL962)</f>
        <v>0</v>
      </c>
      <c r="L97" s="551">
        <f>SUM('5.  2015-2020 LRAM'!Y1145:AL1145)</f>
        <v>0</v>
      </c>
      <c r="M97" s="551">
        <f>SUM(G97:L97)</f>
        <v>536288.38040559995</v>
      </c>
      <c r="T97" s="197"/>
      <c r="U97" s="197"/>
    </row>
    <row r="98" spans="2:21" s="90" customFormat="1" ht="23.25" hidden="1" customHeight="1">
      <c r="B98" s="198">
        <v>2016</v>
      </c>
      <c r="C98" s="554"/>
      <c r="D98" s="554"/>
      <c r="E98" s="554"/>
      <c r="F98" s="554"/>
      <c r="G98" s="554"/>
      <c r="H98" s="551">
        <f>SUM('5.  2015-2020 LRAM'!Y393:AL393)</f>
        <v>203348.91646986239</v>
      </c>
      <c r="I98" s="552">
        <f>SUM('5.  2015-2020 LRAM'!Y591:AL591)</f>
        <v>174467.66546360156</v>
      </c>
      <c r="J98" s="551">
        <f>SUM('5.  2015-2020 LRAM'!Y780:AL780)</f>
        <v>142907.8117030767</v>
      </c>
      <c r="K98" s="551">
        <f>SUM('5.  2015-2020 LRAM'!Y963:AL963)</f>
        <v>0</v>
      </c>
      <c r="L98" s="551">
        <f>SUM('5.  2015-2020 LRAM'!Y1146:AL1146)</f>
        <v>0</v>
      </c>
      <c r="M98" s="551">
        <f>SUM(H98:L98)</f>
        <v>520724.39363654063</v>
      </c>
      <c r="T98" s="197"/>
      <c r="U98" s="197"/>
    </row>
    <row r="99" spans="2:21" s="90" customFormat="1" ht="23.25" hidden="1" customHeight="1">
      <c r="B99" s="198">
        <v>2017</v>
      </c>
      <c r="C99" s="554"/>
      <c r="D99" s="554"/>
      <c r="E99" s="554"/>
      <c r="F99" s="554"/>
      <c r="G99" s="554"/>
      <c r="H99" s="554"/>
      <c r="I99" s="551">
        <f>SUM('5.  2015-2020 LRAM'!Y592:AL592)</f>
        <v>239404.67023303435</v>
      </c>
      <c r="J99" s="551">
        <f>SUM('5.  2015-2020 LRAM'!Y781:AL781)</f>
        <v>175482.18136599552</v>
      </c>
      <c r="K99" s="551">
        <f>SUM('5.  2015-2020 LRAM'!Y964:AL964)</f>
        <v>0</v>
      </c>
      <c r="L99" s="551">
        <f>SUM('5.  2015-2020 LRAM'!Y1147:AL1147)</f>
        <v>0</v>
      </c>
      <c r="M99" s="551">
        <f>SUM(I99:L99)</f>
        <v>414886.85159902985</v>
      </c>
      <c r="T99" s="197"/>
      <c r="U99" s="197"/>
    </row>
    <row r="100" spans="2:21" s="90" customFormat="1" ht="23.25" hidden="1" customHeight="1">
      <c r="B100" s="198">
        <v>2018</v>
      </c>
      <c r="C100" s="554"/>
      <c r="D100" s="554"/>
      <c r="E100" s="554"/>
      <c r="F100" s="554"/>
      <c r="G100" s="554"/>
      <c r="H100" s="554"/>
      <c r="I100" s="554"/>
      <c r="J100" s="551">
        <f>SUM('5.  2015-2020 LRAM'!Y782:AL782)</f>
        <v>166790.91951650954</v>
      </c>
      <c r="K100" s="551">
        <f>SUM('5.  2015-2020 LRAM'!Y965:AL965)</f>
        <v>0</v>
      </c>
      <c r="L100" s="551">
        <f>SUM('5.  2015-2020 LRAM'!Y1148:AL1148)</f>
        <v>0</v>
      </c>
      <c r="M100" s="551">
        <f>SUM(J100:L100)</f>
        <v>166790.91951650954</v>
      </c>
      <c r="T100" s="197"/>
      <c r="U100" s="197"/>
    </row>
    <row r="101" spans="2:21" s="90" customFormat="1" ht="23.25" hidden="1" customHeight="1">
      <c r="B101" s="198">
        <v>2019</v>
      </c>
      <c r="C101" s="554"/>
      <c r="D101" s="554"/>
      <c r="E101" s="554"/>
      <c r="F101" s="554"/>
      <c r="G101" s="554"/>
      <c r="H101" s="554"/>
      <c r="I101" s="554"/>
      <c r="J101" s="554"/>
      <c r="K101" s="551">
        <f>SUM('5.  2015-2020 LRAM'!Y966:AL966)</f>
        <v>0</v>
      </c>
      <c r="L101" s="551">
        <f>SUM('5.  2015-2020 LRAM'!Y1149:AL1149)</f>
        <v>0</v>
      </c>
      <c r="M101" s="551">
        <f>SUM(K101:L101)</f>
        <v>0</v>
      </c>
      <c r="T101" s="197"/>
      <c r="U101" s="197"/>
    </row>
    <row r="102" spans="2:21" s="90" customFormat="1" ht="23.25" hidden="1" customHeight="1">
      <c r="B102" s="198">
        <v>2020</v>
      </c>
      <c r="C102" s="554"/>
      <c r="D102" s="554"/>
      <c r="E102" s="554"/>
      <c r="F102" s="554"/>
      <c r="G102" s="554"/>
      <c r="H102" s="554"/>
      <c r="I102" s="554"/>
      <c r="J102" s="554"/>
      <c r="K102" s="554"/>
      <c r="L102" s="553">
        <f>SUM('5.  2015-2020 LRAM'!Y1150:AL1150)</f>
        <v>0</v>
      </c>
      <c r="M102" s="553">
        <f>L102</f>
        <v>0</v>
      </c>
      <c r="T102" s="197"/>
      <c r="U102" s="197"/>
    </row>
    <row r="103" spans="2:21" s="196" customFormat="1" ht="24" hidden="1" customHeight="1">
      <c r="B103" s="566" t="s">
        <v>518</v>
      </c>
      <c r="C103" s="550">
        <f>C93</f>
        <v>0</v>
      </c>
      <c r="D103" s="551">
        <f>D93+D94</f>
        <v>0</v>
      </c>
      <c r="E103" s="551">
        <f>E93+E94+E95</f>
        <v>0</v>
      </c>
      <c r="F103" s="551">
        <f>F93+F94+F95+F96</f>
        <v>0</v>
      </c>
      <c r="G103" s="551">
        <f>G93+G94+G95+G96+G97</f>
        <v>462397.00828356482</v>
      </c>
      <c r="H103" s="551">
        <f>H93+H94+H95+H96+H97+H98</f>
        <v>344708.2543469824</v>
      </c>
      <c r="I103" s="551">
        <f>I93+I94+I95+I96+I97+I98+I99</f>
        <v>545279.31287103589</v>
      </c>
      <c r="J103" s="551">
        <f>J93+J94+J95+J96+J97+J98+J99+J100</f>
        <v>605293.95854574174</v>
      </c>
      <c r="K103" s="551">
        <f>K93+K94+K95+K96+K97+K98+K99+K100+K101</f>
        <v>0</v>
      </c>
      <c r="L103" s="551">
        <f>SUM(L93:L102)</f>
        <v>0</v>
      </c>
      <c r="M103" s="551">
        <f>SUM(M93:M102)</f>
        <v>1957678.5340473249</v>
      </c>
      <c r="T103" s="199"/>
      <c r="U103" s="199"/>
    </row>
    <row r="104" spans="2:21" s="27" customFormat="1" ht="24.75" hidden="1" customHeight="1">
      <c r="B104" s="567" t="s">
        <v>517</v>
      </c>
      <c r="C104" s="549">
        <f>'4.  2011-2014 LRAM'!AM132</f>
        <v>0</v>
      </c>
      <c r="D104" s="549">
        <f>'4.  2011-2014 LRAM'!AM262</f>
        <v>0</v>
      </c>
      <c r="E104" s="549">
        <f>'4.  2011-2014 LRAM'!AM392</f>
        <v>0</v>
      </c>
      <c r="F104" s="549">
        <f>'4.  2011-2014 LRAM'!AM522</f>
        <v>0</v>
      </c>
      <c r="G104" s="549">
        <f>'5.  2015-2020 LRAM'!AM205</f>
        <v>89364.555499999988</v>
      </c>
      <c r="H104" s="549">
        <f>'5.  2015-2020 LRAM'!AM395</f>
        <v>196523.17389999999</v>
      </c>
      <c r="I104" s="549">
        <f>'5.  2015-2020 LRAM'!AM594</f>
        <v>185456.3493</v>
      </c>
      <c r="J104" s="549">
        <f>'5.  2015-2020 LRAM'!AM784</f>
        <v>172163.69020000001</v>
      </c>
      <c r="K104" s="549">
        <f>'5.  2015-2020 LRAM'!AM968</f>
        <v>0</v>
      </c>
      <c r="L104" s="549">
        <f>'5.  2015-2020 LRAM'!AM1152</f>
        <v>0</v>
      </c>
      <c r="M104" s="551">
        <f>SUM(C104:L104)</f>
        <v>643507.76890000002</v>
      </c>
      <c r="T104" s="89"/>
      <c r="U104" s="89"/>
    </row>
    <row r="105" spans="2:21" ht="24.75" hidden="1" customHeight="1">
      <c r="B105" s="567" t="s">
        <v>43</v>
      </c>
      <c r="C105" s="549">
        <f>'6.  Carrying Charges'!W27</f>
        <v>0</v>
      </c>
      <c r="D105" s="549">
        <f>'6.  Carrying Charges'!W42</f>
        <v>0</v>
      </c>
      <c r="E105" s="549">
        <f>'6.  Carrying Charges'!W57</f>
        <v>0</v>
      </c>
      <c r="F105" s="549">
        <f>'6.  Carrying Charges'!W72</f>
        <v>0</v>
      </c>
      <c r="G105" s="549">
        <f>'6.  Carrying Charges'!W87</f>
        <v>1909.4598676858727</v>
      </c>
      <c r="H105" s="549">
        <f>'6.  Carrying Charges'!W102</f>
        <v>6759.916628891955</v>
      </c>
      <c r="I105" s="549">
        <f>'6.  Carrying Charges'!W117</f>
        <v>15128.486938638358</v>
      </c>
      <c r="J105" s="549">
        <f>'6.  Carrying Charges'!W132</f>
        <v>35507.324630011426</v>
      </c>
      <c r="K105" s="549">
        <f>'6.  Carrying Charges'!W147</f>
        <v>65043.312576697572</v>
      </c>
      <c r="L105" s="549">
        <f>'6.  Carrying Charges'!W162</f>
        <v>83113.160597473339</v>
      </c>
      <c r="M105" s="551">
        <f>SUM(C105:L105)</f>
        <v>207461.66123939853</v>
      </c>
    </row>
    <row r="106" spans="2:21" ht="23.25" hidden="1" customHeight="1">
      <c r="B106" s="566" t="s">
        <v>26</v>
      </c>
      <c r="C106" s="549">
        <f>C103-C104+C105</f>
        <v>0</v>
      </c>
      <c r="D106" s="549">
        <f t="shared" ref="D106:J106" si="3">D103-D104+D105</f>
        <v>0</v>
      </c>
      <c r="E106" s="549">
        <f t="shared" si="3"/>
        <v>0</v>
      </c>
      <c r="F106" s="549">
        <f t="shared" si="3"/>
        <v>0</v>
      </c>
      <c r="G106" s="549">
        <f t="shared" si="3"/>
        <v>374941.91265125066</v>
      </c>
      <c r="H106" s="549">
        <f t="shared" si="3"/>
        <v>154944.99707587436</v>
      </c>
      <c r="I106" s="549">
        <f t="shared" si="3"/>
        <v>374951.45050967427</v>
      </c>
      <c r="J106" s="549">
        <f t="shared" si="3"/>
        <v>468637.59297575313</v>
      </c>
      <c r="K106" s="549">
        <f>K103-K104+K105</f>
        <v>65043.312576697572</v>
      </c>
      <c r="L106" s="549">
        <f>L103-L104+L105</f>
        <v>83113.160597473339</v>
      </c>
      <c r="M106" s="549">
        <f>M103-M104+M105</f>
        <v>1521632.4263867233</v>
      </c>
    </row>
    <row r="107" spans="2:21" hidden="1"/>
    <row r="108" spans="2:21">
      <c r="B108" s="584" t="s">
        <v>525</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topLeftCell="A13" zoomScale="80" zoomScaleNormal="80" workbookViewId="0">
      <selection activeCell="D43" sqref="D43"/>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2" t="s">
        <v>171</v>
      </c>
      <c r="C14" s="126" t="s">
        <v>175</v>
      </c>
    </row>
    <row r="15" spans="2:3" ht="26.25" customHeight="1" thickBot="1">
      <c r="C15" s="128" t="s">
        <v>406</v>
      </c>
    </row>
    <row r="16" spans="2:3" ht="27" customHeight="1" thickBot="1">
      <c r="C16" s="564" t="s">
        <v>550</v>
      </c>
    </row>
    <row r="19" spans="2:8" ht="15.75">
      <c r="B19" s="532" t="s">
        <v>617</v>
      </c>
    </row>
    <row r="20" spans="2:8" ht="13.5" customHeight="1"/>
    <row r="21" spans="2:8" ht="41.1" customHeight="1">
      <c r="B21" s="856" t="s">
        <v>680</v>
      </c>
      <c r="C21" s="856"/>
      <c r="D21" s="856"/>
      <c r="E21" s="856"/>
      <c r="F21" s="856"/>
      <c r="G21" s="856"/>
      <c r="H21" s="856"/>
    </row>
    <row r="23" spans="2:8" s="604" customFormat="1" ht="15.75">
      <c r="B23" s="614" t="s">
        <v>545</v>
      </c>
      <c r="C23" s="614" t="s">
        <v>560</v>
      </c>
      <c r="D23" s="614" t="s">
        <v>544</v>
      </c>
      <c r="E23" s="865" t="s">
        <v>34</v>
      </c>
      <c r="F23" s="866"/>
      <c r="G23" s="865" t="s">
        <v>543</v>
      </c>
      <c r="H23" s="866"/>
    </row>
    <row r="24" spans="2:8">
      <c r="B24" s="603">
        <v>1</v>
      </c>
      <c r="C24" s="639" t="s">
        <v>369</v>
      </c>
      <c r="D24" s="827" t="s">
        <v>732</v>
      </c>
      <c r="E24" s="861" t="s">
        <v>733</v>
      </c>
      <c r="F24" s="862"/>
      <c r="G24" s="863" t="s">
        <v>734</v>
      </c>
      <c r="H24" s="864"/>
    </row>
    <row r="25" spans="2:8">
      <c r="B25" s="603">
        <v>2</v>
      </c>
      <c r="C25" s="639" t="s">
        <v>369</v>
      </c>
      <c r="D25" s="827" t="s">
        <v>735</v>
      </c>
      <c r="E25" s="861" t="s">
        <v>736</v>
      </c>
      <c r="F25" s="862"/>
      <c r="G25" s="863" t="s">
        <v>734</v>
      </c>
      <c r="H25" s="864"/>
    </row>
    <row r="26" spans="2:8">
      <c r="B26" s="603">
        <v>3</v>
      </c>
      <c r="C26" s="639" t="s">
        <v>369</v>
      </c>
      <c r="D26" s="827" t="s">
        <v>737</v>
      </c>
      <c r="E26" s="861" t="s">
        <v>736</v>
      </c>
      <c r="F26" s="862"/>
      <c r="G26" s="863" t="s">
        <v>734</v>
      </c>
      <c r="H26" s="864"/>
    </row>
    <row r="27" spans="2:8">
      <c r="B27" s="603">
        <v>4</v>
      </c>
      <c r="C27" s="639" t="s">
        <v>369</v>
      </c>
      <c r="D27" s="827" t="s">
        <v>738</v>
      </c>
      <c r="E27" s="861" t="s">
        <v>739</v>
      </c>
      <c r="F27" s="862"/>
      <c r="G27" s="740" t="s">
        <v>734</v>
      </c>
      <c r="H27" s="741"/>
    </row>
    <row r="28" spans="2:8">
      <c r="B28" s="603">
        <v>5</v>
      </c>
      <c r="C28" s="639" t="s">
        <v>369</v>
      </c>
      <c r="D28" s="827" t="s">
        <v>740</v>
      </c>
      <c r="E28" s="861" t="s">
        <v>741</v>
      </c>
      <c r="F28" s="862"/>
      <c r="G28" s="740" t="s">
        <v>734</v>
      </c>
      <c r="H28" s="741"/>
    </row>
    <row r="29" spans="2:8">
      <c r="B29" s="603">
        <v>6</v>
      </c>
      <c r="C29" s="639" t="s">
        <v>369</v>
      </c>
      <c r="D29" s="827" t="s">
        <v>742</v>
      </c>
      <c r="E29" s="861" t="s">
        <v>743</v>
      </c>
      <c r="F29" s="862"/>
      <c r="G29" s="740" t="s">
        <v>734</v>
      </c>
      <c r="H29" s="741"/>
    </row>
    <row r="30" spans="2:8">
      <c r="B30" s="603">
        <v>7</v>
      </c>
      <c r="C30" s="639" t="s">
        <v>369</v>
      </c>
      <c r="D30" s="827" t="s">
        <v>744</v>
      </c>
      <c r="E30" s="861" t="s">
        <v>118</v>
      </c>
      <c r="F30" s="862"/>
      <c r="G30" s="863" t="s">
        <v>745</v>
      </c>
      <c r="H30" s="864"/>
    </row>
    <row r="31" spans="2:8">
      <c r="B31" s="603">
        <v>8</v>
      </c>
      <c r="C31" s="639" t="s">
        <v>369</v>
      </c>
      <c r="D31" s="827" t="s">
        <v>746</v>
      </c>
      <c r="E31" s="861" t="s">
        <v>739</v>
      </c>
      <c r="F31" s="862"/>
      <c r="G31" s="863" t="s">
        <v>734</v>
      </c>
      <c r="H31" s="864"/>
    </row>
    <row r="32" spans="2:8">
      <c r="B32" s="603">
        <v>9</v>
      </c>
      <c r="C32" s="639"/>
      <c r="D32" s="827"/>
      <c r="E32" s="861"/>
      <c r="F32" s="862"/>
      <c r="G32" s="863"/>
      <c r="H32" s="864"/>
    </row>
    <row r="33" spans="2:8">
      <c r="B33" s="603">
        <v>10</v>
      </c>
      <c r="C33" s="639"/>
      <c r="D33" s="602"/>
      <c r="E33" s="861"/>
      <c r="F33" s="862"/>
      <c r="G33" s="863"/>
      <c r="H33" s="864"/>
    </row>
    <row r="34" spans="2:8">
      <c r="B34" s="603" t="s">
        <v>479</v>
      </c>
      <c r="C34" s="639"/>
      <c r="D34" s="602"/>
      <c r="E34" s="861"/>
      <c r="F34" s="862"/>
      <c r="G34" s="863"/>
      <c r="H34" s="864"/>
    </row>
    <row r="36" spans="2:8" ht="30.75" customHeight="1">
      <c r="B36" s="532" t="s">
        <v>613</v>
      </c>
    </row>
    <row r="37" spans="2:8" ht="23.25" customHeight="1">
      <c r="B37" s="563" t="s">
        <v>618</v>
      </c>
      <c r="C37" s="600"/>
      <c r="D37" s="600"/>
      <c r="E37" s="600"/>
      <c r="F37" s="600"/>
      <c r="G37" s="600"/>
      <c r="H37" s="600"/>
    </row>
    <row r="39" spans="2:8" s="90" customFormat="1" ht="15.75">
      <c r="B39" s="614" t="s">
        <v>545</v>
      </c>
      <c r="C39" s="614" t="s">
        <v>560</v>
      </c>
      <c r="D39" s="614" t="s">
        <v>544</v>
      </c>
      <c r="E39" s="865" t="s">
        <v>34</v>
      </c>
      <c r="F39" s="866"/>
      <c r="G39" s="865" t="s">
        <v>543</v>
      </c>
      <c r="H39" s="866"/>
    </row>
    <row r="40" spans="2:8">
      <c r="B40" s="603">
        <v>1</v>
      </c>
      <c r="C40" s="639" t="s">
        <v>370</v>
      </c>
      <c r="D40" s="602" t="s">
        <v>819</v>
      </c>
      <c r="E40" s="861" t="s">
        <v>820</v>
      </c>
      <c r="F40" s="862"/>
      <c r="G40" s="863" t="s">
        <v>821</v>
      </c>
      <c r="H40" s="864"/>
    </row>
    <row r="41" spans="2:8">
      <c r="B41" s="603">
        <v>2</v>
      </c>
      <c r="C41" s="639" t="s">
        <v>557</v>
      </c>
      <c r="D41" s="602" t="s">
        <v>835</v>
      </c>
      <c r="E41" s="861" t="s">
        <v>823</v>
      </c>
      <c r="F41" s="862"/>
      <c r="G41" s="863" t="s">
        <v>824</v>
      </c>
      <c r="H41" s="864"/>
    </row>
    <row r="42" spans="2:8">
      <c r="B42" s="603">
        <v>3</v>
      </c>
      <c r="C42" s="639" t="s">
        <v>557</v>
      </c>
      <c r="D42" s="602" t="s">
        <v>836</v>
      </c>
      <c r="E42" s="861" t="s">
        <v>825</v>
      </c>
      <c r="F42" s="862"/>
      <c r="G42" s="863" t="s">
        <v>824</v>
      </c>
      <c r="H42" s="864"/>
    </row>
    <row r="43" spans="2:8">
      <c r="B43" s="603">
        <v>4</v>
      </c>
      <c r="C43" s="639" t="s">
        <v>557</v>
      </c>
      <c r="D43" s="602" t="s">
        <v>834</v>
      </c>
      <c r="E43" s="861" t="s">
        <v>826</v>
      </c>
      <c r="F43" s="862"/>
      <c r="G43" s="863" t="s">
        <v>827</v>
      </c>
      <c r="H43" s="864"/>
    </row>
    <row r="44" spans="2:8">
      <c r="B44" s="603">
        <v>5</v>
      </c>
      <c r="C44" s="639" t="s">
        <v>369</v>
      </c>
      <c r="D44" s="602" t="s">
        <v>833</v>
      </c>
      <c r="E44" s="861" t="s">
        <v>832</v>
      </c>
      <c r="F44" s="862"/>
      <c r="G44" s="863" t="s">
        <v>734</v>
      </c>
      <c r="H44" s="864"/>
    </row>
    <row r="45" spans="2:8">
      <c r="B45" s="603">
        <v>6</v>
      </c>
      <c r="C45" s="639"/>
      <c r="D45" s="602"/>
      <c r="E45" s="861"/>
      <c r="F45" s="862"/>
      <c r="G45" s="863"/>
      <c r="H45" s="864"/>
    </row>
    <row r="46" spans="2:8">
      <c r="B46" s="603">
        <v>7</v>
      </c>
      <c r="C46" s="639"/>
      <c r="D46" s="602"/>
      <c r="E46" s="861"/>
      <c r="F46" s="862"/>
      <c r="G46" s="863"/>
      <c r="H46" s="864"/>
    </row>
    <row r="47" spans="2:8">
      <c r="B47" s="603">
        <v>8</v>
      </c>
      <c r="C47" s="639"/>
      <c r="D47" s="602"/>
      <c r="E47" s="861"/>
      <c r="F47" s="862"/>
      <c r="G47" s="863"/>
      <c r="H47" s="864"/>
    </row>
    <row r="48" spans="2:8">
      <c r="B48" s="603">
        <v>9</v>
      </c>
      <c r="C48" s="639"/>
      <c r="D48" s="602"/>
      <c r="E48" s="861"/>
      <c r="F48" s="862"/>
      <c r="G48" s="863"/>
      <c r="H48" s="864"/>
    </row>
    <row r="49" spans="2:8">
      <c r="B49" s="603">
        <v>10</v>
      </c>
      <c r="C49" s="639"/>
      <c r="D49" s="602"/>
      <c r="E49" s="861"/>
      <c r="F49" s="862"/>
      <c r="G49" s="863"/>
      <c r="H49" s="864"/>
    </row>
    <row r="50" spans="2:8">
      <c r="B50" s="603" t="s">
        <v>479</v>
      </c>
      <c r="C50" s="639"/>
      <c r="D50" s="602"/>
      <c r="E50" s="861"/>
      <c r="F50" s="862"/>
      <c r="G50" s="863"/>
      <c r="H50" s="864"/>
    </row>
  </sheetData>
  <mergeCells count="46">
    <mergeCell ref="G26:H26"/>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32:H32"/>
    <mergeCell ref="G33:H33"/>
    <mergeCell ref="G25:H25"/>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DropDownList!$F$2:$F$8</xm:f>
          </x14:formula1>
          <xm:sqref>C40:C50 C32:C34</xm:sqref>
        </x14:dataValidation>
        <x14:dataValidation type="list" allowBlank="1" showInputMessage="1" showErrorMessage="1">
          <x14:formula1>
            <xm:f>'Y:\Regulatory Affairs\Cost of Service\2021 Rebasing\Application\Exhibit 9 Deferral &amp; Variance\LRAMVA\[2020_Generic_LRAMVA_Work_Form_WNH_v01.3_BB_edits.xlsx]DropDownList'!#REF!</xm:f>
          </x14:formula1>
          <xm:sqref>C24:C31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topLeftCell="A28" zoomScale="90" zoomScaleNormal="90" workbookViewId="0">
      <selection activeCell="N1" sqref="N1:Q1048576"/>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hidden="1" customWidth="1"/>
    <col min="15" max="16" width="22" style="12" hidden="1" customWidth="1"/>
    <col min="17" max="17" width="16.28515625" style="12" hidden="1"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4" t="s">
        <v>550</v>
      </c>
      <c r="P7" s="105"/>
      <c r="Q7" s="105"/>
    </row>
    <row r="8" spans="2:17" s="104" customFormat="1" ht="30" customHeight="1">
      <c r="D8" s="569"/>
      <c r="P8" s="105"/>
      <c r="Q8" s="105"/>
    </row>
    <row r="9" spans="2:17" s="2" customFormat="1" ht="24.75" customHeight="1">
      <c r="B9" s="118" t="s">
        <v>411</v>
      </c>
      <c r="C9" s="17"/>
      <c r="D9" s="455">
        <v>2016</v>
      </c>
    </row>
    <row r="10" spans="2:17" s="17" customFormat="1" ht="16.5" customHeight="1"/>
    <row r="11" spans="2:17" s="17" customFormat="1" ht="36.75" customHeight="1">
      <c r="B11" s="867" t="s">
        <v>722</v>
      </c>
      <c r="C11" s="867"/>
      <c r="D11" s="867"/>
      <c r="E11" s="867"/>
      <c r="F11" s="867"/>
      <c r="G11" s="867"/>
      <c r="H11" s="867"/>
      <c r="I11" s="867"/>
      <c r="J11" s="867"/>
      <c r="K11" s="867"/>
      <c r="L11" s="867"/>
      <c r="M11" s="867"/>
      <c r="N11" s="609"/>
      <c r="O11" s="609"/>
      <c r="P11" s="609"/>
      <c r="Q11" s="609"/>
    </row>
    <row r="12" spans="2:17" s="2" customFormat="1" ht="15.75" customHeight="1">
      <c r="D12" s="20"/>
    </row>
    <row r="13" spans="2:17" s="17" customFormat="1" ht="48" customHeight="1">
      <c r="C13" s="243" t="str">
        <f>'1.  LRAMVA Summary'!R52</f>
        <v>Total</v>
      </c>
      <c r="D13" s="243" t="str">
        <f>'1.  LRAMVA Summary'!D52</f>
        <v>Residential</v>
      </c>
      <c r="E13" s="243" t="str">
        <f>'1.  LRAMVA Summary'!E52</f>
        <v>GS &lt;50 kW</v>
      </c>
      <c r="F13" s="243" t="str">
        <f>'1.  LRAMVA Summary'!F52</f>
        <v>GS &gt;50 kW</v>
      </c>
      <c r="G13" s="243" t="str">
        <f>'1.  LRAMVA Summary'!G52</f>
        <v>Large User</v>
      </c>
      <c r="H13" s="243" t="str">
        <f>'1.  LRAMVA Summary'!H52</f>
        <v>Street Lighting</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3"/>
      <c r="D14" s="574" t="str">
        <f>'1.  LRAMVA Summary'!D53</f>
        <v>kWh</v>
      </c>
      <c r="E14" s="574" t="str">
        <f>'1.  LRAMVA Summary'!E53</f>
        <v>kWh</v>
      </c>
      <c r="F14" s="574" t="str">
        <f>'1.  LRAMVA Summary'!F53</f>
        <v>kW</v>
      </c>
      <c r="G14" s="574" t="str">
        <f>'1.  LRAMVA Summary'!G53</f>
        <v>kW</v>
      </c>
      <c r="H14" s="574" t="str">
        <f>'1.  LRAMVA Summary'!H53</f>
        <v>kW</v>
      </c>
      <c r="I14" s="574">
        <f>'1.  LRAMVA Summary'!I53</f>
        <v>0</v>
      </c>
      <c r="J14" s="574">
        <f>'1.  LRAMVA Summary'!J53</f>
        <v>0</v>
      </c>
      <c r="K14" s="574">
        <f>'1.  LRAMVA Summary'!K53</f>
        <v>0</v>
      </c>
      <c r="L14" s="574">
        <f>'1.  LRAMVA Summary'!L53</f>
        <v>0</v>
      </c>
      <c r="M14" s="574">
        <f>'1.  LRAMVA Summary'!M53</f>
        <v>0</v>
      </c>
      <c r="N14" s="574">
        <f>'1.  LRAMVA Summary'!N53</f>
        <v>0</v>
      </c>
      <c r="O14" s="574">
        <f>'1.  LRAMVA Summary'!O53</f>
        <v>0</v>
      </c>
      <c r="P14" s="574">
        <f>'1.  LRAMVA Summary'!P53</f>
        <v>0</v>
      </c>
      <c r="Q14" s="575">
        <f>'1.  LRAMVA Summary'!Q53</f>
        <v>0</v>
      </c>
    </row>
    <row r="15" spans="2:17" s="456" customFormat="1" ht="15.75" customHeight="1">
      <c r="B15" s="461" t="s">
        <v>27</v>
      </c>
      <c r="C15" s="621">
        <f>SUM(D15:Q15)</f>
        <v>14950000</v>
      </c>
      <c r="D15" s="742">
        <v>2793968</v>
      </c>
      <c r="E15" s="742">
        <v>3691547</v>
      </c>
      <c r="F15" s="742">
        <v>6337140</v>
      </c>
      <c r="G15" s="742">
        <v>2127345</v>
      </c>
      <c r="H15" s="742"/>
      <c r="I15" s="451"/>
      <c r="J15" s="451"/>
      <c r="K15" s="451"/>
      <c r="L15" s="451"/>
      <c r="M15" s="451"/>
      <c r="N15" s="451"/>
      <c r="O15" s="451"/>
      <c r="P15" s="452"/>
      <c r="Q15" s="452"/>
    </row>
    <row r="16" spans="2:17" s="456" customFormat="1" ht="15.75" customHeight="1">
      <c r="B16" s="461" t="s">
        <v>28</v>
      </c>
      <c r="C16" s="621">
        <f>SUM(D16:Q16)</f>
        <v>19521</v>
      </c>
      <c r="D16" s="452"/>
      <c r="E16" s="452"/>
      <c r="F16" s="452">
        <v>15626</v>
      </c>
      <c r="G16" s="452">
        <v>3895</v>
      </c>
      <c r="H16" s="452">
        <v>0</v>
      </c>
      <c r="I16" s="450"/>
      <c r="J16" s="450"/>
      <c r="K16" s="452"/>
      <c r="L16" s="452"/>
      <c r="M16" s="452"/>
      <c r="N16" s="452"/>
      <c r="O16" s="452"/>
      <c r="P16" s="452"/>
      <c r="Q16" s="452"/>
    </row>
    <row r="17" spans="2:17" s="17" customFormat="1" ht="15.75" customHeight="1"/>
    <row r="18" spans="2:17" s="25" customFormat="1" ht="15.75" customHeight="1">
      <c r="B18" s="191" t="s">
        <v>450</v>
      </c>
      <c r="C18" s="192"/>
      <c r="D18" s="192">
        <f t="shared" ref="D18:E18" si="0">IF(D14="kw",HLOOKUP(D14,D14:D16,3,FALSE),HLOOKUP(D14,D14:D16,2,FALSE))</f>
        <v>2793968</v>
      </c>
      <c r="E18" s="192">
        <f t="shared" si="0"/>
        <v>3691547</v>
      </c>
      <c r="F18" s="192">
        <f>IF(F14="kw",HLOOKUP(F14,F14:F16,3,FALSE),HLOOKUP(F14,F14:F16,2,FALSE))</f>
        <v>15626</v>
      </c>
      <c r="G18" s="192">
        <f t="shared" ref="G18:Q18" si="1">IF(G14="kw",HLOOKUP(G14,G14:G16,3,FALSE),HLOOKUP(G14,G14:G16,2,FALSE))</f>
        <v>3895</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674</v>
      </c>
      <c r="C20" s="453" t="s">
        <v>747</v>
      </c>
      <c r="D20" s="454"/>
    </row>
    <row r="21" spans="2:17" s="438" customFormat="1" ht="21" customHeight="1">
      <c r="B21" s="460" t="s">
        <v>366</v>
      </c>
      <c r="C21" s="453" t="s">
        <v>748</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2011</v>
      </c>
    </row>
    <row r="25" spans="2:17" s="2" customFormat="1" ht="15.75" customHeight="1">
      <c r="D25" s="20"/>
    </row>
    <row r="26" spans="2:17" s="2" customFormat="1" ht="42" customHeight="1">
      <c r="B26" s="867" t="s">
        <v>722</v>
      </c>
      <c r="C26" s="867"/>
      <c r="D26" s="867"/>
      <c r="E26" s="867"/>
      <c r="F26" s="867"/>
      <c r="G26" s="867"/>
      <c r="H26" s="867"/>
      <c r="I26" s="867"/>
      <c r="J26" s="867"/>
      <c r="K26" s="867"/>
      <c r="L26" s="867"/>
      <c r="M26" s="867"/>
      <c r="N26" s="609"/>
      <c r="O26" s="609"/>
      <c r="P26" s="609"/>
      <c r="Q26" s="609"/>
    </row>
    <row r="27" spans="2:17" s="2" customFormat="1" ht="15.75" customHeight="1">
      <c r="D27" s="20"/>
    </row>
    <row r="28" spans="2:17" s="17" customFormat="1" ht="44.25" customHeight="1">
      <c r="C28" s="243" t="str">
        <f>'1.  LRAMVA Summary'!R52</f>
        <v>Total</v>
      </c>
      <c r="D28" s="243" t="str">
        <f>'1.  LRAMVA Summary'!D52</f>
        <v>Residential</v>
      </c>
      <c r="E28" s="243" t="str">
        <f>'1.  LRAMVA Summary'!E52</f>
        <v>GS &lt;50 kW</v>
      </c>
      <c r="F28" s="243" t="str">
        <f>'1.  LRAMVA Summary'!F52</f>
        <v>GS &gt;50 kW</v>
      </c>
      <c r="G28" s="243" t="str">
        <f>'1.  LRAMVA Summary'!G52</f>
        <v>Large User</v>
      </c>
      <c r="H28" s="243" t="str">
        <f>'1.  LRAMVA Summary'!H52</f>
        <v>Street Lighting</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3"/>
      <c r="D29" s="574" t="str">
        <f>'1.  LRAMVA Summary'!D53</f>
        <v>kWh</v>
      </c>
      <c r="E29" s="574" t="str">
        <f>'1.  LRAMVA Summary'!E53</f>
        <v>kWh</v>
      </c>
      <c r="F29" s="574" t="str">
        <f>'1.  LRAMVA Summary'!F53</f>
        <v>kW</v>
      </c>
      <c r="G29" s="574" t="str">
        <f>'1.  LRAMVA Summary'!G53</f>
        <v>kW</v>
      </c>
      <c r="H29" s="574" t="str">
        <f>'1.  LRAMVA Summary'!H53</f>
        <v>kW</v>
      </c>
      <c r="I29" s="574">
        <f>'1.  LRAMVA Summary'!I53</f>
        <v>0</v>
      </c>
      <c r="J29" s="574">
        <f>'1.  LRAMVA Summary'!J53</f>
        <v>0</v>
      </c>
      <c r="K29" s="574">
        <f>'1.  LRAMVA Summary'!K53</f>
        <v>0</v>
      </c>
      <c r="L29" s="574">
        <f>'1.  LRAMVA Summary'!L53</f>
        <v>0</v>
      </c>
      <c r="M29" s="574">
        <f>'1.  LRAMVA Summary'!M53</f>
        <v>0</v>
      </c>
      <c r="N29" s="574">
        <f>'1.  LRAMVA Summary'!N53</f>
        <v>0</v>
      </c>
      <c r="O29" s="574">
        <f>'1.  LRAMVA Summary'!O53</f>
        <v>0</v>
      </c>
      <c r="P29" s="574">
        <f>'1.  LRAMVA Summary'!P53</f>
        <v>0</v>
      </c>
      <c r="Q29" s="575">
        <f>'1.  LRAMVA Summary'!Q53</f>
        <v>0</v>
      </c>
    </row>
    <row r="30" spans="2:17" s="456" customFormat="1" ht="15.75" customHeight="1">
      <c r="B30" s="461" t="s">
        <v>27</v>
      </c>
      <c r="C30" s="621">
        <f>SUM(D30:Q30)</f>
        <v>3263736</v>
      </c>
      <c r="D30" s="743">
        <v>2241213</v>
      </c>
      <c r="E30" s="743">
        <v>1022523</v>
      </c>
      <c r="F30" s="743"/>
      <c r="G30" s="743"/>
      <c r="H30" s="462"/>
      <c r="I30" s="462"/>
      <c r="J30" s="462"/>
      <c r="K30" s="462"/>
      <c r="L30" s="462"/>
      <c r="M30" s="462"/>
      <c r="N30" s="462"/>
      <c r="O30" s="462"/>
      <c r="P30" s="462"/>
      <c r="Q30" s="452"/>
    </row>
    <row r="31" spans="2:17" s="463" customFormat="1" ht="15" customHeight="1">
      <c r="B31" s="461" t="s">
        <v>28</v>
      </c>
      <c r="C31" s="621">
        <f>SUM(D31:Q31)</f>
        <v>6926</v>
      </c>
      <c r="D31" s="452"/>
      <c r="E31" s="452"/>
      <c r="F31" s="452">
        <v>6131</v>
      </c>
      <c r="G31" s="452">
        <v>795</v>
      </c>
      <c r="H31" s="450"/>
      <c r="I31" s="450"/>
      <c r="J31" s="450"/>
      <c r="K31" s="452"/>
      <c r="L31" s="452"/>
      <c r="M31" s="452"/>
      <c r="N31" s="452"/>
      <c r="O31" s="452"/>
      <c r="P31" s="452"/>
      <c r="Q31" s="452"/>
    </row>
    <row r="32" spans="2:17" s="17" customFormat="1" ht="15.75" customHeight="1"/>
    <row r="33" spans="2:32" s="25" customFormat="1" ht="15.75" customHeight="1">
      <c r="B33" s="191" t="s">
        <v>450</v>
      </c>
      <c r="C33" s="192"/>
      <c r="D33" s="192">
        <f>IF(D29="kw",HLOOKUP(D29,D29:D31,3,FALSE),HLOOKUP(D29,D29:D31,2,FALSE))</f>
        <v>2241213</v>
      </c>
      <c r="E33" s="192">
        <f>IF(E29="kw",HLOOKUP(E29,E29:E31,3,FALSE),HLOOKUP(E29,E29:E31,2,FALSE))</f>
        <v>1022523</v>
      </c>
      <c r="F33" s="192">
        <f>IF(F29="kw",HLOOKUP(F29,F29:F31,3,FALSE),HLOOKUP(F29,F29:F31,2,FALSE))</f>
        <v>6131</v>
      </c>
      <c r="G33" s="192">
        <f>IF(G29="kw",HLOOKUP(G29,G29:G31,3,FALSE),HLOOKUP(G29,G29:G31,2,FALSE))</f>
        <v>795</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674</v>
      </c>
      <c r="C35" s="453" t="s">
        <v>749</v>
      </c>
      <c r="D35" s="454"/>
      <c r="E35" s="93"/>
      <c r="F35" s="93"/>
      <c r="G35" s="93"/>
      <c r="H35" s="93"/>
      <c r="I35" s="93"/>
      <c r="J35" s="93"/>
      <c r="K35" s="93"/>
      <c r="L35" s="93"/>
      <c r="M35" s="93"/>
      <c r="N35" s="93"/>
      <c r="O35" s="93"/>
      <c r="P35" s="93"/>
      <c r="Q35" s="93"/>
    </row>
    <row r="36" spans="2:32" s="438" customFormat="1" ht="21" customHeight="1">
      <c r="B36" s="460" t="s">
        <v>366</v>
      </c>
      <c r="C36" s="453" t="s">
        <v>750</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452</v>
      </c>
      <c r="C39" s="35"/>
      <c r="D39" s="34"/>
      <c r="E39" s="39"/>
      <c r="F39" s="40"/>
    </row>
    <row r="40" spans="2:32" s="70" customFormat="1" ht="39" customHeight="1">
      <c r="B40" s="867" t="s">
        <v>611</v>
      </c>
      <c r="C40" s="867"/>
      <c r="D40" s="867"/>
      <c r="E40" s="867"/>
      <c r="F40" s="867"/>
      <c r="G40" s="867"/>
      <c r="H40" s="867"/>
      <c r="I40" s="867"/>
      <c r="J40" s="867"/>
      <c r="K40" s="867"/>
      <c r="L40" s="867"/>
      <c r="M40" s="867"/>
      <c r="N40" s="609"/>
      <c r="O40" s="609"/>
      <c r="P40" s="609"/>
      <c r="Q40" s="609"/>
    </row>
    <row r="41" spans="2:32" s="2" customFormat="1" ht="16.5" customHeight="1">
      <c r="B41" s="10"/>
      <c r="C41" s="10"/>
      <c r="D41" s="22"/>
      <c r="E41" s="20"/>
      <c r="F41" s="20"/>
      <c r="G41" s="20"/>
      <c r="R41" s="20"/>
    </row>
    <row r="42" spans="2:32" s="17" customFormat="1" ht="56.25" customHeight="1">
      <c r="B42" s="243" t="s">
        <v>234</v>
      </c>
      <c r="C42" s="243" t="s">
        <v>608</v>
      </c>
      <c r="D42" s="243" t="str">
        <f>'1.  LRAMVA Summary'!D52</f>
        <v>Residential</v>
      </c>
      <c r="E42" s="243" t="str">
        <f>'1.  LRAMVA Summary'!E52</f>
        <v>GS &lt;50 kW</v>
      </c>
      <c r="F42" s="243" t="str">
        <f>'1.  LRAMVA Summary'!F52</f>
        <v>GS &gt;50 kW</v>
      </c>
      <c r="G42" s="243" t="str">
        <f>'1.  LRAMVA Summary'!G52</f>
        <v>Large User</v>
      </c>
      <c r="H42" s="243" t="str">
        <f>'1.  LRAMVA Summary'!H52</f>
        <v>Street Lighting</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76"/>
      <c r="C43" s="577"/>
      <c r="D43" s="578" t="str">
        <f>'1.  LRAMVA Summary'!D53</f>
        <v>kWh</v>
      </c>
      <c r="E43" s="578" t="str">
        <f>'1.  LRAMVA Summary'!E53</f>
        <v>kWh</v>
      </c>
      <c r="F43" s="578" t="str">
        <f>'1.  LRAMVA Summary'!F53</f>
        <v>kW</v>
      </c>
      <c r="G43" s="578" t="str">
        <f>'1.  LRAMVA Summary'!G53</f>
        <v>kW</v>
      </c>
      <c r="H43" s="578" t="str">
        <f>'1.  LRAMVA Summary'!H53</f>
        <v>kW</v>
      </c>
      <c r="I43" s="578">
        <f>'1.  LRAMVA Summary'!I53</f>
        <v>0</v>
      </c>
      <c r="J43" s="578">
        <f>'1.  LRAMVA Summary'!J53</f>
        <v>0</v>
      </c>
      <c r="K43" s="578">
        <f>'1.  LRAMVA Summary'!K53</f>
        <v>0</v>
      </c>
      <c r="L43" s="578">
        <f>'1.  LRAMVA Summary'!L53</f>
        <v>0</v>
      </c>
      <c r="M43" s="578">
        <f>'1.  LRAMVA Summary'!M53</f>
        <v>0</v>
      </c>
      <c r="N43" s="578">
        <f>'1.  LRAMVA Summary'!N53</f>
        <v>0</v>
      </c>
      <c r="O43" s="578">
        <f>'1.  LRAMVA Summary'!O53</f>
        <v>0</v>
      </c>
      <c r="P43" s="578">
        <f>'1.  LRAMVA Summary'!P53</f>
        <v>0</v>
      </c>
      <c r="Q43" s="579">
        <f>'1.  LRAMVA Summary'!Q53</f>
        <v>0</v>
      </c>
      <c r="R43" s="169"/>
    </row>
    <row r="44" spans="2:32" s="17" customFormat="1" ht="15.75">
      <c r="B44" s="170">
        <v>2011</v>
      </c>
      <c r="C44" s="529"/>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29"/>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29"/>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29"/>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29">
        <v>2011</v>
      </c>
      <c r="D48" s="190">
        <f t="shared" ref="D48:Q48" si="7">IF(ISBLANK($C$48),0,IF($C$48=$D$9,HLOOKUP(D43,D14:D18,5,FALSE),HLOOKUP(D43,D29:D33,5,FALSE)))</f>
        <v>2241213</v>
      </c>
      <c r="E48" s="190">
        <f t="shared" si="7"/>
        <v>1022523</v>
      </c>
      <c r="F48" s="190">
        <f t="shared" si="7"/>
        <v>6131</v>
      </c>
      <c r="G48" s="190">
        <f t="shared" si="7"/>
        <v>795</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29">
        <v>2016</v>
      </c>
      <c r="D49" s="190">
        <f t="shared" ref="D49:Q49" si="8">IF(ISBLANK($C$49),0,IF($C$49=$D$9,HLOOKUP(D43,D14:D18,5,FALSE),HLOOKUP(D43,D29:D33,5,FALSE)))</f>
        <v>2793968</v>
      </c>
      <c r="E49" s="190">
        <f t="shared" si="8"/>
        <v>3691547</v>
      </c>
      <c r="F49" s="190">
        <f t="shared" si="8"/>
        <v>15626</v>
      </c>
      <c r="G49" s="190">
        <f t="shared" si="8"/>
        <v>3895</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29">
        <v>2016</v>
      </c>
      <c r="D50" s="190">
        <f t="shared" ref="D50:I50" si="9">IF(ISBLANK($C$50),0,IF($C$50=$D$9,HLOOKUP(D43,D14:D18,5,FALSE),HLOOKUP(D43,D29:D33,5,FALSE)))</f>
        <v>2793968</v>
      </c>
      <c r="E50" s="190">
        <f t="shared" si="9"/>
        <v>3691547</v>
      </c>
      <c r="F50" s="190">
        <f t="shared" si="9"/>
        <v>15626</v>
      </c>
      <c r="G50" s="190">
        <f t="shared" si="9"/>
        <v>3895</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29">
        <v>2016</v>
      </c>
      <c r="D51" s="190">
        <f t="shared" ref="D51:Q51" si="11">IF(ISBLANK($C$51),0,IF($C$51=$D$9,HLOOKUP(D43,D14:D18,5,FALSE),HLOOKUP(D43,D29:D33,5,FALSE)))</f>
        <v>2793968</v>
      </c>
      <c r="E51" s="190">
        <f t="shared" si="11"/>
        <v>3691547</v>
      </c>
      <c r="F51" s="190">
        <f t="shared" si="11"/>
        <v>15626</v>
      </c>
      <c r="G51" s="190">
        <f t="shared" si="11"/>
        <v>3895</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29"/>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29"/>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535</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6"/>
  <sheetViews>
    <sheetView zoomScale="80" zoomScaleNormal="80" workbookViewId="0">
      <pane ySplit="14" topLeftCell="A15" activePane="bottomLeft" state="frozen"/>
      <selection pane="bottomLeft" activeCell="A115" sqref="A53:XFD115"/>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73" t="s">
        <v>171</v>
      </c>
      <c r="C4" s="85" t="s">
        <v>175</v>
      </c>
      <c r="D4" s="85"/>
      <c r="E4" s="49"/>
    </row>
    <row r="5" spans="1:26" s="18" customFormat="1" ht="26.25" hidden="1" customHeight="1" outlineLevel="1" thickBot="1">
      <c r="A5" s="4"/>
      <c r="B5" s="873"/>
      <c r="C5" s="86" t="s">
        <v>172</v>
      </c>
      <c r="D5" s="86"/>
      <c r="E5" s="49"/>
    </row>
    <row r="6" spans="1:26" ht="26.25" hidden="1" customHeight="1" outlineLevel="1" thickBot="1">
      <c r="B6" s="873"/>
      <c r="C6" s="876" t="s">
        <v>550</v>
      </c>
      <c r="D6" s="877"/>
      <c r="F6" s="18"/>
      <c r="M6" s="6"/>
      <c r="N6" s="6"/>
      <c r="O6" s="6"/>
      <c r="P6" s="6"/>
      <c r="Q6" s="6"/>
      <c r="R6" s="6"/>
      <c r="S6" s="6"/>
      <c r="T6" s="6"/>
      <c r="U6" s="6"/>
      <c r="V6" s="6"/>
      <c r="W6" s="6"/>
      <c r="X6" s="6"/>
      <c r="Y6" s="6"/>
      <c r="Z6" s="6"/>
    </row>
    <row r="7" spans="1:26" s="18" customFormat="1" ht="26.25" hidden="1" customHeight="1" outlineLevel="1">
      <c r="A7" s="4"/>
      <c r="B7" s="535"/>
      <c r="M7" s="6"/>
      <c r="N7" s="6"/>
      <c r="O7" s="6"/>
      <c r="P7" s="6"/>
      <c r="Q7" s="6"/>
      <c r="R7" s="6"/>
      <c r="S7" s="6"/>
      <c r="T7" s="6"/>
      <c r="U7" s="6"/>
      <c r="V7" s="6"/>
      <c r="W7" s="6"/>
      <c r="X7" s="6"/>
      <c r="Y7" s="6"/>
      <c r="Z7" s="6"/>
    </row>
    <row r="8" spans="1:26" s="18" customFormat="1" ht="19.5" hidden="1" customHeight="1" outlineLevel="1">
      <c r="A8" s="4"/>
      <c r="B8" s="535" t="s">
        <v>526</v>
      </c>
      <c r="C8" s="589" t="s">
        <v>481</v>
      </c>
      <c r="D8" s="588"/>
      <c r="M8" s="6"/>
      <c r="N8" s="6"/>
      <c r="O8" s="6"/>
      <c r="P8" s="6"/>
      <c r="Q8" s="6"/>
      <c r="R8" s="6"/>
      <c r="S8" s="6"/>
      <c r="T8" s="6"/>
      <c r="U8" s="6"/>
      <c r="V8" s="6"/>
      <c r="W8" s="6"/>
      <c r="X8" s="6"/>
      <c r="Y8" s="6"/>
      <c r="Z8" s="6"/>
    </row>
    <row r="9" spans="1:26" s="18" customFormat="1" ht="19.5" hidden="1" customHeight="1" outlineLevel="1">
      <c r="A9" s="4"/>
      <c r="B9" s="535"/>
      <c r="C9" s="589" t="s">
        <v>527</v>
      </c>
      <c r="D9" s="588"/>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47"/>
    </row>
    <row r="12" spans="1:26" ht="58.5" customHeight="1">
      <c r="B12" s="871" t="s">
        <v>619</v>
      </c>
      <c r="C12" s="871"/>
      <c r="D12" s="871"/>
      <c r="E12" s="871"/>
      <c r="F12" s="871"/>
      <c r="G12" s="871"/>
      <c r="H12" s="871"/>
      <c r="I12" s="871"/>
      <c r="J12" s="871"/>
      <c r="K12" s="871"/>
      <c r="L12" s="871"/>
      <c r="M12" s="871"/>
      <c r="N12" s="871"/>
      <c r="O12" s="871"/>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48"/>
      <c r="C14" s="468" t="s">
        <v>41</v>
      </c>
      <c r="D14" s="469" t="s">
        <v>562</v>
      </c>
      <c r="E14" s="469" t="s">
        <v>563</v>
      </c>
      <c r="F14" s="469" t="s">
        <v>564</v>
      </c>
      <c r="G14" s="469" t="s">
        <v>565</v>
      </c>
      <c r="H14" s="469" t="s">
        <v>566</v>
      </c>
      <c r="I14" s="469" t="s">
        <v>751</v>
      </c>
      <c r="J14" s="469" t="s">
        <v>724</v>
      </c>
      <c r="K14" s="469" t="s">
        <v>752</v>
      </c>
      <c r="L14" s="469" t="s">
        <v>753</v>
      </c>
      <c r="M14" s="469" t="s">
        <v>567</v>
      </c>
      <c r="N14" s="469" t="s">
        <v>568</v>
      </c>
      <c r="O14" s="469" t="s">
        <v>569</v>
      </c>
      <c r="P14" s="7"/>
    </row>
    <row r="15" spans="1:26" s="7" customFormat="1" ht="18.75" customHeight="1">
      <c r="B15" s="470" t="s">
        <v>188</v>
      </c>
      <c r="C15" s="874"/>
      <c r="D15" s="471">
        <v>2010</v>
      </c>
      <c r="E15" s="471">
        <v>2011</v>
      </c>
      <c r="F15" s="471">
        <v>2012</v>
      </c>
      <c r="G15" s="471">
        <v>2013</v>
      </c>
      <c r="H15" s="471">
        <v>2014</v>
      </c>
      <c r="I15" s="471">
        <v>2015</v>
      </c>
      <c r="J15" s="471">
        <v>2016</v>
      </c>
      <c r="K15" s="471">
        <v>2017</v>
      </c>
      <c r="L15" s="471">
        <v>2018</v>
      </c>
      <c r="M15" s="471">
        <v>2019</v>
      </c>
      <c r="N15" s="471">
        <v>2020</v>
      </c>
      <c r="O15" s="472">
        <v>2021</v>
      </c>
    </row>
    <row r="16" spans="1:26" s="111" customFormat="1" ht="18" customHeight="1">
      <c r="B16" s="473" t="s">
        <v>558</v>
      </c>
      <c r="C16" s="869"/>
      <c r="D16" s="474"/>
      <c r="E16" s="474"/>
      <c r="F16" s="474"/>
      <c r="G16" s="474"/>
      <c r="H16" s="474"/>
      <c r="I16" s="474">
        <v>0</v>
      </c>
      <c r="J16" s="474">
        <v>0</v>
      </c>
      <c r="K16" s="474">
        <v>0</v>
      </c>
      <c r="L16" s="474">
        <v>0</v>
      </c>
      <c r="M16" s="474"/>
      <c r="N16" s="474"/>
      <c r="O16" s="475"/>
    </row>
    <row r="17" spans="1:15" s="111" customFormat="1" ht="17.25" customHeight="1">
      <c r="B17" s="476" t="s">
        <v>559</v>
      </c>
      <c r="C17" s="875"/>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77" t="str">
        <f>'1.  LRAMVA Summary'!B29</f>
        <v>Residential</v>
      </c>
      <c r="C18" s="868" t="str">
        <f>'2. LRAMVA Threshold'!D43</f>
        <v>kWh</v>
      </c>
      <c r="D18" s="46"/>
      <c r="E18" s="46"/>
      <c r="F18" s="46"/>
      <c r="G18" s="46"/>
      <c r="H18" s="46"/>
      <c r="I18" s="46">
        <v>1.9199999999999998E-2</v>
      </c>
      <c r="J18" s="46">
        <v>1.54E-2</v>
      </c>
      <c r="K18" s="46">
        <v>1.0500000000000001E-2</v>
      </c>
      <c r="L18" s="46">
        <v>5.3E-3</v>
      </c>
      <c r="M18" s="46"/>
      <c r="N18" s="46"/>
      <c r="O18" s="69"/>
    </row>
    <row r="19" spans="1:15" s="7" customFormat="1" ht="15" hidden="1" customHeight="1" outlineLevel="1">
      <c r="B19" s="531" t="s">
        <v>510</v>
      </c>
      <c r="C19" s="869"/>
      <c r="D19" s="46"/>
      <c r="E19" s="46"/>
      <c r="F19" s="46"/>
      <c r="G19" s="46"/>
      <c r="H19" s="46"/>
      <c r="I19" s="46"/>
      <c r="J19" s="46"/>
      <c r="K19" s="46"/>
      <c r="L19" s="46"/>
      <c r="M19" s="46"/>
      <c r="N19" s="46"/>
      <c r="O19" s="69"/>
    </row>
    <row r="20" spans="1:15" s="7" customFormat="1" ht="15" hidden="1" customHeight="1" outlineLevel="1">
      <c r="B20" s="531" t="s">
        <v>511</v>
      </c>
      <c r="C20" s="869"/>
      <c r="D20" s="46"/>
      <c r="E20" s="46"/>
      <c r="F20" s="46"/>
      <c r="G20" s="46"/>
      <c r="H20" s="46"/>
      <c r="I20" s="46"/>
      <c r="J20" s="46"/>
      <c r="K20" s="46"/>
      <c r="L20" s="46"/>
      <c r="M20" s="46"/>
      <c r="N20" s="46"/>
      <c r="O20" s="69"/>
    </row>
    <row r="21" spans="1:15" s="7" customFormat="1" ht="15" hidden="1" customHeight="1" outlineLevel="1">
      <c r="B21" s="531" t="s">
        <v>489</v>
      </c>
      <c r="C21" s="869"/>
      <c r="D21" s="46"/>
      <c r="E21" s="46"/>
      <c r="F21" s="46"/>
      <c r="G21" s="46"/>
      <c r="H21" s="46"/>
      <c r="I21" s="46"/>
      <c r="J21" s="46"/>
      <c r="K21" s="46"/>
      <c r="L21" s="46"/>
      <c r="M21" s="46"/>
      <c r="N21" s="46"/>
      <c r="O21" s="69"/>
    </row>
    <row r="22" spans="1:15" s="7" customFormat="1" ht="14.25" customHeight="1" collapsed="1">
      <c r="B22" s="531" t="s">
        <v>512</v>
      </c>
      <c r="C22" s="870"/>
      <c r="D22" s="65">
        <f>SUM(D18:D21)</f>
        <v>0</v>
      </c>
      <c r="E22" s="65">
        <f>SUM(E18:E21)</f>
        <v>0</v>
      </c>
      <c r="F22" s="65">
        <f>SUM(F18:F21)</f>
        <v>0</v>
      </c>
      <c r="G22" s="65">
        <f t="shared" ref="G22:N22" si="2">SUM(G18:G21)</f>
        <v>0</v>
      </c>
      <c r="H22" s="65">
        <f t="shared" si="2"/>
        <v>0</v>
      </c>
      <c r="I22" s="65">
        <f t="shared" si="2"/>
        <v>1.9199999999999998E-2</v>
      </c>
      <c r="J22" s="65">
        <f t="shared" si="2"/>
        <v>1.54E-2</v>
      </c>
      <c r="K22" s="65">
        <f t="shared" si="2"/>
        <v>1.0500000000000001E-2</v>
      </c>
      <c r="L22" s="65">
        <f t="shared" si="2"/>
        <v>5.3E-3</v>
      </c>
      <c r="M22" s="65">
        <f t="shared" si="2"/>
        <v>0</v>
      </c>
      <c r="N22" s="65">
        <f t="shared" si="2"/>
        <v>0</v>
      </c>
      <c r="O22" s="76"/>
    </row>
    <row r="23" spans="1:15" s="63" customFormat="1">
      <c r="A23" s="62"/>
      <c r="B23" s="489" t="s">
        <v>513</v>
      </c>
      <c r="C23" s="479"/>
      <c r="D23" s="480"/>
      <c r="E23" s="481">
        <f>ROUND(SUM(D22*E16+E22*E17)/12,4)</f>
        <v>0</v>
      </c>
      <c r="F23" s="481">
        <f>ROUND(SUM(E22*F16+F22*F17)/12,4)</f>
        <v>0</v>
      </c>
      <c r="G23" s="481">
        <f>ROUND(SUM(F22*G16+G22*G17)/12,4)</f>
        <v>0</v>
      </c>
      <c r="H23" s="481">
        <f>ROUND(SUM(G22*H16+H22*H17)/12,4)</f>
        <v>0</v>
      </c>
      <c r="I23" s="481">
        <f>ROUND(SUM(H22*I16+I22*I17)/12,4)</f>
        <v>1.9199999999999998E-2</v>
      </c>
      <c r="J23" s="481">
        <f t="shared" ref="J23:N23" si="3">ROUND(SUM(I22*J16+J22*J17)/12,4)</f>
        <v>1.54E-2</v>
      </c>
      <c r="K23" s="481">
        <f t="shared" si="3"/>
        <v>1.0500000000000001E-2</v>
      </c>
      <c r="L23" s="481">
        <f t="shared" si="3"/>
        <v>5.3E-3</v>
      </c>
      <c r="M23" s="481">
        <f t="shared" si="3"/>
        <v>0</v>
      </c>
      <c r="N23" s="481">
        <f t="shared" si="3"/>
        <v>0</v>
      </c>
      <c r="O23" s="482"/>
    </row>
    <row r="24" spans="1:15" s="63" customFormat="1">
      <c r="A24" s="62"/>
      <c r="B24" s="478"/>
      <c r="C24" s="483"/>
      <c r="D24" s="480"/>
      <c r="E24" s="481"/>
      <c r="F24" s="481"/>
      <c r="G24" s="481"/>
      <c r="H24" s="481"/>
      <c r="I24" s="481"/>
      <c r="J24" s="481"/>
      <c r="K24" s="481"/>
      <c r="L24" s="484"/>
      <c r="M24" s="484"/>
      <c r="N24" s="484"/>
      <c r="O24" s="482"/>
    </row>
    <row r="25" spans="1:15" s="63" customFormat="1" ht="15.75" customHeight="1">
      <c r="A25" s="62"/>
      <c r="B25" s="599" t="str">
        <f>'1.  LRAMVA Summary'!B30</f>
        <v>GS &lt;50 kW</v>
      </c>
      <c r="C25" s="868" t="str">
        <f>'2. LRAMVA Threshold'!E43</f>
        <v>kWh</v>
      </c>
      <c r="D25" s="46"/>
      <c r="E25" s="46"/>
      <c r="F25" s="46"/>
      <c r="G25" s="46"/>
      <c r="H25" s="46"/>
      <c r="I25" s="46">
        <v>1.43E-2</v>
      </c>
      <c r="J25" s="46">
        <v>1.5900000000000001E-2</v>
      </c>
      <c r="K25" s="46">
        <v>1.6199999999999999E-2</v>
      </c>
      <c r="L25" s="46">
        <v>1.6299999999999999E-2</v>
      </c>
      <c r="M25" s="46"/>
      <c r="N25" s="46"/>
      <c r="O25" s="69"/>
    </row>
    <row r="26" spans="1:15" s="18" customFormat="1" hidden="1" outlineLevel="1">
      <c r="A26" s="4"/>
      <c r="B26" s="531" t="s">
        <v>510</v>
      </c>
      <c r="C26" s="869"/>
      <c r="D26" s="46"/>
      <c r="E26" s="46"/>
      <c r="F26" s="46"/>
      <c r="G26" s="46"/>
      <c r="H26" s="46"/>
      <c r="I26" s="46"/>
      <c r="J26" s="46"/>
      <c r="K26" s="46"/>
      <c r="L26" s="46"/>
      <c r="M26" s="46"/>
      <c r="N26" s="46"/>
      <c r="O26" s="69"/>
    </row>
    <row r="27" spans="1:15" s="18" customFormat="1" hidden="1" outlineLevel="1">
      <c r="A27" s="4"/>
      <c r="B27" s="531" t="s">
        <v>511</v>
      </c>
      <c r="C27" s="869"/>
      <c r="D27" s="46"/>
      <c r="E27" s="46"/>
      <c r="F27" s="46"/>
      <c r="G27" s="46"/>
      <c r="H27" s="46"/>
      <c r="I27" s="46"/>
      <c r="J27" s="46"/>
      <c r="K27" s="46"/>
      <c r="L27" s="46"/>
      <c r="M27" s="46"/>
      <c r="N27" s="46"/>
      <c r="O27" s="69"/>
    </row>
    <row r="28" spans="1:15" s="18" customFormat="1" hidden="1" outlineLevel="1">
      <c r="A28" s="4"/>
      <c r="B28" s="531" t="s">
        <v>489</v>
      </c>
      <c r="C28" s="869"/>
      <c r="D28" s="46"/>
      <c r="E28" s="46"/>
      <c r="F28" s="46"/>
      <c r="G28" s="46"/>
      <c r="H28" s="46"/>
      <c r="I28" s="46"/>
      <c r="J28" s="46"/>
      <c r="K28" s="46"/>
      <c r="L28" s="46"/>
      <c r="M28" s="46"/>
      <c r="N28" s="46"/>
      <c r="O28" s="69"/>
    </row>
    <row r="29" spans="1:15" s="18" customFormat="1" collapsed="1">
      <c r="A29" s="4"/>
      <c r="B29" s="531" t="s">
        <v>512</v>
      </c>
      <c r="C29" s="870"/>
      <c r="D29" s="65">
        <f>SUM(D25:D28)</f>
        <v>0</v>
      </c>
      <c r="E29" s="65">
        <f t="shared" ref="E29:N29" si="4">SUM(E25:E28)</f>
        <v>0</v>
      </c>
      <c r="F29" s="65">
        <f t="shared" si="4"/>
        <v>0</v>
      </c>
      <c r="G29" s="65">
        <f t="shared" si="4"/>
        <v>0</v>
      </c>
      <c r="H29" s="65">
        <f t="shared" si="4"/>
        <v>0</v>
      </c>
      <c r="I29" s="65">
        <f t="shared" si="4"/>
        <v>1.43E-2</v>
      </c>
      <c r="J29" s="65">
        <f t="shared" si="4"/>
        <v>1.5900000000000001E-2</v>
      </c>
      <c r="K29" s="65">
        <f t="shared" si="4"/>
        <v>1.6199999999999999E-2</v>
      </c>
      <c r="L29" s="65">
        <f t="shared" si="4"/>
        <v>1.6299999999999999E-2</v>
      </c>
      <c r="M29" s="65">
        <f t="shared" si="4"/>
        <v>0</v>
      </c>
      <c r="N29" s="65">
        <f t="shared" si="4"/>
        <v>0</v>
      </c>
      <c r="O29" s="76"/>
    </row>
    <row r="30" spans="1:15" s="18" customFormat="1">
      <c r="A30" s="4"/>
      <c r="B30" s="489" t="s">
        <v>513</v>
      </c>
      <c r="C30" s="485"/>
      <c r="D30" s="71"/>
      <c r="E30" s="481">
        <f>ROUND(SUM(D29*E16+E29*E17)/12,4)</f>
        <v>0</v>
      </c>
      <c r="F30" s="481">
        <f t="shared" ref="F30:N30" si="5">ROUND(SUM(E29*F16+F29*F17)/12,4)</f>
        <v>0</v>
      </c>
      <c r="G30" s="481">
        <f t="shared" si="5"/>
        <v>0</v>
      </c>
      <c r="H30" s="481">
        <f t="shared" si="5"/>
        <v>0</v>
      </c>
      <c r="I30" s="481">
        <f t="shared" si="5"/>
        <v>1.43E-2</v>
      </c>
      <c r="J30" s="481">
        <f>ROUND(SUM(I29*J16+J29*J17)/12,4)</f>
        <v>1.5900000000000001E-2</v>
      </c>
      <c r="K30" s="481">
        <f t="shared" si="5"/>
        <v>1.6199999999999999E-2</v>
      </c>
      <c r="L30" s="481">
        <f t="shared" si="5"/>
        <v>1.6299999999999999E-2</v>
      </c>
      <c r="M30" s="481">
        <f t="shared" si="5"/>
        <v>0</v>
      </c>
      <c r="N30" s="481">
        <f t="shared" si="5"/>
        <v>0</v>
      </c>
      <c r="O30" s="486"/>
    </row>
    <row r="31" spans="1:15" s="18" customFormat="1">
      <c r="A31" s="4"/>
      <c r="B31" s="478"/>
      <c r="C31" s="487"/>
      <c r="D31" s="488"/>
      <c r="E31" s="488"/>
      <c r="F31" s="488"/>
      <c r="G31" s="488"/>
      <c r="H31" s="488"/>
      <c r="I31" s="488"/>
      <c r="J31" s="488"/>
      <c r="K31" s="488"/>
      <c r="L31" s="488"/>
      <c r="M31" s="488"/>
      <c r="N31" s="484"/>
      <c r="O31" s="486"/>
    </row>
    <row r="32" spans="1:15" s="64" customFormat="1">
      <c r="B32" s="599" t="str">
        <f>'1.  LRAMVA Summary'!B31</f>
        <v>GS &gt;50 kW</v>
      </c>
      <c r="C32" s="868" t="str">
        <f>'2. LRAMVA Threshold'!F43</f>
        <v>kW</v>
      </c>
      <c r="D32" s="46"/>
      <c r="E32" s="46"/>
      <c r="F32" s="46"/>
      <c r="G32" s="46"/>
      <c r="H32" s="46"/>
      <c r="I32" s="46">
        <v>4.7394999999999996</v>
      </c>
      <c r="J32" s="46">
        <v>5.0648999999999997</v>
      </c>
      <c r="K32" s="46">
        <v>5.1459000000000001</v>
      </c>
      <c r="L32" s="46">
        <v>5.1921999999999997</v>
      </c>
      <c r="M32" s="46"/>
      <c r="N32" s="46"/>
      <c r="O32" s="69"/>
    </row>
    <row r="33" spans="1:15" s="18" customFormat="1" hidden="1" outlineLevel="1">
      <c r="A33" s="4"/>
      <c r="B33" s="531" t="s">
        <v>510</v>
      </c>
      <c r="C33" s="869"/>
      <c r="D33" s="46"/>
      <c r="E33" s="46"/>
      <c r="F33" s="46"/>
      <c r="G33" s="46"/>
      <c r="H33" s="46"/>
      <c r="I33" s="46"/>
      <c r="J33" s="46"/>
      <c r="K33" s="46"/>
      <c r="L33" s="46"/>
      <c r="M33" s="46"/>
      <c r="N33" s="46"/>
      <c r="O33" s="69"/>
    </row>
    <row r="34" spans="1:15" s="18" customFormat="1" hidden="1" outlineLevel="1">
      <c r="A34" s="4"/>
      <c r="B34" s="531" t="s">
        <v>511</v>
      </c>
      <c r="C34" s="869"/>
      <c r="D34" s="46"/>
      <c r="E34" s="46"/>
      <c r="F34" s="46"/>
      <c r="G34" s="46"/>
      <c r="H34" s="46"/>
      <c r="I34" s="46"/>
      <c r="J34" s="46"/>
      <c r="K34" s="46"/>
      <c r="L34" s="46"/>
      <c r="M34" s="46"/>
      <c r="N34" s="46"/>
      <c r="O34" s="69"/>
    </row>
    <row r="35" spans="1:15" s="18" customFormat="1" hidden="1" outlineLevel="1">
      <c r="A35" s="4"/>
      <c r="B35" s="531" t="s">
        <v>489</v>
      </c>
      <c r="C35" s="869"/>
      <c r="D35" s="46"/>
      <c r="E35" s="46"/>
      <c r="F35" s="46"/>
      <c r="G35" s="46"/>
      <c r="H35" s="46"/>
      <c r="I35" s="46"/>
      <c r="J35" s="46"/>
      <c r="K35" s="46"/>
      <c r="L35" s="46"/>
      <c r="M35" s="46"/>
      <c r="N35" s="46"/>
      <c r="O35" s="69"/>
    </row>
    <row r="36" spans="1:15" s="18" customFormat="1" collapsed="1">
      <c r="A36" s="4"/>
      <c r="B36" s="531" t="s">
        <v>512</v>
      </c>
      <c r="C36" s="870"/>
      <c r="D36" s="65">
        <f>SUM(D32:D35)</f>
        <v>0</v>
      </c>
      <c r="E36" s="65">
        <f>SUM(E32:E35)</f>
        <v>0</v>
      </c>
      <c r="F36" s="65">
        <f t="shared" ref="F36:M36" si="6">SUM(F32:F35)</f>
        <v>0</v>
      </c>
      <c r="G36" s="65">
        <f t="shared" si="6"/>
        <v>0</v>
      </c>
      <c r="H36" s="65">
        <f t="shared" si="6"/>
        <v>0</v>
      </c>
      <c r="I36" s="65">
        <f t="shared" si="6"/>
        <v>4.7394999999999996</v>
      </c>
      <c r="J36" s="65">
        <f t="shared" si="6"/>
        <v>5.0648999999999997</v>
      </c>
      <c r="K36" s="65">
        <f t="shared" si="6"/>
        <v>5.1459000000000001</v>
      </c>
      <c r="L36" s="65">
        <f t="shared" si="6"/>
        <v>5.1921999999999997</v>
      </c>
      <c r="M36" s="65">
        <f t="shared" si="6"/>
        <v>0</v>
      </c>
      <c r="N36" s="65">
        <f>SUM(N32:N35)</f>
        <v>0</v>
      </c>
      <c r="O36" s="76"/>
    </row>
    <row r="37" spans="1:15" s="18" customFormat="1">
      <c r="A37" s="4"/>
      <c r="B37" s="489" t="s">
        <v>513</v>
      </c>
      <c r="C37" s="485"/>
      <c r="D37" s="71"/>
      <c r="E37" s="481">
        <f t="shared" ref="E37:N37" si="7">ROUND(SUM(D36*E16+E36*E17)/12,4)</f>
        <v>0</v>
      </c>
      <c r="F37" s="481">
        <f t="shared" si="7"/>
        <v>0</v>
      </c>
      <c r="G37" s="481">
        <f t="shared" si="7"/>
        <v>0</v>
      </c>
      <c r="H37" s="481">
        <f t="shared" si="7"/>
        <v>0</v>
      </c>
      <c r="I37" s="481">
        <f t="shared" si="7"/>
        <v>4.7394999999999996</v>
      </c>
      <c r="J37" s="481">
        <f t="shared" si="7"/>
        <v>5.0648999999999997</v>
      </c>
      <c r="K37" s="481">
        <f t="shared" si="7"/>
        <v>5.1459000000000001</v>
      </c>
      <c r="L37" s="481">
        <f t="shared" si="7"/>
        <v>5.1921999999999997</v>
      </c>
      <c r="M37" s="481">
        <f t="shared" si="7"/>
        <v>0</v>
      </c>
      <c r="N37" s="481">
        <f t="shared" si="7"/>
        <v>0</v>
      </c>
      <c r="O37" s="486"/>
    </row>
    <row r="38" spans="1:15" s="70" customFormat="1" ht="15.75" customHeight="1">
      <c r="B38" s="489"/>
      <c r="C38" s="485"/>
      <c r="D38" s="71"/>
      <c r="E38" s="71"/>
      <c r="F38" s="71"/>
      <c r="G38" s="71"/>
      <c r="H38" s="71"/>
      <c r="I38" s="71"/>
      <c r="J38" s="71"/>
      <c r="K38" s="71"/>
      <c r="L38" s="484"/>
      <c r="M38" s="484"/>
      <c r="N38" s="484"/>
      <c r="O38" s="490"/>
    </row>
    <row r="39" spans="1:15" s="64" customFormat="1">
      <c r="A39" s="62"/>
      <c r="B39" s="599" t="str">
        <f>'1.  LRAMVA Summary'!B32</f>
        <v>Large User</v>
      </c>
      <c r="C39" s="868" t="str">
        <f>'2. LRAMVA Threshold'!G43</f>
        <v>kW</v>
      </c>
      <c r="D39" s="46"/>
      <c r="E39" s="46"/>
      <c r="F39" s="46"/>
      <c r="G39" s="46"/>
      <c r="H39" s="46"/>
      <c r="I39" s="46">
        <v>3.3374999999999999</v>
      </c>
      <c r="J39" s="46">
        <v>4.0195999999999996</v>
      </c>
      <c r="K39" s="46">
        <v>4.0838999999999999</v>
      </c>
      <c r="L39" s="46">
        <v>4.1207000000000003</v>
      </c>
      <c r="M39" s="46"/>
      <c r="N39" s="46"/>
      <c r="O39" s="69"/>
    </row>
    <row r="40" spans="1:15" s="18" customFormat="1" hidden="1" outlineLevel="1">
      <c r="A40" s="4"/>
      <c r="B40" s="531" t="s">
        <v>510</v>
      </c>
      <c r="C40" s="869"/>
      <c r="D40" s="46"/>
      <c r="E40" s="46"/>
      <c r="F40" s="46"/>
      <c r="G40" s="46"/>
      <c r="H40" s="46"/>
      <c r="I40" s="46"/>
      <c r="J40" s="46"/>
      <c r="K40" s="46"/>
      <c r="L40" s="46"/>
      <c r="M40" s="46"/>
      <c r="N40" s="46"/>
      <c r="O40" s="69"/>
    </row>
    <row r="41" spans="1:15" s="18" customFormat="1" hidden="1" outlineLevel="1">
      <c r="A41" s="4"/>
      <c r="B41" s="531" t="s">
        <v>511</v>
      </c>
      <c r="C41" s="869"/>
      <c r="D41" s="46"/>
      <c r="E41" s="46"/>
      <c r="F41" s="46"/>
      <c r="G41" s="46"/>
      <c r="H41" s="46"/>
      <c r="I41" s="46"/>
      <c r="J41" s="46"/>
      <c r="K41" s="46"/>
      <c r="L41" s="46"/>
      <c r="M41" s="46"/>
      <c r="N41" s="46"/>
      <c r="O41" s="69"/>
    </row>
    <row r="42" spans="1:15" s="18" customFormat="1" hidden="1" outlineLevel="1">
      <c r="A42" s="4"/>
      <c r="B42" s="531" t="s">
        <v>489</v>
      </c>
      <c r="C42" s="869"/>
      <c r="D42" s="46"/>
      <c r="E42" s="46"/>
      <c r="F42" s="46"/>
      <c r="G42" s="46"/>
      <c r="H42" s="46"/>
      <c r="I42" s="46"/>
      <c r="J42" s="46"/>
      <c r="K42" s="46"/>
      <c r="L42" s="46"/>
      <c r="M42" s="46"/>
      <c r="N42" s="46"/>
      <c r="O42" s="69"/>
    </row>
    <row r="43" spans="1:15" s="18" customFormat="1" collapsed="1">
      <c r="A43" s="4"/>
      <c r="B43" s="531" t="s">
        <v>512</v>
      </c>
      <c r="C43" s="870"/>
      <c r="D43" s="65">
        <f>SUM(D39:D42)</f>
        <v>0</v>
      </c>
      <c r="E43" s="65">
        <f t="shared" ref="E43:N43" si="8">SUM(E39:E42)</f>
        <v>0</v>
      </c>
      <c r="F43" s="65">
        <f t="shared" si="8"/>
        <v>0</v>
      </c>
      <c r="G43" s="65">
        <f t="shared" si="8"/>
        <v>0</v>
      </c>
      <c r="H43" s="65">
        <f t="shared" si="8"/>
        <v>0</v>
      </c>
      <c r="I43" s="65">
        <f t="shared" si="8"/>
        <v>3.3374999999999999</v>
      </c>
      <c r="J43" s="65">
        <f t="shared" si="8"/>
        <v>4.0195999999999996</v>
      </c>
      <c r="K43" s="65">
        <f t="shared" si="8"/>
        <v>4.0838999999999999</v>
      </c>
      <c r="L43" s="65">
        <f t="shared" si="8"/>
        <v>4.1207000000000003</v>
      </c>
      <c r="M43" s="65">
        <f t="shared" si="8"/>
        <v>0</v>
      </c>
      <c r="N43" s="65">
        <f t="shared" si="8"/>
        <v>0</v>
      </c>
      <c r="O43" s="76"/>
    </row>
    <row r="44" spans="1:15" s="14" customFormat="1">
      <c r="A44" s="72"/>
      <c r="B44" s="489" t="s">
        <v>513</v>
      </c>
      <c r="C44" s="485"/>
      <c r="D44" s="71"/>
      <c r="E44" s="481">
        <f t="shared" ref="E44:N44" si="9">ROUND(SUM(D43*E16+E43*E17)/12,4)</f>
        <v>0</v>
      </c>
      <c r="F44" s="481">
        <f t="shared" si="9"/>
        <v>0</v>
      </c>
      <c r="G44" s="481">
        <f t="shared" si="9"/>
        <v>0</v>
      </c>
      <c r="H44" s="481">
        <f t="shared" si="9"/>
        <v>0</v>
      </c>
      <c r="I44" s="481">
        <f t="shared" si="9"/>
        <v>3.3374999999999999</v>
      </c>
      <c r="J44" s="481">
        <f t="shared" si="9"/>
        <v>4.0195999999999996</v>
      </c>
      <c r="K44" s="481">
        <f t="shared" si="9"/>
        <v>4.0838999999999999</v>
      </c>
      <c r="L44" s="481">
        <f t="shared" si="9"/>
        <v>4.1207000000000003</v>
      </c>
      <c r="M44" s="481">
        <f t="shared" si="9"/>
        <v>0</v>
      </c>
      <c r="N44" s="481">
        <f t="shared" si="9"/>
        <v>0</v>
      </c>
      <c r="O44" s="486"/>
    </row>
    <row r="45" spans="1:15" s="70" customFormat="1" ht="14.25">
      <c r="A45" s="72"/>
      <c r="B45" s="489"/>
      <c r="C45" s="485"/>
      <c r="D45" s="71"/>
      <c r="E45" s="71"/>
      <c r="F45" s="71"/>
      <c r="G45" s="71"/>
      <c r="H45" s="71"/>
      <c r="I45" s="71"/>
      <c r="J45" s="71"/>
      <c r="K45" s="71"/>
      <c r="L45" s="484"/>
      <c r="M45" s="484"/>
      <c r="N45" s="484"/>
      <c r="O45" s="490"/>
    </row>
    <row r="46" spans="1:15" s="64" customFormat="1">
      <c r="A46" s="62"/>
      <c r="B46" s="599" t="str">
        <f>'1.  LRAMVA Summary'!B33</f>
        <v>Street Lighting</v>
      </c>
      <c r="C46" s="868" t="str">
        <f>'2. LRAMVA Threshold'!H43</f>
        <v>kW</v>
      </c>
      <c r="D46" s="46"/>
      <c r="E46" s="46"/>
      <c r="F46" s="46"/>
      <c r="G46" s="46"/>
      <c r="H46" s="46"/>
      <c r="I46" s="46">
        <v>8.6831999999999994</v>
      </c>
      <c r="J46" s="46">
        <v>9.3754000000000008</v>
      </c>
      <c r="K46" s="46">
        <v>9.5253999999999994</v>
      </c>
      <c r="L46" s="46">
        <v>9.6111000000000004</v>
      </c>
      <c r="M46" s="46"/>
      <c r="N46" s="46"/>
      <c r="O46" s="69"/>
    </row>
    <row r="47" spans="1:15" s="18" customFormat="1" hidden="1" outlineLevel="1">
      <c r="A47" s="4"/>
      <c r="B47" s="531" t="s">
        <v>510</v>
      </c>
      <c r="C47" s="869"/>
      <c r="D47" s="46"/>
      <c r="E47" s="46"/>
      <c r="F47" s="46"/>
      <c r="G47" s="46"/>
      <c r="H47" s="46"/>
      <c r="I47" s="46"/>
      <c r="J47" s="46"/>
      <c r="K47" s="46"/>
      <c r="L47" s="46"/>
      <c r="M47" s="46"/>
      <c r="N47" s="46"/>
      <c r="O47" s="69"/>
    </row>
    <row r="48" spans="1:15" s="18" customFormat="1" hidden="1" outlineLevel="1">
      <c r="A48" s="4"/>
      <c r="B48" s="531" t="s">
        <v>511</v>
      </c>
      <c r="C48" s="869"/>
      <c r="D48" s="46"/>
      <c r="E48" s="46"/>
      <c r="F48" s="46"/>
      <c r="G48" s="46"/>
      <c r="H48" s="46"/>
      <c r="I48" s="46"/>
      <c r="J48" s="46"/>
      <c r="K48" s="46"/>
      <c r="L48" s="46"/>
      <c r="M48" s="46"/>
      <c r="N48" s="46"/>
      <c r="O48" s="69"/>
    </row>
    <row r="49" spans="1:15" s="18" customFormat="1" hidden="1" outlineLevel="1">
      <c r="A49" s="4"/>
      <c r="B49" s="531" t="s">
        <v>489</v>
      </c>
      <c r="C49" s="869"/>
      <c r="D49" s="46"/>
      <c r="E49" s="46"/>
      <c r="F49" s="46"/>
      <c r="G49" s="46"/>
      <c r="H49" s="46"/>
      <c r="I49" s="46"/>
      <c r="J49" s="46"/>
      <c r="K49" s="46"/>
      <c r="L49" s="46"/>
      <c r="M49" s="46"/>
      <c r="N49" s="46"/>
      <c r="O49" s="69"/>
    </row>
    <row r="50" spans="1:15" s="18" customFormat="1" collapsed="1">
      <c r="A50" s="4"/>
      <c r="B50" s="531" t="s">
        <v>512</v>
      </c>
      <c r="C50" s="870"/>
      <c r="D50" s="65">
        <f>SUM(D46:D49)</f>
        <v>0</v>
      </c>
      <c r="E50" s="65">
        <f t="shared" ref="E50:N50" si="10">SUM(E46:E49)</f>
        <v>0</v>
      </c>
      <c r="F50" s="65">
        <f t="shared" si="10"/>
        <v>0</v>
      </c>
      <c r="G50" s="65">
        <f t="shared" si="10"/>
        <v>0</v>
      </c>
      <c r="H50" s="65">
        <f t="shared" si="10"/>
        <v>0</v>
      </c>
      <c r="I50" s="65">
        <f t="shared" si="10"/>
        <v>8.6831999999999994</v>
      </c>
      <c r="J50" s="65">
        <f t="shared" si="10"/>
        <v>9.3754000000000008</v>
      </c>
      <c r="K50" s="65">
        <f t="shared" si="10"/>
        <v>9.5253999999999994</v>
      </c>
      <c r="L50" s="65">
        <f t="shared" si="10"/>
        <v>9.6111000000000004</v>
      </c>
      <c r="M50" s="65">
        <f t="shared" si="10"/>
        <v>0</v>
      </c>
      <c r="N50" s="65">
        <f t="shared" si="10"/>
        <v>0</v>
      </c>
      <c r="O50" s="76"/>
    </row>
    <row r="51" spans="1:15" s="14" customFormat="1">
      <c r="A51" s="72"/>
      <c r="B51" s="489" t="s">
        <v>513</v>
      </c>
      <c r="C51" s="485"/>
      <c r="D51" s="71"/>
      <c r="E51" s="481">
        <f t="shared" ref="E51:N51" si="11">ROUND(SUM(D50*E16+E50*E17)/12,4)</f>
        <v>0</v>
      </c>
      <c r="F51" s="481">
        <f t="shared" si="11"/>
        <v>0</v>
      </c>
      <c r="G51" s="481">
        <f t="shared" si="11"/>
        <v>0</v>
      </c>
      <c r="H51" s="481">
        <f t="shared" si="11"/>
        <v>0</v>
      </c>
      <c r="I51" s="481">
        <f t="shared" si="11"/>
        <v>8.6831999999999994</v>
      </c>
      <c r="J51" s="481">
        <f t="shared" si="11"/>
        <v>9.3754000000000008</v>
      </c>
      <c r="K51" s="481">
        <f t="shared" si="11"/>
        <v>9.5253999999999994</v>
      </c>
      <c r="L51" s="481">
        <f t="shared" si="11"/>
        <v>9.6111000000000004</v>
      </c>
      <c r="M51" s="481">
        <f t="shared" si="11"/>
        <v>0</v>
      </c>
      <c r="N51" s="481">
        <f t="shared" si="11"/>
        <v>0</v>
      </c>
      <c r="O51" s="486"/>
    </row>
    <row r="52" spans="1:15" s="70" customFormat="1" ht="14.25">
      <c r="A52" s="72"/>
      <c r="B52" s="489"/>
      <c r="C52" s="485"/>
      <c r="D52" s="71"/>
      <c r="E52" s="71"/>
      <c r="F52" s="71"/>
      <c r="G52" s="71"/>
      <c r="H52" s="71"/>
      <c r="I52" s="71"/>
      <c r="J52" s="71"/>
      <c r="K52" s="71"/>
      <c r="L52" s="491"/>
      <c r="M52" s="491"/>
      <c r="N52" s="491"/>
      <c r="O52" s="490"/>
    </row>
    <row r="53" spans="1:15" s="64" customFormat="1" hidden="1">
      <c r="A53" s="62"/>
      <c r="B53" s="599">
        <f>'1.  LRAMVA Summary'!B34</f>
        <v>0</v>
      </c>
      <c r="C53" s="868">
        <f>'2. LRAMVA Threshold'!I43</f>
        <v>0</v>
      </c>
      <c r="D53" s="46"/>
      <c r="E53" s="46"/>
      <c r="F53" s="46"/>
      <c r="G53" s="46"/>
      <c r="H53" s="46"/>
      <c r="I53" s="46"/>
      <c r="J53" s="46"/>
      <c r="K53" s="46"/>
      <c r="L53" s="46"/>
      <c r="M53" s="46"/>
      <c r="N53" s="46"/>
      <c r="O53" s="69"/>
    </row>
    <row r="54" spans="1:15" s="18" customFormat="1" hidden="1" outlineLevel="1">
      <c r="A54" s="4"/>
      <c r="B54" s="531" t="s">
        <v>510</v>
      </c>
      <c r="C54" s="869"/>
      <c r="D54" s="46"/>
      <c r="E54" s="46"/>
      <c r="F54" s="46"/>
      <c r="G54" s="46"/>
      <c r="H54" s="46"/>
      <c r="I54" s="46"/>
      <c r="J54" s="46"/>
      <c r="K54" s="46"/>
      <c r="L54" s="46"/>
      <c r="M54" s="46"/>
      <c r="N54" s="46"/>
      <c r="O54" s="69"/>
    </row>
    <row r="55" spans="1:15" s="18" customFormat="1" hidden="1" outlineLevel="1">
      <c r="A55" s="4"/>
      <c r="B55" s="531" t="s">
        <v>511</v>
      </c>
      <c r="C55" s="869"/>
      <c r="D55" s="46"/>
      <c r="E55" s="46"/>
      <c r="F55" s="46"/>
      <c r="G55" s="46"/>
      <c r="H55" s="46"/>
      <c r="I55" s="46"/>
      <c r="J55" s="46"/>
      <c r="K55" s="46"/>
      <c r="L55" s="46"/>
      <c r="M55" s="46"/>
      <c r="N55" s="46"/>
      <c r="O55" s="69"/>
    </row>
    <row r="56" spans="1:15" s="18" customFormat="1" hidden="1" outlineLevel="1">
      <c r="A56" s="4"/>
      <c r="B56" s="531" t="s">
        <v>489</v>
      </c>
      <c r="C56" s="869"/>
      <c r="D56" s="46"/>
      <c r="E56" s="46"/>
      <c r="F56" s="46"/>
      <c r="G56" s="46"/>
      <c r="H56" s="46"/>
      <c r="I56" s="46"/>
      <c r="J56" s="46"/>
      <c r="K56" s="46"/>
      <c r="L56" s="46"/>
      <c r="M56" s="46"/>
      <c r="N56" s="46"/>
      <c r="O56" s="69"/>
    </row>
    <row r="57" spans="1:15" s="18" customFormat="1" hidden="1" collapsed="1">
      <c r="A57" s="4"/>
      <c r="B57" s="531" t="s">
        <v>512</v>
      </c>
      <c r="C57" s="870"/>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hidden="1">
      <c r="A58" s="72"/>
      <c r="B58" s="489" t="s">
        <v>513</v>
      </c>
      <c r="C58" s="485"/>
      <c r="D58" s="71"/>
      <c r="E58" s="481">
        <f t="shared" ref="E58:N58" si="13">ROUND(SUM(D57*E16+E57*E17)/12,4)</f>
        <v>0</v>
      </c>
      <c r="F58" s="481">
        <f t="shared" si="13"/>
        <v>0</v>
      </c>
      <c r="G58" s="481">
        <f t="shared" si="13"/>
        <v>0</v>
      </c>
      <c r="H58" s="481">
        <f t="shared" si="13"/>
        <v>0</v>
      </c>
      <c r="I58" s="481">
        <f t="shared" si="13"/>
        <v>0</v>
      </c>
      <c r="J58" s="481">
        <f t="shared" si="13"/>
        <v>0</v>
      </c>
      <c r="K58" s="481">
        <f t="shared" si="13"/>
        <v>0</v>
      </c>
      <c r="L58" s="481">
        <f t="shared" si="13"/>
        <v>0</v>
      </c>
      <c r="M58" s="481">
        <f t="shared" si="13"/>
        <v>0</v>
      </c>
      <c r="N58" s="481">
        <f t="shared" si="13"/>
        <v>0</v>
      </c>
      <c r="O58" s="486"/>
    </row>
    <row r="59" spans="1:15" s="70" customFormat="1" ht="14.25" hidden="1">
      <c r="A59" s="72"/>
      <c r="B59" s="489"/>
      <c r="C59" s="485"/>
      <c r="D59" s="71"/>
      <c r="E59" s="71"/>
      <c r="F59" s="71"/>
      <c r="G59" s="71"/>
      <c r="H59" s="71"/>
      <c r="I59" s="71"/>
      <c r="J59" s="71"/>
      <c r="K59" s="71"/>
      <c r="L59" s="491"/>
      <c r="M59" s="491"/>
      <c r="N59" s="491"/>
      <c r="O59" s="490"/>
    </row>
    <row r="60" spans="1:15" s="64" customFormat="1" hidden="1">
      <c r="A60" s="62"/>
      <c r="B60" s="599">
        <f>'1.  LRAMVA Summary'!B35</f>
        <v>0</v>
      </c>
      <c r="C60" s="868">
        <f>'2. LRAMVA Threshold'!J43</f>
        <v>0</v>
      </c>
      <c r="D60" s="46"/>
      <c r="E60" s="46"/>
      <c r="F60" s="46"/>
      <c r="G60" s="46"/>
      <c r="H60" s="46"/>
      <c r="I60" s="46"/>
      <c r="J60" s="46"/>
      <c r="K60" s="46"/>
      <c r="L60" s="46"/>
      <c r="M60" s="46"/>
      <c r="N60" s="46"/>
      <c r="O60" s="69"/>
    </row>
    <row r="61" spans="1:15" s="18" customFormat="1" hidden="1" outlineLevel="1">
      <c r="A61" s="4"/>
      <c r="B61" s="531" t="s">
        <v>510</v>
      </c>
      <c r="C61" s="869"/>
      <c r="D61" s="46"/>
      <c r="E61" s="46"/>
      <c r="F61" s="46"/>
      <c r="G61" s="46"/>
      <c r="H61" s="46"/>
      <c r="I61" s="46"/>
      <c r="J61" s="46"/>
      <c r="K61" s="46"/>
      <c r="L61" s="46"/>
      <c r="M61" s="46"/>
      <c r="N61" s="46"/>
      <c r="O61" s="69"/>
    </row>
    <row r="62" spans="1:15" s="18" customFormat="1" hidden="1" outlineLevel="1">
      <c r="A62" s="4"/>
      <c r="B62" s="531" t="s">
        <v>511</v>
      </c>
      <c r="C62" s="869"/>
      <c r="D62" s="46"/>
      <c r="E62" s="46"/>
      <c r="F62" s="46"/>
      <c r="G62" s="46"/>
      <c r="H62" s="46"/>
      <c r="I62" s="46"/>
      <c r="J62" s="46"/>
      <c r="K62" s="46"/>
      <c r="L62" s="46"/>
      <c r="M62" s="46"/>
      <c r="N62" s="46"/>
      <c r="O62" s="69"/>
    </row>
    <row r="63" spans="1:15" s="18" customFormat="1" hidden="1" outlineLevel="1">
      <c r="A63" s="4"/>
      <c r="B63" s="531" t="s">
        <v>489</v>
      </c>
      <c r="C63" s="869"/>
      <c r="D63" s="46"/>
      <c r="E63" s="46"/>
      <c r="F63" s="46"/>
      <c r="G63" s="46"/>
      <c r="H63" s="46"/>
      <c r="I63" s="46"/>
      <c r="J63" s="46"/>
      <c r="K63" s="46"/>
      <c r="L63" s="46"/>
      <c r="M63" s="46"/>
      <c r="N63" s="46"/>
      <c r="O63" s="69"/>
    </row>
    <row r="64" spans="1:15" s="18" customFormat="1" hidden="1" collapsed="1">
      <c r="A64" s="4"/>
      <c r="B64" s="531" t="s">
        <v>512</v>
      </c>
      <c r="C64" s="870"/>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hidden="1">
      <c r="A65" s="72"/>
      <c r="B65" s="489" t="s">
        <v>513</v>
      </c>
      <c r="C65" s="485"/>
      <c r="D65" s="71"/>
      <c r="E65" s="481">
        <f t="shared" ref="E65:N65" si="15">ROUND(SUM(D64*E16+E64*E17)/12,4)</f>
        <v>0</v>
      </c>
      <c r="F65" s="481">
        <f t="shared" si="15"/>
        <v>0</v>
      </c>
      <c r="G65" s="481">
        <f t="shared" si="15"/>
        <v>0</v>
      </c>
      <c r="H65" s="481">
        <f t="shared" si="15"/>
        <v>0</v>
      </c>
      <c r="I65" s="481">
        <f>ROUND(SUM(H64*I16+I64*I17)/12,4)</f>
        <v>0</v>
      </c>
      <c r="J65" s="481">
        <f t="shared" si="15"/>
        <v>0</v>
      </c>
      <c r="K65" s="481">
        <f t="shared" si="15"/>
        <v>0</v>
      </c>
      <c r="L65" s="481">
        <f t="shared" si="15"/>
        <v>0</v>
      </c>
      <c r="M65" s="481">
        <f t="shared" si="15"/>
        <v>0</v>
      </c>
      <c r="N65" s="481">
        <f t="shared" si="15"/>
        <v>0</v>
      </c>
      <c r="O65" s="486"/>
    </row>
    <row r="66" spans="1:15" s="14" customFormat="1" hidden="1">
      <c r="A66" s="72"/>
      <c r="B66" s="73"/>
      <c r="C66" s="80"/>
      <c r="D66" s="71"/>
      <c r="E66" s="71"/>
      <c r="F66" s="71"/>
      <c r="G66" s="71"/>
      <c r="H66" s="71"/>
      <c r="I66" s="71"/>
      <c r="J66" s="71"/>
      <c r="K66" s="71"/>
      <c r="L66" s="484"/>
      <c r="M66" s="484"/>
      <c r="N66" s="484"/>
      <c r="O66" s="486"/>
    </row>
    <row r="67" spans="1:15" s="64" customFormat="1" hidden="1">
      <c r="A67" s="62"/>
      <c r="B67" s="599">
        <f>'1.  LRAMVA Summary'!B36</f>
        <v>0</v>
      </c>
      <c r="C67" s="868">
        <f>'2. LRAMVA Threshold'!K43</f>
        <v>0</v>
      </c>
      <c r="D67" s="46"/>
      <c r="E67" s="46"/>
      <c r="F67" s="46"/>
      <c r="G67" s="46"/>
      <c r="H67" s="46"/>
      <c r="I67" s="46"/>
      <c r="J67" s="46"/>
      <c r="K67" s="46"/>
      <c r="L67" s="46"/>
      <c r="M67" s="46"/>
      <c r="N67" s="46"/>
      <c r="O67" s="69"/>
    </row>
    <row r="68" spans="1:15" s="18" customFormat="1" hidden="1" outlineLevel="1">
      <c r="A68" s="4"/>
      <c r="B68" s="531" t="s">
        <v>510</v>
      </c>
      <c r="C68" s="869"/>
      <c r="D68" s="46"/>
      <c r="E68" s="46"/>
      <c r="F68" s="46"/>
      <c r="G68" s="46"/>
      <c r="H68" s="46"/>
      <c r="I68" s="46"/>
      <c r="J68" s="46"/>
      <c r="K68" s="46"/>
      <c r="L68" s="46"/>
      <c r="M68" s="46"/>
      <c r="N68" s="46"/>
      <c r="O68" s="69"/>
    </row>
    <row r="69" spans="1:15" s="18" customFormat="1" hidden="1" outlineLevel="1">
      <c r="A69" s="4"/>
      <c r="B69" s="531" t="s">
        <v>511</v>
      </c>
      <c r="C69" s="869"/>
      <c r="D69" s="46"/>
      <c r="E69" s="46"/>
      <c r="F69" s="46"/>
      <c r="G69" s="46"/>
      <c r="H69" s="46"/>
      <c r="I69" s="46"/>
      <c r="J69" s="46"/>
      <c r="K69" s="46"/>
      <c r="L69" s="46"/>
      <c r="M69" s="46"/>
      <c r="N69" s="46"/>
      <c r="O69" s="69"/>
    </row>
    <row r="70" spans="1:15" s="18" customFormat="1" hidden="1" outlineLevel="1">
      <c r="A70" s="4"/>
      <c r="B70" s="531" t="s">
        <v>489</v>
      </c>
      <c r="C70" s="869"/>
      <c r="D70" s="46"/>
      <c r="E70" s="46"/>
      <c r="F70" s="46"/>
      <c r="G70" s="46"/>
      <c r="H70" s="46"/>
      <c r="I70" s="46"/>
      <c r="J70" s="46"/>
      <c r="K70" s="46"/>
      <c r="L70" s="46"/>
      <c r="M70" s="46"/>
      <c r="N70" s="46"/>
      <c r="O70" s="69"/>
    </row>
    <row r="71" spans="1:15" s="18" customFormat="1" hidden="1" collapsed="1">
      <c r="A71" s="4"/>
      <c r="B71" s="531" t="s">
        <v>512</v>
      </c>
      <c r="C71" s="870"/>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hidden="1">
      <c r="A72" s="72"/>
      <c r="B72" s="489" t="s">
        <v>513</v>
      </c>
      <c r="C72" s="485"/>
      <c r="D72" s="71"/>
      <c r="E72" s="481">
        <f t="shared" ref="E72:N72" si="17">ROUND(SUM(D71*E16+E71*E17)/12,4)</f>
        <v>0</v>
      </c>
      <c r="F72" s="481">
        <f t="shared" si="17"/>
        <v>0</v>
      </c>
      <c r="G72" s="481">
        <f t="shared" si="17"/>
        <v>0</v>
      </c>
      <c r="H72" s="481">
        <f t="shared" si="17"/>
        <v>0</v>
      </c>
      <c r="I72" s="481">
        <f t="shared" si="17"/>
        <v>0</v>
      </c>
      <c r="J72" s="481">
        <f t="shared" si="17"/>
        <v>0</v>
      </c>
      <c r="K72" s="481">
        <f t="shared" si="17"/>
        <v>0</v>
      </c>
      <c r="L72" s="481">
        <f t="shared" si="17"/>
        <v>0</v>
      </c>
      <c r="M72" s="481">
        <f t="shared" si="17"/>
        <v>0</v>
      </c>
      <c r="N72" s="481">
        <f t="shared" si="17"/>
        <v>0</v>
      </c>
      <c r="O72" s="486"/>
    </row>
    <row r="73" spans="1:15" s="14" customFormat="1" hidden="1">
      <c r="A73" s="72"/>
      <c r="B73" s="478"/>
      <c r="C73" s="485"/>
      <c r="D73" s="71"/>
      <c r="E73" s="481"/>
      <c r="F73" s="481"/>
      <c r="G73" s="481"/>
      <c r="H73" s="481"/>
      <c r="I73" s="481"/>
      <c r="J73" s="481"/>
      <c r="K73" s="481"/>
      <c r="L73" s="481"/>
      <c r="M73" s="481"/>
      <c r="N73" s="481"/>
      <c r="O73" s="486"/>
    </row>
    <row r="74" spans="1:15" s="64" customFormat="1" hidden="1">
      <c r="A74" s="62"/>
      <c r="B74" s="599">
        <f>'1.  LRAMVA Summary'!B37</f>
        <v>0</v>
      </c>
      <c r="C74" s="868">
        <f>'2. LRAMVA Threshold'!L43</f>
        <v>0</v>
      </c>
      <c r="D74" s="46"/>
      <c r="E74" s="46"/>
      <c r="F74" s="46"/>
      <c r="G74" s="46"/>
      <c r="H74" s="46"/>
      <c r="I74" s="46"/>
      <c r="J74" s="46"/>
      <c r="K74" s="46"/>
      <c r="L74" s="46"/>
      <c r="M74" s="46"/>
      <c r="N74" s="46"/>
      <c r="O74" s="69"/>
    </row>
    <row r="75" spans="1:15" s="18" customFormat="1" hidden="1" outlineLevel="1">
      <c r="A75" s="4"/>
      <c r="B75" s="531" t="s">
        <v>510</v>
      </c>
      <c r="C75" s="869"/>
      <c r="D75" s="46"/>
      <c r="E75" s="46"/>
      <c r="F75" s="46"/>
      <c r="G75" s="46"/>
      <c r="H75" s="46"/>
      <c r="I75" s="46"/>
      <c r="J75" s="46"/>
      <c r="K75" s="46"/>
      <c r="L75" s="46"/>
      <c r="M75" s="46"/>
      <c r="N75" s="46"/>
      <c r="O75" s="69"/>
    </row>
    <row r="76" spans="1:15" s="18" customFormat="1" hidden="1" outlineLevel="1">
      <c r="A76" s="4"/>
      <c r="B76" s="531" t="s">
        <v>511</v>
      </c>
      <c r="C76" s="869"/>
      <c r="D76" s="46"/>
      <c r="E76" s="46"/>
      <c r="F76" s="46"/>
      <c r="G76" s="46"/>
      <c r="H76" s="46"/>
      <c r="I76" s="46"/>
      <c r="J76" s="46"/>
      <c r="K76" s="46"/>
      <c r="L76" s="46"/>
      <c r="M76" s="46"/>
      <c r="N76" s="46"/>
      <c r="O76" s="69"/>
    </row>
    <row r="77" spans="1:15" s="18" customFormat="1" hidden="1" outlineLevel="1">
      <c r="A77" s="4"/>
      <c r="B77" s="531" t="s">
        <v>489</v>
      </c>
      <c r="C77" s="869"/>
      <c r="D77" s="46"/>
      <c r="E77" s="46"/>
      <c r="F77" s="46"/>
      <c r="G77" s="46"/>
      <c r="H77" s="46"/>
      <c r="I77" s="46"/>
      <c r="J77" s="46"/>
      <c r="K77" s="46"/>
      <c r="L77" s="46"/>
      <c r="M77" s="46"/>
      <c r="N77" s="46"/>
      <c r="O77" s="69"/>
    </row>
    <row r="78" spans="1:15" s="18" customFormat="1" hidden="1" collapsed="1">
      <c r="A78" s="4"/>
      <c r="B78" s="531" t="s">
        <v>512</v>
      </c>
      <c r="C78" s="870"/>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hidden="1">
      <c r="A79" s="72"/>
      <c r="B79" s="489" t="s">
        <v>513</v>
      </c>
      <c r="C79" s="485"/>
      <c r="D79" s="71"/>
      <c r="E79" s="481">
        <f t="shared" ref="E79:N79" si="19">ROUND(SUM(D78*E16+E78*E17)/12,4)</f>
        <v>0</v>
      </c>
      <c r="F79" s="481">
        <f t="shared" si="19"/>
        <v>0</v>
      </c>
      <c r="G79" s="481">
        <f t="shared" si="19"/>
        <v>0</v>
      </c>
      <c r="H79" s="481">
        <f t="shared" si="19"/>
        <v>0</v>
      </c>
      <c r="I79" s="481">
        <f t="shared" si="19"/>
        <v>0</v>
      </c>
      <c r="J79" s="481">
        <f t="shared" si="19"/>
        <v>0</v>
      </c>
      <c r="K79" s="481">
        <f t="shared" si="19"/>
        <v>0</v>
      </c>
      <c r="L79" s="481">
        <f t="shared" si="19"/>
        <v>0</v>
      </c>
      <c r="M79" s="481">
        <f t="shared" si="19"/>
        <v>0</v>
      </c>
      <c r="N79" s="481">
        <f t="shared" si="19"/>
        <v>0</v>
      </c>
      <c r="O79" s="486"/>
    </row>
    <row r="80" spans="1:15" s="14" customFormat="1" hidden="1">
      <c r="A80" s="72"/>
      <c r="B80" s="478"/>
      <c r="C80" s="485"/>
      <c r="D80" s="71"/>
      <c r="E80" s="481"/>
      <c r="F80" s="481"/>
      <c r="G80" s="481"/>
      <c r="H80" s="481"/>
      <c r="I80" s="481"/>
      <c r="J80" s="481"/>
      <c r="K80" s="481"/>
      <c r="L80" s="481"/>
      <c r="M80" s="481"/>
      <c r="N80" s="481"/>
      <c r="O80" s="486"/>
    </row>
    <row r="81" spans="1:15" s="64" customFormat="1" hidden="1">
      <c r="A81" s="62"/>
      <c r="B81" s="599">
        <f>'1.  LRAMVA Summary'!B38</f>
        <v>0</v>
      </c>
      <c r="C81" s="868">
        <f>'2. LRAMVA Threshold'!M43</f>
        <v>0</v>
      </c>
      <c r="D81" s="46"/>
      <c r="E81" s="46"/>
      <c r="F81" s="46"/>
      <c r="G81" s="46"/>
      <c r="H81" s="46"/>
      <c r="I81" s="46"/>
      <c r="J81" s="46"/>
      <c r="K81" s="46"/>
      <c r="L81" s="46"/>
      <c r="M81" s="46"/>
      <c r="N81" s="46"/>
      <c r="O81" s="69"/>
    </row>
    <row r="82" spans="1:15" s="18" customFormat="1" hidden="1" outlineLevel="1">
      <c r="A82" s="4"/>
      <c r="B82" s="531" t="s">
        <v>510</v>
      </c>
      <c r="C82" s="869"/>
      <c r="D82" s="46"/>
      <c r="E82" s="46"/>
      <c r="F82" s="46"/>
      <c r="G82" s="46"/>
      <c r="H82" s="46"/>
      <c r="I82" s="46"/>
      <c r="J82" s="46"/>
      <c r="K82" s="46"/>
      <c r="L82" s="46"/>
      <c r="M82" s="46"/>
      <c r="N82" s="46"/>
      <c r="O82" s="69"/>
    </row>
    <row r="83" spans="1:15" s="18" customFormat="1" hidden="1" outlineLevel="1">
      <c r="A83" s="4"/>
      <c r="B83" s="531" t="s">
        <v>511</v>
      </c>
      <c r="C83" s="869"/>
      <c r="D83" s="46"/>
      <c r="E83" s="46"/>
      <c r="F83" s="46"/>
      <c r="G83" s="46"/>
      <c r="H83" s="46"/>
      <c r="I83" s="46"/>
      <c r="J83" s="46"/>
      <c r="K83" s="46"/>
      <c r="L83" s="46"/>
      <c r="M83" s="46"/>
      <c r="N83" s="46"/>
      <c r="O83" s="69"/>
    </row>
    <row r="84" spans="1:15" s="18" customFormat="1" hidden="1" outlineLevel="1">
      <c r="A84" s="4"/>
      <c r="B84" s="531" t="s">
        <v>489</v>
      </c>
      <c r="C84" s="869"/>
      <c r="D84" s="46"/>
      <c r="E84" s="46"/>
      <c r="F84" s="46"/>
      <c r="G84" s="46"/>
      <c r="H84" s="46"/>
      <c r="I84" s="46"/>
      <c r="J84" s="46"/>
      <c r="K84" s="46"/>
      <c r="L84" s="46"/>
      <c r="M84" s="46"/>
      <c r="N84" s="46"/>
      <c r="O84" s="69"/>
    </row>
    <row r="85" spans="1:15" s="18" customFormat="1" hidden="1" collapsed="1">
      <c r="A85" s="4"/>
      <c r="B85" s="531" t="s">
        <v>512</v>
      </c>
      <c r="C85" s="870"/>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hidden="1">
      <c r="A86" s="72"/>
      <c r="B86" s="489" t="s">
        <v>513</v>
      </c>
      <c r="C86" s="485"/>
      <c r="D86" s="71"/>
      <c r="E86" s="481">
        <f t="shared" ref="E86:N86" si="21">ROUND(SUM(D85*E16+E85*E17)/12,4)</f>
        <v>0</v>
      </c>
      <c r="F86" s="481">
        <f t="shared" si="21"/>
        <v>0</v>
      </c>
      <c r="G86" s="481">
        <f t="shared" si="21"/>
        <v>0</v>
      </c>
      <c r="H86" s="481">
        <f t="shared" si="21"/>
        <v>0</v>
      </c>
      <c r="I86" s="481">
        <f t="shared" si="21"/>
        <v>0</v>
      </c>
      <c r="J86" s="481">
        <f t="shared" si="21"/>
        <v>0</v>
      </c>
      <c r="K86" s="481">
        <f t="shared" si="21"/>
        <v>0</v>
      </c>
      <c r="L86" s="481">
        <f t="shared" si="21"/>
        <v>0</v>
      </c>
      <c r="M86" s="481">
        <f t="shared" si="21"/>
        <v>0</v>
      </c>
      <c r="N86" s="481">
        <f t="shared" si="21"/>
        <v>0</v>
      </c>
      <c r="O86" s="486"/>
    </row>
    <row r="87" spans="1:15" s="14" customFormat="1" hidden="1">
      <c r="A87" s="72"/>
      <c r="B87" s="478"/>
      <c r="C87" s="485"/>
      <c r="D87" s="71"/>
      <c r="E87" s="481"/>
      <c r="F87" s="481"/>
      <c r="G87" s="481"/>
      <c r="H87" s="481"/>
      <c r="I87" s="481"/>
      <c r="J87" s="481"/>
      <c r="K87" s="481"/>
      <c r="L87" s="481"/>
      <c r="M87" s="481"/>
      <c r="N87" s="481"/>
      <c r="O87" s="486"/>
    </row>
    <row r="88" spans="1:15" s="64" customFormat="1" hidden="1">
      <c r="A88" s="62"/>
      <c r="B88" s="599">
        <f>'1.  LRAMVA Summary'!B39</f>
        <v>0</v>
      </c>
      <c r="C88" s="868">
        <f>'2. LRAMVA Threshold'!N43</f>
        <v>0</v>
      </c>
      <c r="D88" s="46"/>
      <c r="E88" s="46"/>
      <c r="F88" s="46"/>
      <c r="G88" s="46"/>
      <c r="H88" s="46"/>
      <c r="I88" s="46"/>
      <c r="J88" s="46"/>
      <c r="K88" s="46"/>
      <c r="L88" s="46"/>
      <c r="M88" s="46"/>
      <c r="N88" s="46"/>
      <c r="O88" s="69"/>
    </row>
    <row r="89" spans="1:15" s="18" customFormat="1" hidden="1" outlineLevel="1">
      <c r="A89" s="4"/>
      <c r="B89" s="531" t="s">
        <v>510</v>
      </c>
      <c r="C89" s="869"/>
      <c r="D89" s="46"/>
      <c r="E89" s="46"/>
      <c r="F89" s="46"/>
      <c r="G89" s="46"/>
      <c r="H89" s="46"/>
      <c r="I89" s="46"/>
      <c r="J89" s="46"/>
      <c r="K89" s="46"/>
      <c r="L89" s="46"/>
      <c r="M89" s="46"/>
      <c r="N89" s="46"/>
      <c r="O89" s="69"/>
    </row>
    <row r="90" spans="1:15" s="18" customFormat="1" hidden="1" outlineLevel="1">
      <c r="A90" s="4"/>
      <c r="B90" s="531" t="s">
        <v>511</v>
      </c>
      <c r="C90" s="869"/>
      <c r="D90" s="46"/>
      <c r="E90" s="46"/>
      <c r="F90" s="46"/>
      <c r="G90" s="46"/>
      <c r="H90" s="46"/>
      <c r="I90" s="46"/>
      <c r="J90" s="46"/>
      <c r="K90" s="46"/>
      <c r="L90" s="46"/>
      <c r="M90" s="46"/>
      <c r="N90" s="46"/>
      <c r="O90" s="69"/>
    </row>
    <row r="91" spans="1:15" s="18" customFormat="1" hidden="1" outlineLevel="1">
      <c r="A91" s="4"/>
      <c r="B91" s="531" t="s">
        <v>489</v>
      </c>
      <c r="C91" s="869"/>
      <c r="D91" s="46"/>
      <c r="E91" s="46"/>
      <c r="F91" s="46"/>
      <c r="G91" s="46"/>
      <c r="H91" s="46"/>
      <c r="I91" s="46"/>
      <c r="J91" s="46"/>
      <c r="K91" s="46"/>
      <c r="L91" s="46"/>
      <c r="M91" s="46"/>
      <c r="N91" s="46"/>
      <c r="O91" s="69"/>
    </row>
    <row r="92" spans="1:15" s="18" customFormat="1" hidden="1" collapsed="1">
      <c r="A92" s="4"/>
      <c r="B92" s="531" t="s">
        <v>512</v>
      </c>
      <c r="C92" s="870"/>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hidden="1">
      <c r="A93" s="72"/>
      <c r="B93" s="489" t="s">
        <v>513</v>
      </c>
      <c r="C93" s="485"/>
      <c r="D93" s="71"/>
      <c r="E93" s="481">
        <f t="shared" ref="E93:N93" si="23">ROUND(SUM(D92*E16+E92*E17)/12,4)</f>
        <v>0</v>
      </c>
      <c r="F93" s="481">
        <f t="shared" si="23"/>
        <v>0</v>
      </c>
      <c r="G93" s="481">
        <f t="shared" si="23"/>
        <v>0</v>
      </c>
      <c r="H93" s="481">
        <f t="shared" si="23"/>
        <v>0</v>
      </c>
      <c r="I93" s="481">
        <f t="shared" si="23"/>
        <v>0</v>
      </c>
      <c r="J93" s="481">
        <f t="shared" si="23"/>
        <v>0</v>
      </c>
      <c r="K93" s="481">
        <f t="shared" si="23"/>
        <v>0</v>
      </c>
      <c r="L93" s="481">
        <f t="shared" si="23"/>
        <v>0</v>
      </c>
      <c r="M93" s="481">
        <f t="shared" si="23"/>
        <v>0</v>
      </c>
      <c r="N93" s="481">
        <f t="shared" si="23"/>
        <v>0</v>
      </c>
      <c r="O93" s="486"/>
    </row>
    <row r="94" spans="1:15" s="14" customFormat="1" hidden="1">
      <c r="A94" s="72"/>
      <c r="B94" s="478"/>
      <c r="C94" s="485"/>
      <c r="D94" s="71"/>
      <c r="E94" s="481"/>
      <c r="F94" s="481"/>
      <c r="G94" s="481"/>
      <c r="H94" s="481"/>
      <c r="I94" s="481"/>
      <c r="J94" s="481"/>
      <c r="K94" s="481"/>
      <c r="L94" s="481"/>
      <c r="M94" s="481"/>
      <c r="N94" s="481"/>
      <c r="O94" s="486"/>
    </row>
    <row r="95" spans="1:15" s="64" customFormat="1" hidden="1">
      <c r="A95" s="62"/>
      <c r="B95" s="599">
        <f>'1.  LRAMVA Summary'!B40</f>
        <v>0</v>
      </c>
      <c r="C95" s="868">
        <f>'2. LRAMVA Threshold'!O43</f>
        <v>0</v>
      </c>
      <c r="D95" s="46"/>
      <c r="E95" s="46"/>
      <c r="F95" s="46"/>
      <c r="G95" s="46"/>
      <c r="H95" s="46"/>
      <c r="I95" s="46"/>
      <c r="J95" s="46"/>
      <c r="K95" s="46"/>
      <c r="L95" s="46"/>
      <c r="M95" s="46"/>
      <c r="N95" s="46"/>
      <c r="O95" s="69"/>
    </row>
    <row r="96" spans="1:15" s="18" customFormat="1" hidden="1" outlineLevel="1">
      <c r="A96" s="4"/>
      <c r="B96" s="531" t="s">
        <v>510</v>
      </c>
      <c r="C96" s="869"/>
      <c r="D96" s="46"/>
      <c r="E96" s="46"/>
      <c r="F96" s="46"/>
      <c r="G96" s="46"/>
      <c r="H96" s="46"/>
      <c r="I96" s="46"/>
      <c r="J96" s="46"/>
      <c r="K96" s="46"/>
      <c r="L96" s="46"/>
      <c r="M96" s="46"/>
      <c r="N96" s="46"/>
      <c r="O96" s="69"/>
    </row>
    <row r="97" spans="1:15" s="18" customFormat="1" hidden="1" outlineLevel="1">
      <c r="A97" s="4"/>
      <c r="B97" s="531" t="s">
        <v>511</v>
      </c>
      <c r="C97" s="869"/>
      <c r="D97" s="46"/>
      <c r="E97" s="46"/>
      <c r="F97" s="46"/>
      <c r="G97" s="46"/>
      <c r="H97" s="46"/>
      <c r="I97" s="46"/>
      <c r="J97" s="46"/>
      <c r="K97" s="46"/>
      <c r="L97" s="46"/>
      <c r="M97" s="46"/>
      <c r="N97" s="46"/>
      <c r="O97" s="69"/>
    </row>
    <row r="98" spans="1:15" s="18" customFormat="1" hidden="1" outlineLevel="1">
      <c r="A98" s="4"/>
      <c r="B98" s="531" t="s">
        <v>489</v>
      </c>
      <c r="C98" s="869"/>
      <c r="D98" s="46"/>
      <c r="E98" s="46"/>
      <c r="F98" s="46"/>
      <c r="G98" s="46"/>
      <c r="H98" s="46"/>
      <c r="I98" s="46"/>
      <c r="J98" s="46"/>
      <c r="K98" s="46"/>
      <c r="L98" s="46"/>
      <c r="M98" s="46"/>
      <c r="N98" s="46"/>
      <c r="O98" s="69"/>
    </row>
    <row r="99" spans="1:15" s="18" customFormat="1" hidden="1" collapsed="1">
      <c r="A99" s="4"/>
      <c r="B99" s="531" t="s">
        <v>512</v>
      </c>
      <c r="C99" s="870"/>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hidden="1">
      <c r="A100" s="72"/>
      <c r="B100" s="489" t="s">
        <v>513</v>
      </c>
      <c r="C100" s="485"/>
      <c r="D100" s="71"/>
      <c r="E100" s="481">
        <f t="shared" ref="E100:N100" si="25">ROUND(SUM(D99*E16+E99*E17)/12,4)</f>
        <v>0</v>
      </c>
      <c r="F100" s="481">
        <f t="shared" si="25"/>
        <v>0</v>
      </c>
      <c r="G100" s="481">
        <f t="shared" si="25"/>
        <v>0</v>
      </c>
      <c r="H100" s="481">
        <f t="shared" si="25"/>
        <v>0</v>
      </c>
      <c r="I100" s="481">
        <f t="shared" si="25"/>
        <v>0</v>
      </c>
      <c r="J100" s="481">
        <f t="shared" si="25"/>
        <v>0</v>
      </c>
      <c r="K100" s="481">
        <f t="shared" si="25"/>
        <v>0</v>
      </c>
      <c r="L100" s="481">
        <f t="shared" si="25"/>
        <v>0</v>
      </c>
      <c r="M100" s="481">
        <f t="shared" si="25"/>
        <v>0</v>
      </c>
      <c r="N100" s="481">
        <f t="shared" si="25"/>
        <v>0</v>
      </c>
      <c r="O100" s="486"/>
    </row>
    <row r="101" spans="1:15" s="14" customFormat="1" hidden="1">
      <c r="A101" s="72"/>
      <c r="B101" s="478"/>
      <c r="C101" s="485"/>
      <c r="D101" s="71"/>
      <c r="E101" s="481"/>
      <c r="F101" s="481"/>
      <c r="G101" s="481"/>
      <c r="H101" s="481"/>
      <c r="I101" s="481"/>
      <c r="J101" s="481"/>
      <c r="K101" s="481"/>
      <c r="L101" s="481"/>
      <c r="M101" s="481"/>
      <c r="N101" s="481"/>
      <c r="O101" s="486"/>
    </row>
    <row r="102" spans="1:15" s="64" customFormat="1" hidden="1">
      <c r="A102" s="62"/>
      <c r="B102" s="599">
        <f>'1.  LRAMVA Summary'!B41</f>
        <v>0</v>
      </c>
      <c r="C102" s="868">
        <f>'2. LRAMVA Threshold'!P43</f>
        <v>0</v>
      </c>
      <c r="D102" s="46"/>
      <c r="E102" s="46"/>
      <c r="F102" s="46"/>
      <c r="G102" s="46"/>
      <c r="H102" s="46"/>
      <c r="I102" s="46"/>
      <c r="J102" s="46"/>
      <c r="K102" s="46"/>
      <c r="L102" s="46"/>
      <c r="M102" s="46"/>
      <c r="N102" s="46"/>
      <c r="O102" s="69"/>
    </row>
    <row r="103" spans="1:15" s="18" customFormat="1" hidden="1" outlineLevel="1">
      <c r="A103" s="4"/>
      <c r="B103" s="531" t="s">
        <v>510</v>
      </c>
      <c r="C103" s="869"/>
      <c r="D103" s="46"/>
      <c r="E103" s="46"/>
      <c r="F103" s="46"/>
      <c r="G103" s="46"/>
      <c r="H103" s="46"/>
      <c r="I103" s="46"/>
      <c r="J103" s="46"/>
      <c r="K103" s="46"/>
      <c r="L103" s="46"/>
      <c r="M103" s="46"/>
      <c r="N103" s="46"/>
      <c r="O103" s="69"/>
    </row>
    <row r="104" spans="1:15" s="18" customFormat="1" hidden="1" outlineLevel="1">
      <c r="A104" s="4"/>
      <c r="B104" s="531" t="s">
        <v>511</v>
      </c>
      <c r="C104" s="869"/>
      <c r="D104" s="46"/>
      <c r="E104" s="46"/>
      <c r="F104" s="46"/>
      <c r="G104" s="46"/>
      <c r="H104" s="46"/>
      <c r="I104" s="46"/>
      <c r="J104" s="46"/>
      <c r="K104" s="46"/>
      <c r="L104" s="46"/>
      <c r="M104" s="46"/>
      <c r="N104" s="46"/>
      <c r="O104" s="69"/>
    </row>
    <row r="105" spans="1:15" s="18" customFormat="1" hidden="1" outlineLevel="1">
      <c r="A105" s="4"/>
      <c r="B105" s="531" t="s">
        <v>489</v>
      </c>
      <c r="C105" s="869"/>
      <c r="D105" s="46"/>
      <c r="E105" s="46"/>
      <c r="F105" s="46"/>
      <c r="G105" s="46"/>
      <c r="H105" s="46"/>
      <c r="I105" s="46"/>
      <c r="J105" s="46"/>
      <c r="K105" s="46"/>
      <c r="L105" s="46"/>
      <c r="M105" s="46"/>
      <c r="N105" s="46"/>
      <c r="O105" s="69"/>
    </row>
    <row r="106" spans="1:15" s="18" customFormat="1" hidden="1" collapsed="1">
      <c r="A106" s="4"/>
      <c r="B106" s="531" t="s">
        <v>512</v>
      </c>
      <c r="C106" s="870"/>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hidden="1">
      <c r="A107" s="72"/>
      <c r="B107" s="489" t="s">
        <v>513</v>
      </c>
      <c r="C107" s="485"/>
      <c r="D107" s="71"/>
      <c r="E107" s="481">
        <f t="shared" ref="E107:N107" si="27">ROUND(SUM(D106*E16+E106*E17)/12,4)</f>
        <v>0</v>
      </c>
      <c r="F107" s="481">
        <f t="shared" si="27"/>
        <v>0</v>
      </c>
      <c r="G107" s="481">
        <f t="shared" si="27"/>
        <v>0</v>
      </c>
      <c r="H107" s="481">
        <f t="shared" si="27"/>
        <v>0</v>
      </c>
      <c r="I107" s="481">
        <f t="shared" si="27"/>
        <v>0</v>
      </c>
      <c r="J107" s="481">
        <f t="shared" si="27"/>
        <v>0</v>
      </c>
      <c r="K107" s="481">
        <f t="shared" si="27"/>
        <v>0</v>
      </c>
      <c r="L107" s="481">
        <f t="shared" si="27"/>
        <v>0</v>
      </c>
      <c r="M107" s="481">
        <f t="shared" si="27"/>
        <v>0</v>
      </c>
      <c r="N107" s="481">
        <f t="shared" si="27"/>
        <v>0</v>
      </c>
      <c r="O107" s="486"/>
    </row>
    <row r="108" spans="1:15" s="14" customFormat="1" hidden="1">
      <c r="A108" s="72"/>
      <c r="B108" s="478"/>
      <c r="C108" s="485"/>
      <c r="D108" s="71"/>
      <c r="E108" s="481"/>
      <c r="F108" s="481"/>
      <c r="G108" s="481"/>
      <c r="H108" s="481"/>
      <c r="I108" s="481"/>
      <c r="J108" s="481"/>
      <c r="K108" s="481"/>
      <c r="L108" s="481"/>
      <c r="M108" s="481"/>
      <c r="N108" s="481"/>
      <c r="O108" s="486"/>
    </row>
    <row r="109" spans="1:15" s="64" customFormat="1" hidden="1">
      <c r="A109" s="62"/>
      <c r="B109" s="599">
        <f>'1.  LRAMVA Summary'!B42</f>
        <v>0</v>
      </c>
      <c r="C109" s="868">
        <f>'2. LRAMVA Threshold'!Q43</f>
        <v>0</v>
      </c>
      <c r="D109" s="46"/>
      <c r="E109" s="46"/>
      <c r="F109" s="46"/>
      <c r="G109" s="46"/>
      <c r="H109" s="46"/>
      <c r="I109" s="46"/>
      <c r="J109" s="46"/>
      <c r="K109" s="46"/>
      <c r="L109" s="46"/>
      <c r="M109" s="46"/>
      <c r="N109" s="46"/>
      <c r="O109" s="69"/>
    </row>
    <row r="110" spans="1:15" s="18" customFormat="1" hidden="1" outlineLevel="1">
      <c r="A110" s="4"/>
      <c r="B110" s="531" t="s">
        <v>510</v>
      </c>
      <c r="C110" s="869"/>
      <c r="D110" s="46"/>
      <c r="E110" s="46"/>
      <c r="F110" s="46"/>
      <c r="G110" s="46"/>
      <c r="H110" s="46"/>
      <c r="I110" s="46"/>
      <c r="J110" s="46"/>
      <c r="K110" s="46"/>
      <c r="L110" s="46"/>
      <c r="M110" s="46"/>
      <c r="N110" s="46"/>
      <c r="O110" s="69"/>
    </row>
    <row r="111" spans="1:15" s="18" customFormat="1" hidden="1" outlineLevel="1">
      <c r="A111" s="4"/>
      <c r="B111" s="531" t="s">
        <v>511</v>
      </c>
      <c r="C111" s="869"/>
      <c r="D111" s="46"/>
      <c r="E111" s="46"/>
      <c r="F111" s="46"/>
      <c r="G111" s="46"/>
      <c r="H111" s="46"/>
      <c r="I111" s="46"/>
      <c r="J111" s="46"/>
      <c r="K111" s="46"/>
      <c r="L111" s="46"/>
      <c r="M111" s="46"/>
      <c r="N111" s="46"/>
      <c r="O111" s="69"/>
    </row>
    <row r="112" spans="1:15" s="18" customFormat="1" hidden="1" outlineLevel="1">
      <c r="A112" s="4"/>
      <c r="B112" s="531" t="s">
        <v>489</v>
      </c>
      <c r="C112" s="869"/>
      <c r="D112" s="46"/>
      <c r="E112" s="46"/>
      <c r="F112" s="46"/>
      <c r="G112" s="46"/>
      <c r="H112" s="46"/>
      <c r="I112" s="46"/>
      <c r="J112" s="46"/>
      <c r="K112" s="46"/>
      <c r="L112" s="46"/>
      <c r="M112" s="46"/>
      <c r="N112" s="46"/>
      <c r="O112" s="69"/>
    </row>
    <row r="113" spans="1:17" s="18" customFormat="1" hidden="1" collapsed="1">
      <c r="A113" s="4"/>
      <c r="B113" s="531" t="s">
        <v>512</v>
      </c>
      <c r="C113" s="870"/>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hidden="1">
      <c r="A114" s="72"/>
      <c r="B114" s="489" t="s">
        <v>513</v>
      </c>
      <c r="C114" s="485"/>
      <c r="D114" s="71"/>
      <c r="E114" s="481">
        <f t="shared" ref="E114:N114" si="29">ROUND(SUM(D113*E16+E113*E17)/12,4)</f>
        <v>0</v>
      </c>
      <c r="F114" s="481">
        <f t="shared" si="29"/>
        <v>0</v>
      </c>
      <c r="G114" s="481">
        <f t="shared" si="29"/>
        <v>0</v>
      </c>
      <c r="H114" s="481">
        <f t="shared" si="29"/>
        <v>0</v>
      </c>
      <c r="I114" s="481">
        <f t="shared" si="29"/>
        <v>0</v>
      </c>
      <c r="J114" s="481">
        <f t="shared" si="29"/>
        <v>0</v>
      </c>
      <c r="K114" s="481">
        <f t="shared" si="29"/>
        <v>0</v>
      </c>
      <c r="L114" s="481">
        <f t="shared" si="29"/>
        <v>0</v>
      </c>
      <c r="M114" s="481">
        <f t="shared" si="29"/>
        <v>0</v>
      </c>
      <c r="N114" s="481">
        <f t="shared" si="29"/>
        <v>0</v>
      </c>
      <c r="O114" s="486"/>
    </row>
    <row r="115" spans="1:17" s="70" customFormat="1" ht="14.25" hidden="1">
      <c r="A115" s="72"/>
      <c r="B115" s="74"/>
      <c r="C115" s="81"/>
      <c r="D115" s="75"/>
      <c r="E115" s="75"/>
      <c r="F115" s="75"/>
      <c r="G115" s="75"/>
      <c r="H115" s="75"/>
      <c r="I115" s="75"/>
      <c r="J115" s="75"/>
      <c r="K115" s="492"/>
      <c r="L115" s="493"/>
      <c r="M115" s="493"/>
      <c r="N115" s="493"/>
      <c r="O115" s="494"/>
    </row>
    <row r="116" spans="1:17" s="3" customFormat="1" ht="21" customHeight="1">
      <c r="A116" s="4"/>
      <c r="B116" s="495" t="s">
        <v>615</v>
      </c>
      <c r="C116" s="98"/>
      <c r="D116" s="496"/>
      <c r="E116" s="496"/>
      <c r="F116" s="496"/>
      <c r="G116" s="496"/>
      <c r="H116" s="496"/>
      <c r="I116" s="496"/>
      <c r="J116" s="496"/>
      <c r="K116" s="496"/>
      <c r="L116" s="496"/>
      <c r="M116" s="496"/>
      <c r="N116" s="496"/>
      <c r="O116" s="496"/>
    </row>
    <row r="119" spans="1:17" ht="15.75">
      <c r="B119" s="118" t="s">
        <v>483</v>
      </c>
      <c r="J119" s="18"/>
    </row>
    <row r="120" spans="1:17" s="14" customFormat="1" ht="75.75" customHeight="1">
      <c r="A120" s="72"/>
      <c r="B120" s="872" t="s">
        <v>676</v>
      </c>
      <c r="C120" s="872"/>
      <c r="D120" s="872"/>
      <c r="E120" s="872"/>
      <c r="F120" s="872"/>
      <c r="G120" s="872"/>
      <c r="H120" s="872"/>
      <c r="I120" s="872"/>
      <c r="J120" s="872"/>
      <c r="K120" s="872"/>
      <c r="L120" s="872"/>
      <c r="M120" s="872"/>
      <c r="N120" s="872"/>
      <c r="O120" s="872"/>
      <c r="P120" s="872"/>
    </row>
    <row r="121" spans="1:17" s="18" customFormat="1" ht="9" customHeight="1">
      <c r="A121" s="4"/>
      <c r="B121" s="118"/>
      <c r="C121" s="78"/>
    </row>
    <row r="122" spans="1:17" ht="63.75" customHeight="1">
      <c r="B122" s="244" t="s">
        <v>234</v>
      </c>
      <c r="C122" s="244" t="str">
        <f>'1.  LRAMVA Summary'!D52</f>
        <v>Residential</v>
      </c>
      <c r="D122" s="244" t="str">
        <f>'1.  LRAMVA Summary'!E52</f>
        <v>GS &lt;50 kW</v>
      </c>
      <c r="E122" s="244" t="str">
        <f>'1.  LRAMVA Summary'!F52</f>
        <v>GS &gt;50 kW</v>
      </c>
      <c r="F122" s="244" t="str">
        <f>'1.  LRAMVA Summary'!G52</f>
        <v>Large User</v>
      </c>
      <c r="G122" s="244" t="str">
        <f>'1.  LRAMVA Summary'!H52</f>
        <v>Street Lighting</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0"/>
      <c r="C123" s="581" t="str">
        <f>'1.  LRAMVA Summary'!D53</f>
        <v>kWh</v>
      </c>
      <c r="D123" s="581" t="str">
        <f>'1.  LRAMVA Summary'!E53</f>
        <v>kWh</v>
      </c>
      <c r="E123" s="581" t="str">
        <f>'1.  LRAMVA Summary'!F53</f>
        <v>kW</v>
      </c>
      <c r="F123" s="581" t="str">
        <f>'1.  LRAMVA Summary'!G53</f>
        <v>kW</v>
      </c>
      <c r="G123" s="581" t="str">
        <f>'1.  LRAMVA Summary'!H53</f>
        <v>kW</v>
      </c>
      <c r="H123" s="581">
        <f>'1.  LRAMVA Summary'!I53</f>
        <v>0</v>
      </c>
      <c r="I123" s="581">
        <f>'1.  LRAMVA Summary'!J53</f>
        <v>0</v>
      </c>
      <c r="J123" s="581">
        <f>'1.  LRAMVA Summary'!K53</f>
        <v>0</v>
      </c>
      <c r="K123" s="581">
        <f>'1.  LRAMVA Summary'!L53</f>
        <v>0</v>
      </c>
      <c r="L123" s="581">
        <f>'1.  LRAMVA Summary'!M53</f>
        <v>0</v>
      </c>
      <c r="M123" s="581">
        <f>'1.  LRAMVA Summary'!N53</f>
        <v>0</v>
      </c>
      <c r="N123" s="581">
        <f>'1.  LRAMVA Summary'!O53</f>
        <v>0</v>
      </c>
      <c r="O123" s="581">
        <f>'1.  LRAMVA Summary'!P53</f>
        <v>0</v>
      </c>
      <c r="P123" s="582">
        <f>'1.  LRAMVA Summary'!Q53</f>
        <v>0</v>
      </c>
    </row>
    <row r="124" spans="1:17">
      <c r="B124" s="497">
        <v>2011</v>
      </c>
      <c r="C124" s="676">
        <f t="shared" ref="C124:C129" si="30">HLOOKUP(B124,$E$15:$O$114,9,FALSE)</f>
        <v>0</v>
      </c>
      <c r="D124" s="677">
        <f>HLOOKUP(B124,$E$15:$O$114,16,FALSE)</f>
        <v>0</v>
      </c>
      <c r="E124" s="678">
        <f>HLOOKUP(B124,$E$15:$O$114,23,FALSE)</f>
        <v>0</v>
      </c>
      <c r="F124" s="677">
        <f>HLOOKUP(B124,$E$15:$O$114,30,FALSE)</f>
        <v>0</v>
      </c>
      <c r="G124" s="678">
        <f>HLOOKUP(B124,$E$15:$O$114,37,FALSE)</f>
        <v>0</v>
      </c>
      <c r="H124" s="677">
        <f>HLOOKUP(B124,$E$15:$O$114,44,FALSE)</f>
        <v>0</v>
      </c>
      <c r="I124" s="678">
        <f>HLOOKUP(B124,$E$15:$O$114,51,FALSE)</f>
        <v>0</v>
      </c>
      <c r="J124" s="678">
        <f>HLOOKUP(B124,$E$15:$O$114,58,FALSE)</f>
        <v>0</v>
      </c>
      <c r="K124" s="678">
        <f>HLOOKUP(B124,$E$15:$O$114,65,FALSE)</f>
        <v>0</v>
      </c>
      <c r="L124" s="678">
        <f>HLOOKUP(B124,$E$15:$O$114,72,FALSE)</f>
        <v>0</v>
      </c>
      <c r="M124" s="678">
        <f>HLOOKUP(B124,$E$15:$O$114,79,FALSE)</f>
        <v>0</v>
      </c>
      <c r="N124" s="678">
        <f>HLOOKUP(B124,$E$15:$O$114,86,FALSE)</f>
        <v>0</v>
      </c>
      <c r="O124" s="678">
        <f>HLOOKUP(B124,$E$15:$O$114,93,FALSE)</f>
        <v>0</v>
      </c>
      <c r="P124" s="678">
        <f>HLOOKUP(B124,$E$15:$O$114,100,FALSE)</f>
        <v>0</v>
      </c>
    </row>
    <row r="125" spans="1:17">
      <c r="B125" s="498">
        <v>2012</v>
      </c>
      <c r="C125" s="679">
        <f t="shared" si="30"/>
        <v>0</v>
      </c>
      <c r="D125" s="680">
        <f>HLOOKUP(B125,$E$15:$O$114,16,FALSE)</f>
        <v>0</v>
      </c>
      <c r="E125" s="681">
        <f>HLOOKUP(B125,$E$15:$O$114,23,FALSE)</f>
        <v>0</v>
      </c>
      <c r="F125" s="680">
        <f>HLOOKUP(B125,$E$15:$O$114,30,FALSE)</f>
        <v>0</v>
      </c>
      <c r="G125" s="681">
        <f>HLOOKUP(B125,$E$15:$O$114,37,FALSE)</f>
        <v>0</v>
      </c>
      <c r="H125" s="680">
        <f>HLOOKUP(B125,$E$15:$O$114,44,FALSE)</f>
        <v>0</v>
      </c>
      <c r="I125" s="681">
        <f>HLOOKUP(B125,$E$15:$O$114,51,FALSE)</f>
        <v>0</v>
      </c>
      <c r="J125" s="681">
        <f>HLOOKUP(B125,$E$15:$O$114,58,FALSE)</f>
        <v>0</v>
      </c>
      <c r="K125" s="681">
        <f>HLOOKUP(B125,$E$15:$O$114,65,FALSE)</f>
        <v>0</v>
      </c>
      <c r="L125" s="681">
        <f>HLOOKUP(B125,$E$15:$O$114,72,FALSE)</f>
        <v>0</v>
      </c>
      <c r="M125" s="681">
        <f>HLOOKUP(B125,$E$15:$O$114,79,FALSE)</f>
        <v>0</v>
      </c>
      <c r="N125" s="681">
        <f>HLOOKUP(B125,$E$15:$O$114,86,FALSE)</f>
        <v>0</v>
      </c>
      <c r="O125" s="681">
        <f>HLOOKUP(B125,$E$15:$O$114,93,FALSE)</f>
        <v>0</v>
      </c>
      <c r="P125" s="681">
        <f t="shared" ref="P125:P133" si="31">HLOOKUP(B125,$E$15:$O$114,100,FALSE)</f>
        <v>0</v>
      </c>
    </row>
    <row r="126" spans="1:17">
      <c r="B126" s="498">
        <v>2013</v>
      </c>
      <c r="C126" s="679">
        <f t="shared" si="30"/>
        <v>0</v>
      </c>
      <c r="D126" s="680">
        <f t="shared" ref="D126:D133" si="32">HLOOKUP(B126,$E$15:$O$114,16,FALSE)</f>
        <v>0</v>
      </c>
      <c r="E126" s="681">
        <f t="shared" ref="E126:E133" si="33">HLOOKUP(B126,$E$15:$O$114,23,FALSE)</f>
        <v>0</v>
      </c>
      <c r="F126" s="680">
        <f t="shared" ref="F126:F133" si="34">HLOOKUP(B126,$E$15:$O$114,30,FALSE)</f>
        <v>0</v>
      </c>
      <c r="G126" s="681">
        <f t="shared" ref="G126:G132" si="35">HLOOKUP(B126,$E$15:$O$114,37,FALSE)</f>
        <v>0</v>
      </c>
      <c r="H126" s="680">
        <f t="shared" ref="H126:H133" si="36">HLOOKUP(B126,$E$15:$O$114,44,FALSE)</f>
        <v>0</v>
      </c>
      <c r="I126" s="681">
        <f t="shared" ref="I126:I133" si="37">HLOOKUP(B126,$E$15:$O$114,51,FALSE)</f>
        <v>0</v>
      </c>
      <c r="J126" s="681">
        <f t="shared" ref="J126:J133" si="38">HLOOKUP(B126,$E$15:$O$114,58,FALSE)</f>
        <v>0</v>
      </c>
      <c r="K126" s="681">
        <f t="shared" ref="K126:K133" si="39">HLOOKUP(B126,$E$15:$O$114,65,FALSE)</f>
        <v>0</v>
      </c>
      <c r="L126" s="681">
        <f>HLOOKUP(B126,$E$15:$O$114,72,FALSE)</f>
        <v>0</v>
      </c>
      <c r="M126" s="681">
        <f t="shared" ref="M126:M133" si="40">HLOOKUP(B126,$E$15:$O$114,79,FALSE)</f>
        <v>0</v>
      </c>
      <c r="N126" s="681">
        <f t="shared" ref="N126:N133" si="41">HLOOKUP(B126,$E$15:$O$114,86,FALSE)</f>
        <v>0</v>
      </c>
      <c r="O126" s="681">
        <f t="shared" ref="O126:O133" si="42">HLOOKUP(B126,$E$15:$O$114,93,FALSE)</f>
        <v>0</v>
      </c>
      <c r="P126" s="681">
        <f t="shared" si="31"/>
        <v>0</v>
      </c>
    </row>
    <row r="127" spans="1:17">
      <c r="B127" s="498">
        <v>2014</v>
      </c>
      <c r="C127" s="679">
        <f t="shared" si="30"/>
        <v>0</v>
      </c>
      <c r="D127" s="680">
        <f>HLOOKUP(B127,$E$15:$O$114,16,FALSE)</f>
        <v>0</v>
      </c>
      <c r="E127" s="681">
        <f>HLOOKUP(B127,$E$15:$O$114,23,FALSE)</f>
        <v>0</v>
      </c>
      <c r="F127" s="680">
        <f>HLOOKUP(B127,$E$15:$O$114,30,FALSE)</f>
        <v>0</v>
      </c>
      <c r="G127" s="681">
        <f>HLOOKUP(B127,$E$15:$O$114,37,FALSE)</f>
        <v>0</v>
      </c>
      <c r="H127" s="680">
        <f>HLOOKUP(B127,$E$15:$O$114,44,FALSE)</f>
        <v>0</v>
      </c>
      <c r="I127" s="681">
        <f>HLOOKUP(B127,$E$15:$O$114,51,FALSE)</f>
        <v>0</v>
      </c>
      <c r="J127" s="681">
        <f>HLOOKUP(B127,$E$15:$O$114,58,FALSE)</f>
        <v>0</v>
      </c>
      <c r="K127" s="681">
        <f>HLOOKUP(B127,$E$15:$O$114,65,FALSE)</f>
        <v>0</v>
      </c>
      <c r="L127" s="681">
        <f>HLOOKUP(B127,$E$15:$O$114,72,FALSE)</f>
        <v>0</v>
      </c>
      <c r="M127" s="681">
        <f>HLOOKUP(B127,$E$15:$O$114,79,FALSE)</f>
        <v>0</v>
      </c>
      <c r="N127" s="681">
        <f>HLOOKUP(B127,$E$15:$O$114,86,FALSE)</f>
        <v>0</v>
      </c>
      <c r="O127" s="681">
        <f>HLOOKUP(B127,$E$15:$O$114,93,FALSE)</f>
        <v>0</v>
      </c>
      <c r="P127" s="681">
        <f>HLOOKUP(B127,$E$15:$O$114,100,FALSE)</f>
        <v>0</v>
      </c>
    </row>
    <row r="128" spans="1:17">
      <c r="B128" s="498">
        <v>2015</v>
      </c>
      <c r="C128" s="679">
        <f t="shared" si="30"/>
        <v>1.9199999999999998E-2</v>
      </c>
      <c r="D128" s="680">
        <f t="shared" si="32"/>
        <v>1.43E-2</v>
      </c>
      <c r="E128" s="681">
        <f t="shared" si="33"/>
        <v>4.7394999999999996</v>
      </c>
      <c r="F128" s="680">
        <f t="shared" si="34"/>
        <v>3.3374999999999999</v>
      </c>
      <c r="G128" s="681">
        <f t="shared" si="35"/>
        <v>8.6831999999999994</v>
      </c>
      <c r="H128" s="680">
        <f t="shared" si="36"/>
        <v>0</v>
      </c>
      <c r="I128" s="681">
        <f t="shared" si="37"/>
        <v>0</v>
      </c>
      <c r="J128" s="681">
        <f t="shared" si="38"/>
        <v>0</v>
      </c>
      <c r="K128" s="681">
        <f t="shared" si="39"/>
        <v>0</v>
      </c>
      <c r="L128" s="681">
        <f t="shared" ref="L128:L133" si="43">HLOOKUP(B128,$E$15:$O$114,72,FALSE)</f>
        <v>0</v>
      </c>
      <c r="M128" s="681">
        <f t="shared" si="40"/>
        <v>0</v>
      </c>
      <c r="N128" s="681">
        <f t="shared" si="41"/>
        <v>0</v>
      </c>
      <c r="O128" s="681">
        <f t="shared" si="42"/>
        <v>0</v>
      </c>
      <c r="P128" s="681">
        <f t="shared" si="31"/>
        <v>0</v>
      </c>
    </row>
    <row r="129" spans="2:16">
      <c r="B129" s="498">
        <v>2016</v>
      </c>
      <c r="C129" s="679">
        <f t="shared" si="30"/>
        <v>1.54E-2</v>
      </c>
      <c r="D129" s="680">
        <f t="shared" si="32"/>
        <v>1.5900000000000001E-2</v>
      </c>
      <c r="E129" s="681">
        <f t="shared" si="33"/>
        <v>5.0648999999999997</v>
      </c>
      <c r="F129" s="680">
        <f t="shared" si="34"/>
        <v>4.0195999999999996</v>
      </c>
      <c r="G129" s="681">
        <f t="shared" si="35"/>
        <v>9.3754000000000008</v>
      </c>
      <c r="H129" s="680">
        <f t="shared" si="36"/>
        <v>0</v>
      </c>
      <c r="I129" s="681">
        <f t="shared" si="37"/>
        <v>0</v>
      </c>
      <c r="J129" s="681">
        <f t="shared" si="38"/>
        <v>0</v>
      </c>
      <c r="K129" s="681">
        <f t="shared" si="39"/>
        <v>0</v>
      </c>
      <c r="L129" s="681">
        <f t="shared" si="43"/>
        <v>0</v>
      </c>
      <c r="M129" s="681">
        <f t="shared" si="40"/>
        <v>0</v>
      </c>
      <c r="N129" s="681">
        <f t="shared" si="41"/>
        <v>0</v>
      </c>
      <c r="O129" s="681">
        <f t="shared" si="42"/>
        <v>0</v>
      </c>
      <c r="P129" s="681">
        <f t="shared" si="31"/>
        <v>0</v>
      </c>
    </row>
    <row r="130" spans="2:16">
      <c r="B130" s="498">
        <v>2017</v>
      </c>
      <c r="C130" s="679">
        <f>HLOOKUP(B130,$E$15:$O$114,9,FALSE)</f>
        <v>1.0500000000000001E-2</v>
      </c>
      <c r="D130" s="680">
        <f t="shared" si="32"/>
        <v>1.6199999999999999E-2</v>
      </c>
      <c r="E130" s="681">
        <f t="shared" si="33"/>
        <v>5.1459000000000001</v>
      </c>
      <c r="F130" s="680">
        <f t="shared" si="34"/>
        <v>4.0838999999999999</v>
      </c>
      <c r="G130" s="681">
        <f t="shared" si="35"/>
        <v>9.5253999999999994</v>
      </c>
      <c r="H130" s="680">
        <f t="shared" si="36"/>
        <v>0</v>
      </c>
      <c r="I130" s="681">
        <f t="shared" si="37"/>
        <v>0</v>
      </c>
      <c r="J130" s="681">
        <f t="shared" si="38"/>
        <v>0</v>
      </c>
      <c r="K130" s="681">
        <f t="shared" si="39"/>
        <v>0</v>
      </c>
      <c r="L130" s="681">
        <f t="shared" si="43"/>
        <v>0</v>
      </c>
      <c r="M130" s="681">
        <f t="shared" si="40"/>
        <v>0</v>
      </c>
      <c r="N130" s="681">
        <f t="shared" si="41"/>
        <v>0</v>
      </c>
      <c r="O130" s="681">
        <f t="shared" si="42"/>
        <v>0</v>
      </c>
      <c r="P130" s="681">
        <f t="shared" si="31"/>
        <v>0</v>
      </c>
    </row>
    <row r="131" spans="2:16">
      <c r="B131" s="498">
        <v>2018</v>
      </c>
      <c r="C131" s="679">
        <f t="shared" ref="C131:C133" si="44">HLOOKUP(B131,$E$15:$O$114,9,FALSE)</f>
        <v>5.3E-3</v>
      </c>
      <c r="D131" s="680">
        <f t="shared" si="32"/>
        <v>1.6299999999999999E-2</v>
      </c>
      <c r="E131" s="681">
        <f t="shared" si="33"/>
        <v>5.1921999999999997</v>
      </c>
      <c r="F131" s="680">
        <f t="shared" si="34"/>
        <v>4.1207000000000003</v>
      </c>
      <c r="G131" s="681">
        <f t="shared" si="35"/>
        <v>9.6111000000000004</v>
      </c>
      <c r="H131" s="680">
        <f t="shared" si="36"/>
        <v>0</v>
      </c>
      <c r="I131" s="681">
        <f t="shared" si="37"/>
        <v>0</v>
      </c>
      <c r="J131" s="681">
        <f t="shared" si="38"/>
        <v>0</v>
      </c>
      <c r="K131" s="681">
        <f t="shared" si="39"/>
        <v>0</v>
      </c>
      <c r="L131" s="681">
        <f t="shared" si="43"/>
        <v>0</v>
      </c>
      <c r="M131" s="681">
        <f t="shared" si="40"/>
        <v>0</v>
      </c>
      <c r="N131" s="681">
        <f t="shared" si="41"/>
        <v>0</v>
      </c>
      <c r="O131" s="681">
        <f t="shared" si="42"/>
        <v>0</v>
      </c>
      <c r="P131" s="681">
        <f t="shared" si="31"/>
        <v>0</v>
      </c>
    </row>
    <row r="132" spans="2:16">
      <c r="B132" s="498">
        <v>2019</v>
      </c>
      <c r="C132" s="679">
        <f t="shared" si="44"/>
        <v>0</v>
      </c>
      <c r="D132" s="680">
        <f t="shared" si="32"/>
        <v>0</v>
      </c>
      <c r="E132" s="681">
        <f t="shared" si="33"/>
        <v>0</v>
      </c>
      <c r="F132" s="680">
        <f t="shared" si="34"/>
        <v>0</v>
      </c>
      <c r="G132" s="681">
        <f t="shared" si="35"/>
        <v>0</v>
      </c>
      <c r="H132" s="680">
        <f t="shared" si="36"/>
        <v>0</v>
      </c>
      <c r="I132" s="681">
        <f t="shared" si="37"/>
        <v>0</v>
      </c>
      <c r="J132" s="681">
        <f t="shared" si="38"/>
        <v>0</v>
      </c>
      <c r="K132" s="681">
        <f t="shared" si="39"/>
        <v>0</v>
      </c>
      <c r="L132" s="681">
        <f t="shared" si="43"/>
        <v>0</v>
      </c>
      <c r="M132" s="681">
        <f t="shared" si="40"/>
        <v>0</v>
      </c>
      <c r="N132" s="681">
        <f t="shared" si="41"/>
        <v>0</v>
      </c>
      <c r="O132" s="681">
        <f t="shared" si="42"/>
        <v>0</v>
      </c>
      <c r="P132" s="681">
        <f t="shared" si="31"/>
        <v>0</v>
      </c>
    </row>
    <row r="133" spans="2:16" hidden="1">
      <c r="B133" s="499">
        <v>2020</v>
      </c>
      <c r="C133" s="682">
        <f t="shared" si="44"/>
        <v>0</v>
      </c>
      <c r="D133" s="683">
        <f t="shared" si="32"/>
        <v>0</v>
      </c>
      <c r="E133" s="684">
        <f t="shared" si="33"/>
        <v>0</v>
      </c>
      <c r="F133" s="683">
        <f t="shared" si="34"/>
        <v>0</v>
      </c>
      <c r="G133" s="684">
        <f>HLOOKUP(B133,$E$15:$O$114,37,FALSE)</f>
        <v>0</v>
      </c>
      <c r="H133" s="683">
        <f t="shared" si="36"/>
        <v>0</v>
      </c>
      <c r="I133" s="684">
        <f t="shared" si="37"/>
        <v>0</v>
      </c>
      <c r="J133" s="684">
        <f t="shared" si="38"/>
        <v>0</v>
      </c>
      <c r="K133" s="684">
        <f t="shared" si="39"/>
        <v>0</v>
      </c>
      <c r="L133" s="684">
        <f t="shared" si="43"/>
        <v>0</v>
      </c>
      <c r="M133" s="684">
        <f t="shared" si="40"/>
        <v>0</v>
      </c>
      <c r="N133" s="684">
        <f t="shared" si="41"/>
        <v>0</v>
      </c>
      <c r="O133" s="684">
        <f t="shared" si="42"/>
        <v>0</v>
      </c>
      <c r="P133" s="684">
        <f t="shared" si="31"/>
        <v>0</v>
      </c>
    </row>
    <row r="134" spans="2:16" ht="18.75" customHeight="1">
      <c r="B134" s="495" t="s">
        <v>632</v>
      </c>
      <c r="C134" s="593"/>
      <c r="D134" s="594"/>
      <c r="E134" s="595"/>
      <c r="F134" s="594"/>
      <c r="G134" s="594"/>
      <c r="H134" s="594"/>
      <c r="I134" s="594"/>
      <c r="J134" s="594"/>
      <c r="K134" s="594"/>
      <c r="L134" s="594"/>
      <c r="M134" s="594"/>
      <c r="N134" s="594"/>
      <c r="O134" s="594"/>
      <c r="P134" s="594"/>
    </row>
    <row r="136" spans="2:16">
      <c r="B136" s="587" t="s">
        <v>525</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4:AP90"/>
  <sheetViews>
    <sheetView zoomScale="90" zoomScaleNormal="90" workbookViewId="0">
      <selection activeCell="C15" sqref="C15"/>
    </sheetView>
  </sheetViews>
  <sheetFormatPr defaultColWidth="9" defaultRowHeight="15"/>
  <cols>
    <col min="1" max="1" width="9" style="12"/>
    <col min="2" max="2" width="34.5703125" style="12" customWidth="1"/>
    <col min="3" max="42" width="11.5703125" style="12" customWidth="1"/>
    <col min="43" max="16384" width="9" style="12"/>
  </cols>
  <sheetData>
    <row r="14" spans="2:24" ht="15.75">
      <c r="B14" s="583" t="s">
        <v>504</v>
      </c>
    </row>
    <row r="15" spans="2:24" ht="15.75">
      <c r="B15" s="583"/>
    </row>
    <row r="16" spans="2:24" s="663" customFormat="1" ht="28.5" customHeight="1">
      <c r="B16" s="881" t="s">
        <v>635</v>
      </c>
      <c r="C16" s="881"/>
      <c r="D16" s="881"/>
      <c r="E16" s="881"/>
      <c r="F16" s="881"/>
      <c r="G16" s="881"/>
      <c r="H16" s="881"/>
      <c r="I16" s="881"/>
      <c r="J16" s="881"/>
      <c r="K16" s="881"/>
      <c r="L16" s="881"/>
      <c r="M16" s="881"/>
      <c r="N16" s="881"/>
      <c r="O16" s="881"/>
      <c r="P16" s="881"/>
      <c r="Q16" s="881"/>
      <c r="R16" s="881"/>
      <c r="S16" s="881"/>
      <c r="T16" s="881"/>
      <c r="U16" s="881"/>
      <c r="V16" s="881"/>
      <c r="W16" s="881"/>
      <c r="X16" s="881"/>
    </row>
    <row r="18" spans="2:42">
      <c r="B18" s="882" t="s">
        <v>754</v>
      </c>
      <c r="C18" s="882"/>
      <c r="D18" s="882"/>
      <c r="E18" s="882"/>
      <c r="F18" s="882"/>
      <c r="G18" s="882"/>
      <c r="H18" s="882"/>
      <c r="I18" s="882"/>
      <c r="J18" s="882"/>
      <c r="K18" s="882"/>
      <c r="L18" s="882"/>
      <c r="M18" s="882"/>
      <c r="N18" s="882"/>
      <c r="O18" s="882"/>
      <c r="P18" s="882"/>
      <c r="Q18" s="882"/>
      <c r="R18" s="882"/>
      <c r="S18" s="882"/>
      <c r="T18" s="882"/>
      <c r="U18" s="882"/>
    </row>
    <row r="19" spans="2:42">
      <c r="B19" s="883" t="s">
        <v>755</v>
      </c>
      <c r="C19" s="883"/>
      <c r="D19" s="883"/>
      <c r="E19" s="883"/>
      <c r="F19" s="883"/>
      <c r="G19" s="883"/>
      <c r="H19" s="883"/>
      <c r="I19" s="883"/>
      <c r="J19" s="883"/>
      <c r="K19" s="883"/>
      <c r="L19" s="883"/>
      <c r="M19" s="883"/>
      <c r="N19" s="883"/>
      <c r="O19" s="883"/>
      <c r="P19" s="883"/>
      <c r="Q19" s="883"/>
      <c r="R19" s="883"/>
      <c r="S19" s="883"/>
      <c r="T19" s="883"/>
      <c r="U19" s="883"/>
    </row>
    <row r="21" spans="2:42">
      <c r="B21" s="744"/>
      <c r="C21" s="878">
        <v>2011</v>
      </c>
      <c r="D21" s="879"/>
      <c r="E21" s="879"/>
      <c r="F21" s="879"/>
      <c r="G21" s="880"/>
      <c r="H21" s="878">
        <v>2012</v>
      </c>
      <c r="I21" s="879"/>
      <c r="J21" s="879"/>
      <c r="K21" s="879"/>
      <c r="L21" s="880"/>
      <c r="M21" s="878">
        <v>2013</v>
      </c>
      <c r="N21" s="879"/>
      <c r="O21" s="879"/>
      <c r="P21" s="879"/>
      <c r="Q21" s="880"/>
      <c r="R21" s="878">
        <v>2014</v>
      </c>
      <c r="S21" s="879"/>
      <c r="T21" s="879"/>
      <c r="U21" s="879"/>
      <c r="V21" s="880"/>
      <c r="W21" s="878">
        <v>2015</v>
      </c>
      <c r="X21" s="879"/>
      <c r="Y21" s="879"/>
      <c r="Z21" s="879"/>
      <c r="AA21" s="880"/>
      <c r="AB21" s="878">
        <v>2016</v>
      </c>
      <c r="AC21" s="879"/>
      <c r="AD21" s="879"/>
      <c r="AE21" s="879"/>
      <c r="AF21" s="880"/>
      <c r="AG21" s="878">
        <v>2017</v>
      </c>
      <c r="AH21" s="879"/>
      <c r="AI21" s="879"/>
      <c r="AJ21" s="879"/>
      <c r="AK21" s="880"/>
      <c r="AL21" s="878">
        <v>2018</v>
      </c>
      <c r="AM21" s="879"/>
      <c r="AN21" s="879"/>
      <c r="AO21" s="879"/>
      <c r="AP21" s="880"/>
    </row>
    <row r="22" spans="2:42" ht="38.25">
      <c r="B22" s="745" t="s">
        <v>211</v>
      </c>
      <c r="C22" s="746" t="s">
        <v>29</v>
      </c>
      <c r="D22" s="747" t="s">
        <v>756</v>
      </c>
      <c r="E22" s="748" t="s">
        <v>757</v>
      </c>
      <c r="F22" s="748" t="s">
        <v>731</v>
      </c>
      <c r="G22" s="749" t="s">
        <v>31</v>
      </c>
      <c r="H22" s="746" t="s">
        <v>29</v>
      </c>
      <c r="I22" s="747" t="s">
        <v>756</v>
      </c>
      <c r="J22" s="748" t="s">
        <v>757</v>
      </c>
      <c r="K22" s="748" t="s">
        <v>731</v>
      </c>
      <c r="L22" s="749" t="s">
        <v>31</v>
      </c>
      <c r="M22" s="746" t="s">
        <v>29</v>
      </c>
      <c r="N22" s="747" t="s">
        <v>756</v>
      </c>
      <c r="O22" s="748" t="s">
        <v>757</v>
      </c>
      <c r="P22" s="748" t="s">
        <v>731</v>
      </c>
      <c r="Q22" s="749" t="s">
        <v>31</v>
      </c>
      <c r="R22" s="746" t="s">
        <v>29</v>
      </c>
      <c r="S22" s="747" t="s">
        <v>756</v>
      </c>
      <c r="T22" s="748" t="s">
        <v>757</v>
      </c>
      <c r="U22" s="748" t="s">
        <v>731</v>
      </c>
      <c r="V22" s="749" t="s">
        <v>31</v>
      </c>
      <c r="W22" s="746" t="s">
        <v>29</v>
      </c>
      <c r="X22" s="747" t="s">
        <v>756</v>
      </c>
      <c r="Y22" s="748" t="s">
        <v>757</v>
      </c>
      <c r="Z22" s="748" t="s">
        <v>731</v>
      </c>
      <c r="AA22" s="749" t="s">
        <v>31</v>
      </c>
      <c r="AB22" s="746" t="s">
        <v>29</v>
      </c>
      <c r="AC22" s="747" t="s">
        <v>756</v>
      </c>
      <c r="AD22" s="748" t="s">
        <v>757</v>
      </c>
      <c r="AE22" s="748" t="s">
        <v>731</v>
      </c>
      <c r="AF22" s="749" t="s">
        <v>31</v>
      </c>
      <c r="AG22" s="746" t="s">
        <v>29</v>
      </c>
      <c r="AH22" s="747" t="s">
        <v>756</v>
      </c>
      <c r="AI22" s="748" t="s">
        <v>757</v>
      </c>
      <c r="AJ22" s="748" t="s">
        <v>731</v>
      </c>
      <c r="AK22" s="749" t="s">
        <v>31</v>
      </c>
      <c r="AL22" s="746" t="s">
        <v>29</v>
      </c>
      <c r="AM22" s="747" t="s">
        <v>756</v>
      </c>
      <c r="AN22" s="748" t="s">
        <v>757</v>
      </c>
      <c r="AO22" s="748" t="s">
        <v>731</v>
      </c>
      <c r="AP22" s="749" t="s">
        <v>31</v>
      </c>
    </row>
    <row r="23" spans="2:42" ht="18.75">
      <c r="B23" s="750" t="s">
        <v>758</v>
      </c>
      <c r="C23" s="751"/>
      <c r="D23" s="752"/>
      <c r="E23" s="752"/>
      <c r="F23" s="752"/>
      <c r="G23" s="753"/>
      <c r="H23" s="751"/>
      <c r="I23" s="752"/>
      <c r="J23" s="752"/>
      <c r="K23" s="752"/>
      <c r="L23" s="753"/>
      <c r="M23" s="751"/>
      <c r="N23" s="752"/>
      <c r="O23" s="752"/>
      <c r="P23" s="752"/>
      <c r="Q23" s="753"/>
      <c r="R23" s="751"/>
      <c r="S23" s="752"/>
      <c r="T23" s="752"/>
      <c r="U23" s="752"/>
      <c r="V23" s="753"/>
      <c r="W23" s="751"/>
      <c r="X23" s="752"/>
      <c r="Y23" s="752"/>
      <c r="Z23" s="752"/>
      <c r="AA23" s="753"/>
      <c r="AB23" s="751"/>
      <c r="AC23" s="752"/>
      <c r="AD23" s="752"/>
      <c r="AE23" s="752"/>
      <c r="AF23" s="753"/>
      <c r="AG23" s="751"/>
      <c r="AH23" s="752"/>
      <c r="AI23" s="752"/>
      <c r="AJ23" s="752"/>
      <c r="AK23" s="753"/>
      <c r="AL23" s="751"/>
      <c r="AM23" s="752"/>
      <c r="AN23" s="752"/>
      <c r="AO23" s="752"/>
      <c r="AP23" s="753"/>
    </row>
    <row r="24" spans="2:42">
      <c r="B24" s="754" t="s">
        <v>0</v>
      </c>
      <c r="C24" s="755"/>
      <c r="D24" s="756"/>
      <c r="E24" s="756"/>
      <c r="F24" s="756"/>
      <c r="G24" s="757"/>
      <c r="H24" s="755"/>
      <c r="I24" s="756"/>
      <c r="J24" s="756"/>
      <c r="K24" s="756"/>
      <c r="L24" s="757"/>
      <c r="M24" s="755"/>
      <c r="N24" s="756"/>
      <c r="O24" s="756"/>
      <c r="P24" s="756"/>
      <c r="Q24" s="757"/>
      <c r="R24" s="755"/>
      <c r="S24" s="756"/>
      <c r="T24" s="756"/>
      <c r="U24" s="756"/>
      <c r="V24" s="757"/>
      <c r="W24" s="758"/>
      <c r="X24" s="759"/>
      <c r="Y24" s="759"/>
      <c r="Z24" s="759"/>
      <c r="AA24" s="760"/>
      <c r="AB24" s="758"/>
      <c r="AC24" s="759"/>
      <c r="AD24" s="759"/>
      <c r="AE24" s="759"/>
      <c r="AF24" s="760"/>
      <c r="AG24" s="758"/>
      <c r="AH24" s="759"/>
      <c r="AI24" s="759"/>
      <c r="AJ24" s="759"/>
      <c r="AK24" s="760"/>
      <c r="AL24" s="758"/>
      <c r="AM24" s="759"/>
      <c r="AN24" s="759"/>
      <c r="AO24" s="759"/>
      <c r="AP24" s="760"/>
    </row>
    <row r="25" spans="2:42">
      <c r="B25" s="761" t="s">
        <v>1</v>
      </c>
      <c r="C25" s="762">
        <v>1</v>
      </c>
      <c r="D25" s="763"/>
      <c r="E25" s="763"/>
      <c r="F25" s="763"/>
      <c r="G25" s="764"/>
      <c r="H25" s="762">
        <v>1</v>
      </c>
      <c r="I25" s="763"/>
      <c r="J25" s="763"/>
      <c r="K25" s="763"/>
      <c r="L25" s="764"/>
      <c r="M25" s="762">
        <v>1</v>
      </c>
      <c r="N25" s="763"/>
      <c r="O25" s="763"/>
      <c r="P25" s="763"/>
      <c r="Q25" s="764"/>
      <c r="R25" s="762">
        <v>1</v>
      </c>
      <c r="S25" s="763"/>
      <c r="T25" s="763"/>
      <c r="U25" s="763"/>
      <c r="V25" s="764"/>
      <c r="W25" s="765"/>
      <c r="X25" s="766"/>
      <c r="Y25" s="766"/>
      <c r="Z25" s="766"/>
      <c r="AA25" s="767"/>
      <c r="AB25" s="765"/>
      <c r="AC25" s="766"/>
      <c r="AD25" s="766"/>
      <c r="AE25" s="766"/>
      <c r="AF25" s="767"/>
      <c r="AG25" s="765"/>
      <c r="AH25" s="766"/>
      <c r="AI25" s="766"/>
      <c r="AJ25" s="766"/>
      <c r="AK25" s="767"/>
      <c r="AL25" s="765"/>
      <c r="AM25" s="766"/>
      <c r="AN25" s="766"/>
      <c r="AO25" s="766"/>
      <c r="AP25" s="767"/>
    </row>
    <row r="26" spans="2:42">
      <c r="B26" s="761" t="s">
        <v>2</v>
      </c>
      <c r="C26" s="762">
        <v>1</v>
      </c>
      <c r="D26" s="763"/>
      <c r="E26" s="763"/>
      <c r="F26" s="763"/>
      <c r="G26" s="764"/>
      <c r="H26" s="762">
        <v>1</v>
      </c>
      <c r="I26" s="763"/>
      <c r="J26" s="763"/>
      <c r="K26" s="763"/>
      <c r="L26" s="764"/>
      <c r="M26" s="762">
        <v>1</v>
      </c>
      <c r="N26" s="763"/>
      <c r="O26" s="763"/>
      <c r="P26" s="763"/>
      <c r="Q26" s="764"/>
      <c r="R26" s="762">
        <v>1</v>
      </c>
      <c r="S26" s="763"/>
      <c r="T26" s="763"/>
      <c r="U26" s="763"/>
      <c r="V26" s="764"/>
      <c r="W26" s="765"/>
      <c r="X26" s="766"/>
      <c r="Y26" s="766"/>
      <c r="Z26" s="766"/>
      <c r="AA26" s="767"/>
      <c r="AB26" s="765"/>
      <c r="AC26" s="766"/>
      <c r="AD26" s="766"/>
      <c r="AE26" s="766"/>
      <c r="AF26" s="767"/>
      <c r="AG26" s="765"/>
      <c r="AH26" s="766"/>
      <c r="AI26" s="766"/>
      <c r="AJ26" s="766"/>
      <c r="AK26" s="767"/>
      <c r="AL26" s="765"/>
      <c r="AM26" s="766"/>
      <c r="AN26" s="766"/>
      <c r="AO26" s="766"/>
      <c r="AP26" s="767"/>
    </row>
    <row r="27" spans="2:42">
      <c r="B27" s="761" t="s">
        <v>3</v>
      </c>
      <c r="C27" s="762">
        <v>1</v>
      </c>
      <c r="D27" s="763"/>
      <c r="E27" s="763"/>
      <c r="F27" s="763"/>
      <c r="G27" s="764"/>
      <c r="H27" s="762">
        <v>1</v>
      </c>
      <c r="I27" s="763"/>
      <c r="J27" s="763"/>
      <c r="K27" s="763"/>
      <c r="L27" s="764"/>
      <c r="M27" s="762">
        <v>1</v>
      </c>
      <c r="N27" s="763"/>
      <c r="O27" s="763"/>
      <c r="P27" s="763"/>
      <c r="Q27" s="764"/>
      <c r="R27" s="762">
        <v>1</v>
      </c>
      <c r="S27" s="763"/>
      <c r="T27" s="763"/>
      <c r="U27" s="763"/>
      <c r="V27" s="764"/>
      <c r="W27" s="765"/>
      <c r="X27" s="766"/>
      <c r="Y27" s="766"/>
      <c r="Z27" s="766"/>
      <c r="AA27" s="767"/>
      <c r="AB27" s="765"/>
      <c r="AC27" s="766"/>
      <c r="AD27" s="766"/>
      <c r="AE27" s="766"/>
      <c r="AF27" s="767"/>
      <c r="AG27" s="765"/>
      <c r="AH27" s="766"/>
      <c r="AI27" s="766"/>
      <c r="AJ27" s="766"/>
      <c r="AK27" s="767"/>
      <c r="AL27" s="765"/>
      <c r="AM27" s="766"/>
      <c r="AN27" s="766"/>
      <c r="AO27" s="766"/>
      <c r="AP27" s="767"/>
    </row>
    <row r="28" spans="2:42">
      <c r="B28" s="761" t="s">
        <v>4</v>
      </c>
      <c r="C28" s="762">
        <v>1</v>
      </c>
      <c r="D28" s="763"/>
      <c r="E28" s="763"/>
      <c r="F28" s="763"/>
      <c r="G28" s="764"/>
      <c r="H28" s="762">
        <v>1</v>
      </c>
      <c r="I28" s="763"/>
      <c r="J28" s="763"/>
      <c r="K28" s="763"/>
      <c r="L28" s="764"/>
      <c r="M28" s="762">
        <v>1</v>
      </c>
      <c r="N28" s="763"/>
      <c r="O28" s="763"/>
      <c r="P28" s="763"/>
      <c r="Q28" s="764"/>
      <c r="R28" s="762">
        <v>1</v>
      </c>
      <c r="S28" s="763"/>
      <c r="T28" s="763"/>
      <c r="U28" s="763"/>
      <c r="V28" s="764"/>
      <c r="W28" s="765"/>
      <c r="X28" s="766"/>
      <c r="Y28" s="766"/>
      <c r="Z28" s="766"/>
      <c r="AA28" s="767"/>
      <c r="AB28" s="765"/>
      <c r="AC28" s="766"/>
      <c r="AD28" s="766"/>
      <c r="AE28" s="766"/>
      <c r="AF28" s="767"/>
      <c r="AG28" s="765"/>
      <c r="AH28" s="766"/>
      <c r="AI28" s="766"/>
      <c r="AJ28" s="766"/>
      <c r="AK28" s="767"/>
      <c r="AL28" s="765"/>
      <c r="AM28" s="766"/>
      <c r="AN28" s="766"/>
      <c r="AO28" s="766"/>
      <c r="AP28" s="767"/>
    </row>
    <row r="29" spans="2:42">
      <c r="B29" s="761" t="s">
        <v>5</v>
      </c>
      <c r="C29" s="762">
        <v>1</v>
      </c>
      <c r="D29" s="763"/>
      <c r="E29" s="763"/>
      <c r="F29" s="763"/>
      <c r="G29" s="764"/>
      <c r="H29" s="762">
        <v>1</v>
      </c>
      <c r="I29" s="763"/>
      <c r="J29" s="763"/>
      <c r="K29" s="763"/>
      <c r="L29" s="764"/>
      <c r="M29" s="762">
        <v>1</v>
      </c>
      <c r="N29" s="763"/>
      <c r="O29" s="763"/>
      <c r="P29" s="763"/>
      <c r="Q29" s="764"/>
      <c r="R29" s="762">
        <v>1</v>
      </c>
      <c r="S29" s="763"/>
      <c r="T29" s="763"/>
      <c r="U29" s="763"/>
      <c r="V29" s="764"/>
      <c r="W29" s="765"/>
      <c r="X29" s="766"/>
      <c r="Y29" s="766"/>
      <c r="Z29" s="766"/>
      <c r="AA29" s="767"/>
      <c r="AB29" s="765"/>
      <c r="AC29" s="766"/>
      <c r="AD29" s="766"/>
      <c r="AE29" s="766"/>
      <c r="AF29" s="767"/>
      <c r="AG29" s="765"/>
      <c r="AH29" s="766"/>
      <c r="AI29" s="766"/>
      <c r="AJ29" s="766"/>
      <c r="AK29" s="767"/>
      <c r="AL29" s="765"/>
      <c r="AM29" s="766"/>
      <c r="AN29" s="766"/>
      <c r="AO29" s="766"/>
      <c r="AP29" s="767"/>
    </row>
    <row r="30" spans="2:42">
      <c r="B30" s="761" t="s">
        <v>6</v>
      </c>
      <c r="C30" s="762">
        <v>1</v>
      </c>
      <c r="D30" s="763"/>
      <c r="E30" s="763"/>
      <c r="F30" s="763"/>
      <c r="G30" s="764"/>
      <c r="H30" s="762"/>
      <c r="I30" s="763"/>
      <c r="J30" s="763"/>
      <c r="K30" s="763"/>
      <c r="L30" s="764"/>
      <c r="M30" s="762"/>
      <c r="N30" s="763"/>
      <c r="O30" s="763"/>
      <c r="P30" s="763"/>
      <c r="Q30" s="764"/>
      <c r="R30" s="762"/>
      <c r="S30" s="763"/>
      <c r="T30" s="763"/>
      <c r="U30" s="763"/>
      <c r="V30" s="764"/>
      <c r="W30" s="765"/>
      <c r="X30" s="766"/>
      <c r="Y30" s="766"/>
      <c r="Z30" s="766"/>
      <c r="AA30" s="767"/>
      <c r="AB30" s="765"/>
      <c r="AC30" s="766"/>
      <c r="AD30" s="766"/>
      <c r="AE30" s="766"/>
      <c r="AF30" s="767"/>
      <c r="AG30" s="765"/>
      <c r="AH30" s="766"/>
      <c r="AI30" s="766"/>
      <c r="AJ30" s="766"/>
      <c r="AK30" s="767"/>
      <c r="AL30" s="765"/>
      <c r="AM30" s="766"/>
      <c r="AN30" s="766"/>
      <c r="AO30" s="766"/>
      <c r="AP30" s="767"/>
    </row>
    <row r="31" spans="2:42">
      <c r="B31" s="761" t="s">
        <v>42</v>
      </c>
      <c r="C31" s="768">
        <v>1</v>
      </c>
      <c r="D31" s="769"/>
      <c r="E31" s="769"/>
      <c r="F31" s="769"/>
      <c r="G31" s="770"/>
      <c r="H31" s="768"/>
      <c r="I31" s="769"/>
      <c r="J31" s="769"/>
      <c r="K31" s="769"/>
      <c r="L31" s="770"/>
      <c r="M31" s="768"/>
      <c r="N31" s="769"/>
      <c r="O31" s="769"/>
      <c r="P31" s="769"/>
      <c r="Q31" s="770"/>
      <c r="R31" s="768"/>
      <c r="S31" s="769"/>
      <c r="T31" s="769"/>
      <c r="U31" s="769"/>
      <c r="V31" s="770"/>
      <c r="W31" s="771"/>
      <c r="X31" s="772"/>
      <c r="Y31" s="772"/>
      <c r="Z31" s="772"/>
      <c r="AA31" s="773"/>
      <c r="AB31" s="771"/>
      <c r="AC31" s="772"/>
      <c r="AD31" s="772"/>
      <c r="AE31" s="772"/>
      <c r="AF31" s="773"/>
      <c r="AG31" s="771"/>
      <c r="AH31" s="772"/>
      <c r="AI31" s="772"/>
      <c r="AJ31" s="772"/>
      <c r="AK31" s="773"/>
      <c r="AL31" s="771"/>
      <c r="AM31" s="772"/>
      <c r="AN31" s="772"/>
      <c r="AO31" s="772"/>
      <c r="AP31" s="773"/>
    </row>
    <row r="32" spans="2:42">
      <c r="B32" s="774" t="s">
        <v>8</v>
      </c>
      <c r="C32" s="755"/>
      <c r="D32" s="756"/>
      <c r="E32" s="756"/>
      <c r="F32" s="756"/>
      <c r="G32" s="757"/>
      <c r="H32" s="755"/>
      <c r="I32" s="756"/>
      <c r="J32" s="756"/>
      <c r="K32" s="756"/>
      <c r="L32" s="757"/>
      <c r="M32" s="755"/>
      <c r="N32" s="756"/>
      <c r="O32" s="756"/>
      <c r="P32" s="756"/>
      <c r="Q32" s="757"/>
      <c r="R32" s="755"/>
      <c r="S32" s="756"/>
      <c r="T32" s="756"/>
      <c r="U32" s="756"/>
      <c r="V32" s="757"/>
      <c r="W32" s="758"/>
      <c r="X32" s="759"/>
      <c r="Y32" s="759"/>
      <c r="Z32" s="759"/>
      <c r="AA32" s="760"/>
      <c r="AB32" s="758"/>
      <c r="AC32" s="759"/>
      <c r="AD32" s="759"/>
      <c r="AE32" s="759"/>
      <c r="AF32" s="760"/>
      <c r="AG32" s="758"/>
      <c r="AH32" s="759"/>
      <c r="AI32" s="759"/>
      <c r="AJ32" s="759"/>
      <c r="AK32" s="760"/>
      <c r="AL32" s="758"/>
      <c r="AM32" s="759"/>
      <c r="AN32" s="759"/>
      <c r="AO32" s="759"/>
      <c r="AP32" s="760"/>
    </row>
    <row r="33" spans="2:42">
      <c r="B33" s="761" t="s">
        <v>22</v>
      </c>
      <c r="C33" s="762"/>
      <c r="D33" s="763">
        <v>0.104</v>
      </c>
      <c r="E33" s="763">
        <v>0.89600000000000002</v>
      </c>
      <c r="F33" s="763"/>
      <c r="G33" s="764"/>
      <c r="H33" s="762"/>
      <c r="I33" s="763">
        <v>7.0300000000000001E-2</v>
      </c>
      <c r="J33" s="763">
        <v>0.29249999999999998</v>
      </c>
      <c r="K33" s="763">
        <v>0.63719999999999999</v>
      </c>
      <c r="L33" s="764"/>
      <c r="M33" s="762"/>
      <c r="N33" s="763">
        <v>0.20449999999999999</v>
      </c>
      <c r="O33" s="763">
        <v>0.78920000000000001</v>
      </c>
      <c r="P33" s="763">
        <v>6.1999999999999998E-3</v>
      </c>
      <c r="Q33" s="764"/>
      <c r="R33" s="762"/>
      <c r="S33" s="763">
        <v>0.12509999999999999</v>
      </c>
      <c r="T33" s="763">
        <v>0.87150000000000005</v>
      </c>
      <c r="U33" s="763">
        <v>3.3999999999999998E-3</v>
      </c>
      <c r="V33" s="764"/>
      <c r="W33" s="765"/>
      <c r="X33" s="766"/>
      <c r="Y33" s="766"/>
      <c r="Z33" s="766"/>
      <c r="AA33" s="767"/>
      <c r="AB33" s="765"/>
      <c r="AC33" s="766"/>
      <c r="AD33" s="766"/>
      <c r="AE33" s="766"/>
      <c r="AF33" s="767"/>
      <c r="AG33" s="765"/>
      <c r="AH33" s="766"/>
      <c r="AI33" s="766"/>
      <c r="AJ33" s="766"/>
      <c r="AK33" s="767"/>
      <c r="AL33" s="765"/>
      <c r="AM33" s="766"/>
      <c r="AN33" s="766"/>
      <c r="AO33" s="766"/>
      <c r="AP33" s="767"/>
    </row>
    <row r="34" spans="2:42">
      <c r="B34" s="761" t="s">
        <v>21</v>
      </c>
      <c r="C34" s="762"/>
      <c r="D34" s="763">
        <v>1</v>
      </c>
      <c r="E34" s="763"/>
      <c r="F34" s="763"/>
      <c r="G34" s="764"/>
      <c r="H34" s="762"/>
      <c r="I34" s="763">
        <v>1</v>
      </c>
      <c r="J34" s="763"/>
      <c r="K34" s="763"/>
      <c r="L34" s="764"/>
      <c r="M34" s="762"/>
      <c r="N34" s="763">
        <v>1</v>
      </c>
      <c r="O34" s="763"/>
      <c r="P34" s="763"/>
      <c r="Q34" s="764"/>
      <c r="R34" s="762"/>
      <c r="S34" s="763">
        <v>1</v>
      </c>
      <c r="T34" s="763"/>
      <c r="U34" s="763"/>
      <c r="V34" s="764"/>
      <c r="W34" s="765"/>
      <c r="X34" s="766"/>
      <c r="Y34" s="766"/>
      <c r="Z34" s="766"/>
      <c r="AA34" s="767"/>
      <c r="AB34" s="765"/>
      <c r="AC34" s="766"/>
      <c r="AD34" s="766"/>
      <c r="AE34" s="766"/>
      <c r="AF34" s="767"/>
      <c r="AG34" s="765"/>
      <c r="AH34" s="766"/>
      <c r="AI34" s="766"/>
      <c r="AJ34" s="766"/>
      <c r="AK34" s="767"/>
      <c r="AL34" s="765"/>
      <c r="AM34" s="766"/>
      <c r="AN34" s="766"/>
      <c r="AO34" s="766"/>
      <c r="AP34" s="767"/>
    </row>
    <row r="35" spans="2:42">
      <c r="B35" s="761" t="s">
        <v>24</v>
      </c>
      <c r="C35" s="762"/>
      <c r="D35" s="763"/>
      <c r="E35" s="763"/>
      <c r="F35" s="763"/>
      <c r="G35" s="764"/>
      <c r="H35" s="762"/>
      <c r="I35" s="763"/>
      <c r="J35" s="763">
        <v>1</v>
      </c>
      <c r="K35" s="763"/>
      <c r="L35" s="764"/>
      <c r="M35" s="762"/>
      <c r="N35" s="763"/>
      <c r="O35" s="763">
        <v>1</v>
      </c>
      <c r="P35" s="763"/>
      <c r="Q35" s="764"/>
      <c r="R35" s="762"/>
      <c r="S35" s="763"/>
      <c r="T35" s="763">
        <v>1</v>
      </c>
      <c r="U35" s="763"/>
      <c r="V35" s="764"/>
      <c r="W35" s="765"/>
      <c r="X35" s="766"/>
      <c r="Y35" s="766"/>
      <c r="Z35" s="766"/>
      <c r="AA35" s="767"/>
      <c r="AB35" s="765"/>
      <c r="AC35" s="766"/>
      <c r="AD35" s="766"/>
      <c r="AE35" s="766"/>
      <c r="AF35" s="767"/>
      <c r="AG35" s="765"/>
      <c r="AH35" s="766"/>
      <c r="AI35" s="766"/>
      <c r="AJ35" s="766"/>
      <c r="AK35" s="767"/>
      <c r="AL35" s="765"/>
      <c r="AM35" s="766"/>
      <c r="AN35" s="766"/>
      <c r="AO35" s="766"/>
      <c r="AP35" s="767"/>
    </row>
    <row r="36" spans="2:42">
      <c r="B36" s="761" t="s">
        <v>20</v>
      </c>
      <c r="C36" s="762"/>
      <c r="D36" s="763"/>
      <c r="E36" s="763">
        <v>1</v>
      </c>
      <c r="F36" s="763"/>
      <c r="G36" s="764"/>
      <c r="H36" s="762"/>
      <c r="I36" s="763"/>
      <c r="J36" s="763">
        <v>1</v>
      </c>
      <c r="K36" s="763"/>
      <c r="L36" s="764"/>
      <c r="M36" s="762"/>
      <c r="N36" s="763"/>
      <c r="O36" s="763">
        <v>1</v>
      </c>
      <c r="P36" s="763"/>
      <c r="Q36" s="764"/>
      <c r="R36" s="762"/>
      <c r="S36" s="763"/>
      <c r="T36" s="763">
        <v>1</v>
      </c>
      <c r="U36" s="763"/>
      <c r="V36" s="764"/>
      <c r="W36" s="765"/>
      <c r="X36" s="766"/>
      <c r="Y36" s="766"/>
      <c r="Z36" s="766"/>
      <c r="AA36" s="767"/>
      <c r="AB36" s="765"/>
      <c r="AC36" s="766"/>
      <c r="AD36" s="766"/>
      <c r="AE36" s="766"/>
      <c r="AF36" s="767"/>
      <c r="AG36" s="765"/>
      <c r="AH36" s="766"/>
      <c r="AI36" s="766"/>
      <c r="AJ36" s="766"/>
      <c r="AK36" s="767"/>
      <c r="AL36" s="765"/>
      <c r="AM36" s="766"/>
      <c r="AN36" s="766"/>
      <c r="AO36" s="766"/>
      <c r="AP36" s="767"/>
    </row>
    <row r="37" spans="2:42">
      <c r="B37" s="761" t="s">
        <v>759</v>
      </c>
      <c r="C37" s="762"/>
      <c r="D37" s="763"/>
      <c r="E37" s="763">
        <v>1</v>
      </c>
      <c r="F37" s="763"/>
      <c r="G37" s="764"/>
      <c r="H37" s="762"/>
      <c r="I37" s="763"/>
      <c r="J37" s="763"/>
      <c r="K37" s="763"/>
      <c r="L37" s="764"/>
      <c r="M37" s="762"/>
      <c r="N37" s="763"/>
      <c r="O37" s="763"/>
      <c r="P37" s="763"/>
      <c r="Q37" s="764"/>
      <c r="R37" s="762"/>
      <c r="S37" s="763"/>
      <c r="T37" s="763"/>
      <c r="U37" s="763"/>
      <c r="V37" s="764"/>
      <c r="W37" s="765"/>
      <c r="X37" s="766"/>
      <c r="Y37" s="766"/>
      <c r="Z37" s="766"/>
      <c r="AA37" s="767"/>
      <c r="AB37" s="765"/>
      <c r="AC37" s="766"/>
      <c r="AD37" s="766"/>
      <c r="AE37" s="766"/>
      <c r="AF37" s="767"/>
      <c r="AG37" s="765"/>
      <c r="AH37" s="766"/>
      <c r="AI37" s="766"/>
      <c r="AJ37" s="766"/>
      <c r="AK37" s="767"/>
      <c r="AL37" s="765"/>
      <c r="AM37" s="766"/>
      <c r="AN37" s="766"/>
      <c r="AO37" s="766"/>
      <c r="AP37" s="767"/>
    </row>
    <row r="38" spans="2:42">
      <c r="B38" s="761" t="s">
        <v>9</v>
      </c>
      <c r="C38" s="768"/>
      <c r="D38" s="769"/>
      <c r="E38" s="769">
        <v>1</v>
      </c>
      <c r="F38" s="769"/>
      <c r="G38" s="770"/>
      <c r="H38" s="768"/>
      <c r="I38" s="769"/>
      <c r="J38" s="769">
        <v>1</v>
      </c>
      <c r="K38" s="769"/>
      <c r="L38" s="770"/>
      <c r="M38" s="768"/>
      <c r="N38" s="769"/>
      <c r="O38" s="769">
        <v>1</v>
      </c>
      <c r="P38" s="769"/>
      <c r="Q38" s="770"/>
      <c r="R38" s="768"/>
      <c r="S38" s="769"/>
      <c r="T38" s="769"/>
      <c r="U38" s="769"/>
      <c r="V38" s="770"/>
      <c r="W38" s="771"/>
      <c r="X38" s="772"/>
      <c r="Y38" s="772"/>
      <c r="Z38" s="772"/>
      <c r="AA38" s="773"/>
      <c r="AB38" s="771"/>
      <c r="AC38" s="772"/>
      <c r="AD38" s="772"/>
      <c r="AE38" s="772"/>
      <c r="AF38" s="773"/>
      <c r="AG38" s="771"/>
      <c r="AH38" s="772"/>
      <c r="AI38" s="772"/>
      <c r="AJ38" s="772"/>
      <c r="AK38" s="773"/>
      <c r="AL38" s="771"/>
      <c r="AM38" s="772"/>
      <c r="AN38" s="772"/>
      <c r="AO38" s="772"/>
      <c r="AP38" s="773"/>
    </row>
    <row r="39" spans="2:42">
      <c r="B39" s="774" t="s">
        <v>10</v>
      </c>
      <c r="C39" s="755"/>
      <c r="D39" s="756"/>
      <c r="E39" s="756"/>
      <c r="F39" s="756"/>
      <c r="G39" s="757"/>
      <c r="H39" s="755"/>
      <c r="I39" s="756"/>
      <c r="J39" s="756"/>
      <c r="K39" s="756"/>
      <c r="L39" s="757"/>
      <c r="M39" s="755"/>
      <c r="N39" s="756"/>
      <c r="O39" s="756"/>
      <c r="P39" s="756"/>
      <c r="Q39" s="757"/>
      <c r="R39" s="755"/>
      <c r="S39" s="756"/>
      <c r="T39" s="756"/>
      <c r="U39" s="756"/>
      <c r="V39" s="757"/>
      <c r="W39" s="758"/>
      <c r="X39" s="759"/>
      <c r="Y39" s="759"/>
      <c r="Z39" s="759"/>
      <c r="AA39" s="760"/>
      <c r="AB39" s="758"/>
      <c r="AC39" s="759"/>
      <c r="AD39" s="759"/>
      <c r="AE39" s="759"/>
      <c r="AF39" s="760"/>
      <c r="AG39" s="758"/>
      <c r="AH39" s="759"/>
      <c r="AI39" s="759"/>
      <c r="AJ39" s="759"/>
      <c r="AK39" s="760"/>
      <c r="AL39" s="758"/>
      <c r="AM39" s="759"/>
      <c r="AN39" s="759"/>
      <c r="AO39" s="759"/>
      <c r="AP39" s="760"/>
    </row>
    <row r="40" spans="2:42">
      <c r="B40" s="761" t="s">
        <v>13</v>
      </c>
      <c r="C40" s="762"/>
      <c r="D40" s="763"/>
      <c r="E40" s="763"/>
      <c r="F40" s="763"/>
      <c r="G40" s="764"/>
      <c r="H40" s="762"/>
      <c r="I40" s="763"/>
      <c r="J40" s="763"/>
      <c r="K40" s="763"/>
      <c r="L40" s="764"/>
      <c r="M40" s="762"/>
      <c r="N40" s="763"/>
      <c r="O40" s="763">
        <v>1</v>
      </c>
      <c r="P40" s="763"/>
      <c r="Q40" s="764"/>
      <c r="R40" s="762"/>
      <c r="S40" s="763"/>
      <c r="T40" s="763">
        <v>1</v>
      </c>
      <c r="U40" s="763"/>
      <c r="V40" s="764"/>
      <c r="W40" s="765"/>
      <c r="X40" s="766"/>
      <c r="Y40" s="766"/>
      <c r="Z40" s="766"/>
      <c r="AA40" s="767"/>
      <c r="AB40" s="765"/>
      <c r="AC40" s="766"/>
      <c r="AD40" s="766"/>
      <c r="AE40" s="766"/>
      <c r="AF40" s="767"/>
      <c r="AG40" s="765"/>
      <c r="AH40" s="766"/>
      <c r="AI40" s="766"/>
      <c r="AJ40" s="766"/>
      <c r="AK40" s="767"/>
      <c r="AL40" s="765"/>
      <c r="AM40" s="766"/>
      <c r="AN40" s="766"/>
      <c r="AO40" s="766"/>
      <c r="AP40" s="767"/>
    </row>
    <row r="41" spans="2:42">
      <c r="B41" s="761" t="s">
        <v>22</v>
      </c>
      <c r="C41" s="762"/>
      <c r="D41" s="763"/>
      <c r="E41" s="763">
        <v>1</v>
      </c>
      <c r="F41" s="763"/>
      <c r="G41" s="764"/>
      <c r="H41" s="762"/>
      <c r="I41" s="763"/>
      <c r="J41" s="763"/>
      <c r="K41" s="763"/>
      <c r="L41" s="764"/>
      <c r="M41" s="762"/>
      <c r="N41" s="763"/>
      <c r="O41" s="763"/>
      <c r="P41" s="763"/>
      <c r="Q41" s="764"/>
      <c r="R41" s="762"/>
      <c r="S41" s="763"/>
      <c r="T41" s="763"/>
      <c r="U41" s="763"/>
      <c r="V41" s="764"/>
      <c r="W41" s="765"/>
      <c r="X41" s="766"/>
      <c r="Y41" s="766"/>
      <c r="Z41" s="766"/>
      <c r="AA41" s="767"/>
      <c r="AB41" s="765"/>
      <c r="AC41" s="766"/>
      <c r="AD41" s="766"/>
      <c r="AE41" s="766"/>
      <c r="AF41" s="767"/>
      <c r="AG41" s="765"/>
      <c r="AH41" s="766"/>
      <c r="AI41" s="766"/>
      <c r="AJ41" s="766"/>
      <c r="AK41" s="767"/>
      <c r="AL41" s="765"/>
      <c r="AM41" s="766"/>
      <c r="AN41" s="766"/>
      <c r="AO41" s="766"/>
      <c r="AP41" s="767"/>
    </row>
    <row r="42" spans="2:42">
      <c r="B42" s="761" t="s">
        <v>9</v>
      </c>
      <c r="C42" s="768"/>
      <c r="D42" s="769"/>
      <c r="E42" s="769">
        <v>1</v>
      </c>
      <c r="F42" s="769"/>
      <c r="G42" s="770"/>
      <c r="H42" s="768"/>
      <c r="I42" s="769"/>
      <c r="J42" s="769">
        <v>1</v>
      </c>
      <c r="K42" s="769"/>
      <c r="L42" s="770"/>
      <c r="M42" s="768"/>
      <c r="N42" s="769"/>
      <c r="O42" s="769">
        <v>1</v>
      </c>
      <c r="P42" s="769"/>
      <c r="Q42" s="770"/>
      <c r="R42" s="768"/>
      <c r="S42" s="769"/>
      <c r="T42" s="769"/>
      <c r="U42" s="769"/>
      <c r="V42" s="770"/>
      <c r="W42" s="771"/>
      <c r="X42" s="772"/>
      <c r="Y42" s="772"/>
      <c r="Z42" s="772"/>
      <c r="AA42" s="773"/>
      <c r="AB42" s="771"/>
      <c r="AC42" s="772"/>
      <c r="AD42" s="772"/>
      <c r="AE42" s="772"/>
      <c r="AF42" s="773"/>
      <c r="AG42" s="771"/>
      <c r="AH42" s="772"/>
      <c r="AI42" s="772"/>
      <c r="AJ42" s="772"/>
      <c r="AK42" s="773"/>
      <c r="AL42" s="771"/>
      <c r="AM42" s="772"/>
      <c r="AN42" s="772"/>
      <c r="AO42" s="772"/>
      <c r="AP42" s="773"/>
    </row>
    <row r="43" spans="2:42">
      <c r="B43" s="774" t="s">
        <v>14</v>
      </c>
      <c r="C43" s="755"/>
      <c r="D43" s="756"/>
      <c r="E43" s="756"/>
      <c r="F43" s="756"/>
      <c r="G43" s="757"/>
      <c r="H43" s="755"/>
      <c r="I43" s="756"/>
      <c r="J43" s="756"/>
      <c r="K43" s="756"/>
      <c r="L43" s="757"/>
      <c r="M43" s="755"/>
      <c r="N43" s="756"/>
      <c r="O43" s="756"/>
      <c r="P43" s="756"/>
      <c r="Q43" s="757"/>
      <c r="R43" s="755"/>
      <c r="S43" s="756"/>
      <c r="T43" s="756"/>
      <c r="U43" s="756"/>
      <c r="V43" s="757"/>
      <c r="W43" s="758"/>
      <c r="X43" s="759"/>
      <c r="Y43" s="759"/>
      <c r="Z43" s="759"/>
      <c r="AA43" s="760"/>
      <c r="AB43" s="758"/>
      <c r="AC43" s="759"/>
      <c r="AD43" s="759"/>
      <c r="AE43" s="759"/>
      <c r="AF43" s="760"/>
      <c r="AG43" s="758"/>
      <c r="AH43" s="759"/>
      <c r="AI43" s="759"/>
      <c r="AJ43" s="759"/>
      <c r="AK43" s="760"/>
      <c r="AL43" s="758"/>
      <c r="AM43" s="759"/>
      <c r="AN43" s="759"/>
      <c r="AO43" s="759"/>
      <c r="AP43" s="760"/>
    </row>
    <row r="44" spans="2:42">
      <c r="B44" s="761" t="s">
        <v>14</v>
      </c>
      <c r="C44" s="768"/>
      <c r="D44" s="769"/>
      <c r="E44" s="769"/>
      <c r="F44" s="769"/>
      <c r="G44" s="770"/>
      <c r="H44" s="768">
        <v>1</v>
      </c>
      <c r="I44" s="769"/>
      <c r="J44" s="769"/>
      <c r="K44" s="769"/>
      <c r="L44" s="770"/>
      <c r="M44" s="768">
        <v>1</v>
      </c>
      <c r="N44" s="769"/>
      <c r="O44" s="769"/>
      <c r="P44" s="769"/>
      <c r="Q44" s="770"/>
      <c r="R44" s="768">
        <v>1</v>
      </c>
      <c r="S44" s="769"/>
      <c r="T44" s="769"/>
      <c r="U44" s="769"/>
      <c r="V44" s="770"/>
      <c r="W44" s="771"/>
      <c r="X44" s="772"/>
      <c r="Y44" s="772"/>
      <c r="Z44" s="772"/>
      <c r="AA44" s="773"/>
      <c r="AB44" s="771"/>
      <c r="AC44" s="772"/>
      <c r="AD44" s="772"/>
      <c r="AE44" s="772"/>
      <c r="AF44" s="773"/>
      <c r="AG44" s="771"/>
      <c r="AH44" s="772"/>
      <c r="AI44" s="772"/>
      <c r="AJ44" s="772"/>
      <c r="AK44" s="773"/>
      <c r="AL44" s="771"/>
      <c r="AM44" s="772"/>
      <c r="AN44" s="772"/>
      <c r="AO44" s="772"/>
      <c r="AP44" s="773"/>
    </row>
    <row r="45" spans="2:42">
      <c r="B45" s="774" t="s">
        <v>15</v>
      </c>
      <c r="C45" s="755"/>
      <c r="D45" s="756"/>
      <c r="E45" s="756"/>
      <c r="F45" s="756"/>
      <c r="G45" s="757"/>
      <c r="H45" s="755"/>
      <c r="I45" s="756"/>
      <c r="J45" s="756"/>
      <c r="K45" s="756"/>
      <c r="L45" s="757"/>
      <c r="M45" s="755"/>
      <c r="N45" s="756"/>
      <c r="O45" s="756"/>
      <c r="P45" s="756"/>
      <c r="Q45" s="757"/>
      <c r="R45" s="755"/>
      <c r="S45" s="756"/>
      <c r="T45" s="756"/>
      <c r="U45" s="756"/>
      <c r="V45" s="757"/>
      <c r="W45" s="758"/>
      <c r="X45" s="759"/>
      <c r="Y45" s="759"/>
      <c r="Z45" s="759"/>
      <c r="AA45" s="760"/>
      <c r="AB45" s="758"/>
      <c r="AC45" s="759"/>
      <c r="AD45" s="759"/>
      <c r="AE45" s="759"/>
      <c r="AF45" s="760"/>
      <c r="AG45" s="758"/>
      <c r="AH45" s="759"/>
      <c r="AI45" s="759"/>
      <c r="AJ45" s="759"/>
      <c r="AK45" s="760"/>
      <c r="AL45" s="758"/>
      <c r="AM45" s="759"/>
      <c r="AN45" s="759"/>
      <c r="AO45" s="759"/>
      <c r="AP45" s="760"/>
    </row>
    <row r="46" spans="2:42">
      <c r="B46" s="761" t="s">
        <v>16</v>
      </c>
      <c r="C46" s="762"/>
      <c r="D46" s="763"/>
      <c r="E46" s="763">
        <v>1</v>
      </c>
      <c r="F46" s="763"/>
      <c r="G46" s="764"/>
      <c r="H46" s="762"/>
      <c r="I46" s="763"/>
      <c r="J46" s="763"/>
      <c r="K46" s="763"/>
      <c r="L46" s="764"/>
      <c r="M46" s="762"/>
      <c r="N46" s="763"/>
      <c r="O46" s="763"/>
      <c r="P46" s="763"/>
      <c r="Q46" s="764"/>
      <c r="R46" s="762"/>
      <c r="S46" s="763"/>
      <c r="T46" s="763"/>
      <c r="U46" s="763"/>
      <c r="V46" s="764"/>
      <c r="W46" s="765"/>
      <c r="X46" s="766"/>
      <c r="Y46" s="766"/>
      <c r="Z46" s="766"/>
      <c r="AA46" s="767"/>
      <c r="AB46" s="765"/>
      <c r="AC46" s="766"/>
      <c r="AD46" s="766"/>
      <c r="AE46" s="766"/>
      <c r="AF46" s="767"/>
      <c r="AG46" s="765"/>
      <c r="AH46" s="766"/>
      <c r="AI46" s="766"/>
      <c r="AJ46" s="766"/>
      <c r="AK46" s="767"/>
      <c r="AL46" s="765"/>
      <c r="AM46" s="766"/>
      <c r="AN46" s="766"/>
      <c r="AO46" s="766"/>
      <c r="AP46" s="767"/>
    </row>
    <row r="47" spans="2:42">
      <c r="B47" s="761" t="s">
        <v>17</v>
      </c>
      <c r="C47" s="768"/>
      <c r="D47" s="769"/>
      <c r="E47" s="769">
        <v>1</v>
      </c>
      <c r="F47" s="769"/>
      <c r="G47" s="770"/>
      <c r="H47" s="768"/>
      <c r="I47" s="769"/>
      <c r="J47" s="769">
        <v>1</v>
      </c>
      <c r="K47" s="769"/>
      <c r="L47" s="770"/>
      <c r="M47" s="768"/>
      <c r="N47" s="769"/>
      <c r="O47" s="769"/>
      <c r="P47" s="769"/>
      <c r="Q47" s="770"/>
      <c r="R47" s="768"/>
      <c r="S47" s="769"/>
      <c r="T47" s="769"/>
      <c r="U47" s="769"/>
      <c r="V47" s="770"/>
      <c r="W47" s="771"/>
      <c r="X47" s="772"/>
      <c r="Y47" s="772"/>
      <c r="Z47" s="772"/>
      <c r="AA47" s="773"/>
      <c r="AB47" s="771"/>
      <c r="AC47" s="772"/>
      <c r="AD47" s="772"/>
      <c r="AE47" s="772"/>
      <c r="AF47" s="773"/>
      <c r="AG47" s="771"/>
      <c r="AH47" s="772"/>
      <c r="AI47" s="772"/>
      <c r="AJ47" s="772"/>
      <c r="AK47" s="773"/>
      <c r="AL47" s="771"/>
      <c r="AM47" s="772"/>
      <c r="AN47" s="772"/>
      <c r="AO47" s="772"/>
      <c r="AP47" s="773"/>
    </row>
    <row r="48" spans="2:42">
      <c r="B48" s="774" t="s">
        <v>489</v>
      </c>
      <c r="C48" s="755"/>
      <c r="D48" s="756"/>
      <c r="E48" s="756"/>
      <c r="F48" s="756"/>
      <c r="G48" s="757"/>
      <c r="H48" s="755"/>
      <c r="I48" s="756"/>
      <c r="J48" s="756"/>
      <c r="K48" s="756"/>
      <c r="L48" s="757"/>
      <c r="M48" s="755"/>
      <c r="N48" s="756"/>
      <c r="O48" s="756"/>
      <c r="P48" s="756"/>
      <c r="Q48" s="757"/>
      <c r="R48" s="755"/>
      <c r="S48" s="756"/>
      <c r="T48" s="756"/>
      <c r="U48" s="756"/>
      <c r="V48" s="757"/>
      <c r="W48" s="758"/>
      <c r="X48" s="759"/>
      <c r="Y48" s="759"/>
      <c r="Z48" s="759"/>
      <c r="AA48" s="760"/>
      <c r="AB48" s="758"/>
      <c r="AC48" s="759"/>
      <c r="AD48" s="759"/>
      <c r="AE48" s="759"/>
      <c r="AF48" s="760"/>
      <c r="AG48" s="758"/>
      <c r="AH48" s="759"/>
      <c r="AI48" s="759"/>
      <c r="AJ48" s="759"/>
      <c r="AK48" s="760"/>
      <c r="AL48" s="758"/>
      <c r="AM48" s="759"/>
      <c r="AN48" s="759"/>
      <c r="AO48" s="759"/>
      <c r="AP48" s="760"/>
    </row>
    <row r="49" spans="2:42">
      <c r="B49" s="761" t="s">
        <v>490</v>
      </c>
      <c r="C49" s="768"/>
      <c r="D49" s="769"/>
      <c r="E49" s="769"/>
      <c r="F49" s="769"/>
      <c r="G49" s="770"/>
      <c r="H49" s="768"/>
      <c r="I49" s="769"/>
      <c r="J49" s="769"/>
      <c r="K49" s="769"/>
      <c r="L49" s="770"/>
      <c r="M49" s="768"/>
      <c r="N49" s="769"/>
      <c r="O49" s="769"/>
      <c r="P49" s="769"/>
      <c r="Q49" s="770"/>
      <c r="R49" s="768"/>
      <c r="S49" s="769"/>
      <c r="T49" s="769">
        <v>1</v>
      </c>
      <c r="U49" s="769"/>
      <c r="V49" s="770"/>
      <c r="W49" s="771"/>
      <c r="X49" s="772"/>
      <c r="Y49" s="772"/>
      <c r="Z49" s="772"/>
      <c r="AA49" s="773"/>
      <c r="AB49" s="771"/>
      <c r="AC49" s="772"/>
      <c r="AD49" s="772"/>
      <c r="AE49" s="772"/>
      <c r="AF49" s="773"/>
      <c r="AG49" s="771"/>
      <c r="AH49" s="772"/>
      <c r="AI49" s="772"/>
      <c r="AJ49" s="772"/>
      <c r="AK49" s="773"/>
      <c r="AL49" s="771"/>
      <c r="AM49" s="772"/>
      <c r="AN49" s="772"/>
      <c r="AO49" s="772"/>
      <c r="AP49" s="773"/>
    </row>
    <row r="50" spans="2:42">
      <c r="B50" s="744"/>
      <c r="C50" s="878">
        <v>2011</v>
      </c>
      <c r="D50" s="879"/>
      <c r="E50" s="879"/>
      <c r="F50" s="879"/>
      <c r="G50" s="880"/>
      <c r="H50" s="878">
        <v>2012</v>
      </c>
      <c r="I50" s="879"/>
      <c r="J50" s="879"/>
      <c r="K50" s="879"/>
      <c r="L50" s="880"/>
      <c r="M50" s="878">
        <v>2013</v>
      </c>
      <c r="N50" s="879"/>
      <c r="O50" s="879"/>
      <c r="P50" s="879"/>
      <c r="Q50" s="880"/>
      <c r="R50" s="878">
        <v>2014</v>
      </c>
      <c r="S50" s="879"/>
      <c r="T50" s="879"/>
      <c r="U50" s="879"/>
      <c r="V50" s="880"/>
      <c r="W50" s="878">
        <v>2015</v>
      </c>
      <c r="X50" s="879"/>
      <c r="Y50" s="879"/>
      <c r="Z50" s="879"/>
      <c r="AA50" s="880"/>
      <c r="AB50" s="878">
        <v>2016</v>
      </c>
      <c r="AC50" s="879"/>
      <c r="AD50" s="879"/>
      <c r="AE50" s="879"/>
      <c r="AF50" s="880"/>
      <c r="AG50" s="878">
        <v>2017</v>
      </c>
      <c r="AH50" s="879"/>
      <c r="AI50" s="879"/>
      <c r="AJ50" s="879"/>
      <c r="AK50" s="880"/>
      <c r="AL50" s="878">
        <v>2018</v>
      </c>
      <c r="AM50" s="879"/>
      <c r="AN50" s="879"/>
      <c r="AO50" s="879"/>
      <c r="AP50" s="880"/>
    </row>
    <row r="51" spans="2:42" ht="38.25">
      <c r="B51" s="745" t="s">
        <v>211</v>
      </c>
      <c r="C51" s="746" t="s">
        <v>29</v>
      </c>
      <c r="D51" s="747" t="s">
        <v>756</v>
      </c>
      <c r="E51" s="748" t="s">
        <v>757</v>
      </c>
      <c r="F51" s="748" t="s">
        <v>731</v>
      </c>
      <c r="G51" s="749" t="s">
        <v>31</v>
      </c>
      <c r="H51" s="746" t="s">
        <v>29</v>
      </c>
      <c r="I51" s="747" t="s">
        <v>756</v>
      </c>
      <c r="J51" s="748" t="s">
        <v>757</v>
      </c>
      <c r="K51" s="748" t="s">
        <v>731</v>
      </c>
      <c r="L51" s="749" t="s">
        <v>31</v>
      </c>
      <c r="M51" s="746" t="s">
        <v>29</v>
      </c>
      <c r="N51" s="747" t="s">
        <v>756</v>
      </c>
      <c r="O51" s="748" t="s">
        <v>757</v>
      </c>
      <c r="P51" s="748" t="s">
        <v>731</v>
      </c>
      <c r="Q51" s="749" t="s">
        <v>31</v>
      </c>
      <c r="R51" s="746" t="s">
        <v>29</v>
      </c>
      <c r="S51" s="747" t="s">
        <v>756</v>
      </c>
      <c r="T51" s="748" t="s">
        <v>757</v>
      </c>
      <c r="U51" s="748" t="s">
        <v>731</v>
      </c>
      <c r="V51" s="749" t="s">
        <v>31</v>
      </c>
      <c r="W51" s="746" t="s">
        <v>29</v>
      </c>
      <c r="X51" s="747" t="s">
        <v>756</v>
      </c>
      <c r="Y51" s="748" t="s">
        <v>757</v>
      </c>
      <c r="Z51" s="748" t="s">
        <v>731</v>
      </c>
      <c r="AA51" s="749" t="s">
        <v>31</v>
      </c>
      <c r="AB51" s="746" t="s">
        <v>29</v>
      </c>
      <c r="AC51" s="747" t="s">
        <v>756</v>
      </c>
      <c r="AD51" s="748" t="s">
        <v>757</v>
      </c>
      <c r="AE51" s="748" t="s">
        <v>731</v>
      </c>
      <c r="AF51" s="749" t="s">
        <v>31</v>
      </c>
      <c r="AG51" s="746" t="s">
        <v>29</v>
      </c>
      <c r="AH51" s="747" t="s">
        <v>756</v>
      </c>
      <c r="AI51" s="748" t="s">
        <v>757</v>
      </c>
      <c r="AJ51" s="748" t="s">
        <v>731</v>
      </c>
      <c r="AK51" s="749" t="s">
        <v>31</v>
      </c>
      <c r="AL51" s="746" t="s">
        <v>29</v>
      </c>
      <c r="AM51" s="747" t="s">
        <v>756</v>
      </c>
      <c r="AN51" s="748" t="s">
        <v>757</v>
      </c>
      <c r="AO51" s="748" t="s">
        <v>731</v>
      </c>
      <c r="AP51" s="749" t="s">
        <v>31</v>
      </c>
    </row>
    <row r="52" spans="2:42" ht="18.75">
      <c r="B52" s="750" t="s">
        <v>760</v>
      </c>
      <c r="C52" s="751"/>
      <c r="D52" s="752"/>
      <c r="E52" s="752"/>
      <c r="F52" s="752"/>
      <c r="G52" s="753"/>
      <c r="H52" s="751"/>
      <c r="I52" s="752"/>
      <c r="J52" s="752"/>
      <c r="K52" s="752"/>
      <c r="L52" s="753"/>
      <c r="M52" s="751"/>
      <c r="N52" s="752"/>
      <c r="O52" s="752"/>
      <c r="P52" s="752"/>
      <c r="Q52" s="753"/>
      <c r="R52" s="751"/>
      <c r="S52" s="752"/>
      <c r="T52" s="752"/>
      <c r="U52" s="752"/>
      <c r="V52" s="753"/>
      <c r="W52" s="751"/>
      <c r="X52" s="752"/>
      <c r="Y52" s="752"/>
      <c r="Z52" s="752"/>
      <c r="AA52" s="753"/>
      <c r="AB52" s="751"/>
      <c r="AC52" s="752"/>
      <c r="AD52" s="752"/>
      <c r="AE52" s="752"/>
      <c r="AF52" s="753"/>
      <c r="AG52" s="751"/>
      <c r="AH52" s="752"/>
      <c r="AI52" s="752"/>
      <c r="AJ52" s="752"/>
      <c r="AK52" s="753"/>
      <c r="AL52" s="751"/>
      <c r="AM52" s="752"/>
      <c r="AN52" s="752"/>
      <c r="AO52" s="752"/>
      <c r="AP52" s="753"/>
    </row>
    <row r="53" spans="2:42" ht="15.75">
      <c r="B53" s="775" t="s">
        <v>503</v>
      </c>
      <c r="C53" s="765"/>
      <c r="D53" s="766"/>
      <c r="E53" s="766"/>
      <c r="F53" s="766"/>
      <c r="G53" s="767"/>
      <c r="H53" s="765"/>
      <c r="I53" s="766"/>
      <c r="J53" s="766"/>
      <c r="K53" s="766"/>
      <c r="L53" s="767"/>
      <c r="M53" s="765"/>
      <c r="N53" s="766"/>
      <c r="O53" s="766"/>
      <c r="P53" s="766"/>
      <c r="Q53" s="767"/>
      <c r="R53" s="765"/>
      <c r="S53" s="766"/>
      <c r="T53" s="766"/>
      <c r="U53" s="766"/>
      <c r="V53" s="767"/>
      <c r="W53" s="762"/>
      <c r="X53" s="763"/>
      <c r="Y53" s="763"/>
      <c r="Z53" s="763"/>
      <c r="AA53" s="764"/>
      <c r="AB53" s="762"/>
      <c r="AC53" s="763"/>
      <c r="AD53" s="763"/>
      <c r="AE53" s="763"/>
      <c r="AF53" s="764"/>
      <c r="AG53" s="762"/>
      <c r="AH53" s="763"/>
      <c r="AI53" s="763"/>
      <c r="AJ53" s="763"/>
      <c r="AK53" s="764"/>
      <c r="AL53" s="762"/>
      <c r="AM53" s="763"/>
      <c r="AN53" s="763"/>
      <c r="AO53" s="763"/>
      <c r="AP53" s="764"/>
    </row>
    <row r="54" spans="2:42">
      <c r="B54" s="754" t="s">
        <v>496</v>
      </c>
      <c r="C54" s="765"/>
      <c r="D54" s="766"/>
      <c r="E54" s="766"/>
      <c r="F54" s="766"/>
      <c r="G54" s="767"/>
      <c r="H54" s="765"/>
      <c r="I54" s="766"/>
      <c r="J54" s="766"/>
      <c r="K54" s="766"/>
      <c r="L54" s="767"/>
      <c r="M54" s="765"/>
      <c r="N54" s="766"/>
      <c r="O54" s="766"/>
      <c r="P54" s="766"/>
      <c r="Q54" s="767"/>
      <c r="R54" s="765"/>
      <c r="S54" s="766"/>
      <c r="T54" s="766"/>
      <c r="U54" s="766"/>
      <c r="V54" s="767"/>
      <c r="W54" s="762"/>
      <c r="X54" s="763"/>
      <c r="Y54" s="763"/>
      <c r="Z54" s="763"/>
      <c r="AA54" s="764"/>
      <c r="AB54" s="762"/>
      <c r="AC54" s="763"/>
      <c r="AD54" s="763"/>
      <c r="AE54" s="763"/>
      <c r="AF54" s="764"/>
      <c r="AG54" s="762"/>
      <c r="AH54" s="763"/>
      <c r="AI54" s="763"/>
      <c r="AJ54" s="763"/>
      <c r="AK54" s="764"/>
      <c r="AL54" s="762"/>
      <c r="AM54" s="763"/>
      <c r="AN54" s="763"/>
      <c r="AO54" s="763"/>
      <c r="AP54" s="764"/>
    </row>
    <row r="55" spans="2:42">
      <c r="B55" s="761" t="s">
        <v>95</v>
      </c>
      <c r="C55" s="765"/>
      <c r="D55" s="766"/>
      <c r="E55" s="766"/>
      <c r="F55" s="766"/>
      <c r="G55" s="767"/>
      <c r="H55" s="765"/>
      <c r="I55" s="766"/>
      <c r="J55" s="766"/>
      <c r="K55" s="766"/>
      <c r="L55" s="767"/>
      <c r="M55" s="765"/>
      <c r="N55" s="766"/>
      <c r="O55" s="766"/>
      <c r="P55" s="766"/>
      <c r="Q55" s="767"/>
      <c r="R55" s="765"/>
      <c r="S55" s="766"/>
      <c r="T55" s="766"/>
      <c r="U55" s="766"/>
      <c r="V55" s="767"/>
      <c r="W55" s="762">
        <v>1</v>
      </c>
      <c r="X55" s="763"/>
      <c r="Y55" s="763"/>
      <c r="Z55" s="763"/>
      <c r="AA55" s="764"/>
      <c r="AB55" s="762"/>
      <c r="AC55" s="763"/>
      <c r="AD55" s="763"/>
      <c r="AE55" s="763"/>
      <c r="AF55" s="764"/>
      <c r="AG55" s="762"/>
      <c r="AH55" s="763"/>
      <c r="AI55" s="763"/>
      <c r="AJ55" s="763"/>
      <c r="AK55" s="764"/>
      <c r="AL55" s="762"/>
      <c r="AM55" s="763"/>
      <c r="AN55" s="763"/>
      <c r="AO55" s="763"/>
      <c r="AP55" s="764"/>
    </row>
    <row r="56" spans="2:42">
      <c r="B56" s="761" t="s">
        <v>96</v>
      </c>
      <c r="C56" s="765"/>
      <c r="D56" s="766"/>
      <c r="E56" s="766"/>
      <c r="F56" s="766"/>
      <c r="G56" s="767"/>
      <c r="H56" s="765"/>
      <c r="I56" s="766"/>
      <c r="J56" s="766"/>
      <c r="K56" s="766"/>
      <c r="L56" s="767"/>
      <c r="M56" s="765"/>
      <c r="N56" s="766"/>
      <c r="O56" s="766"/>
      <c r="P56" s="766"/>
      <c r="Q56" s="767"/>
      <c r="R56" s="765"/>
      <c r="S56" s="766"/>
      <c r="T56" s="766"/>
      <c r="U56" s="766"/>
      <c r="V56" s="767"/>
      <c r="W56" s="762">
        <v>1</v>
      </c>
      <c r="X56" s="763"/>
      <c r="Y56" s="763"/>
      <c r="Z56" s="763"/>
      <c r="AA56" s="764"/>
      <c r="AB56" s="762"/>
      <c r="AC56" s="763"/>
      <c r="AD56" s="763"/>
      <c r="AE56" s="763"/>
      <c r="AF56" s="764"/>
      <c r="AG56" s="762"/>
      <c r="AH56" s="763"/>
      <c r="AI56" s="763"/>
      <c r="AJ56" s="763"/>
      <c r="AK56" s="764"/>
      <c r="AL56" s="762"/>
      <c r="AM56" s="763"/>
      <c r="AN56" s="763"/>
      <c r="AO56" s="763"/>
      <c r="AP56" s="764"/>
    </row>
    <row r="57" spans="2:42">
      <c r="B57" s="761" t="s">
        <v>97</v>
      </c>
      <c r="C57" s="765"/>
      <c r="D57" s="766"/>
      <c r="E57" s="766"/>
      <c r="F57" s="766"/>
      <c r="G57" s="767"/>
      <c r="H57" s="765"/>
      <c r="I57" s="766"/>
      <c r="J57" s="766"/>
      <c r="K57" s="766"/>
      <c r="L57" s="767"/>
      <c r="M57" s="765"/>
      <c r="N57" s="766"/>
      <c r="O57" s="766"/>
      <c r="P57" s="766"/>
      <c r="Q57" s="767"/>
      <c r="R57" s="765"/>
      <c r="S57" s="766"/>
      <c r="T57" s="766"/>
      <c r="U57" s="766"/>
      <c r="V57" s="767"/>
      <c r="W57" s="762">
        <v>1</v>
      </c>
      <c r="X57" s="763"/>
      <c r="Y57" s="763"/>
      <c r="Z57" s="763"/>
      <c r="AA57" s="764"/>
      <c r="AB57" s="762"/>
      <c r="AC57" s="763"/>
      <c r="AD57" s="763"/>
      <c r="AE57" s="763"/>
      <c r="AF57" s="764"/>
      <c r="AG57" s="762"/>
      <c r="AH57" s="763"/>
      <c r="AI57" s="763"/>
      <c r="AJ57" s="763"/>
      <c r="AK57" s="764"/>
      <c r="AL57" s="762"/>
      <c r="AM57" s="763"/>
      <c r="AN57" s="763"/>
      <c r="AO57" s="763"/>
      <c r="AP57" s="764"/>
    </row>
    <row r="58" spans="2:42">
      <c r="B58" s="761" t="s">
        <v>761</v>
      </c>
      <c r="C58" s="765"/>
      <c r="D58" s="766"/>
      <c r="E58" s="766"/>
      <c r="F58" s="766"/>
      <c r="G58" s="767"/>
      <c r="H58" s="765"/>
      <c r="I58" s="766"/>
      <c r="J58" s="766"/>
      <c r="K58" s="766"/>
      <c r="L58" s="767"/>
      <c r="M58" s="765"/>
      <c r="N58" s="766"/>
      <c r="O58" s="766"/>
      <c r="P58" s="766"/>
      <c r="Q58" s="767"/>
      <c r="R58" s="765"/>
      <c r="S58" s="766"/>
      <c r="T58" s="766"/>
      <c r="U58" s="766"/>
      <c r="V58" s="767"/>
      <c r="W58" s="762">
        <v>1</v>
      </c>
      <c r="X58" s="763"/>
      <c r="Y58" s="763"/>
      <c r="Z58" s="763"/>
      <c r="AA58" s="764"/>
      <c r="AB58" s="762"/>
      <c r="AC58" s="763"/>
      <c r="AD58" s="763"/>
      <c r="AE58" s="763"/>
      <c r="AF58" s="764"/>
      <c r="AG58" s="762"/>
      <c r="AH58" s="763"/>
      <c r="AI58" s="763"/>
      <c r="AJ58" s="763"/>
      <c r="AK58" s="764"/>
      <c r="AL58" s="762"/>
      <c r="AM58" s="763"/>
      <c r="AN58" s="763"/>
      <c r="AO58" s="763"/>
      <c r="AP58" s="764"/>
    </row>
    <row r="59" spans="2:42">
      <c r="B59" s="761" t="s">
        <v>98</v>
      </c>
      <c r="C59" s="765"/>
      <c r="D59" s="766"/>
      <c r="E59" s="766"/>
      <c r="F59" s="766"/>
      <c r="G59" s="767"/>
      <c r="H59" s="765"/>
      <c r="I59" s="766"/>
      <c r="J59" s="766"/>
      <c r="K59" s="766"/>
      <c r="L59" s="767"/>
      <c r="M59" s="765"/>
      <c r="N59" s="766"/>
      <c r="O59" s="766"/>
      <c r="P59" s="766"/>
      <c r="Q59" s="767"/>
      <c r="R59" s="765"/>
      <c r="S59" s="766"/>
      <c r="T59" s="766"/>
      <c r="U59" s="766"/>
      <c r="V59" s="767"/>
      <c r="W59" s="762">
        <v>1</v>
      </c>
      <c r="X59" s="763"/>
      <c r="Y59" s="763"/>
      <c r="Z59" s="763"/>
      <c r="AA59" s="764"/>
      <c r="AB59" s="762"/>
      <c r="AC59" s="763"/>
      <c r="AD59" s="763"/>
      <c r="AE59" s="763"/>
      <c r="AF59" s="764"/>
      <c r="AG59" s="762"/>
      <c r="AH59" s="763"/>
      <c r="AI59" s="763"/>
      <c r="AJ59" s="763"/>
      <c r="AK59" s="764"/>
      <c r="AL59" s="762"/>
      <c r="AM59" s="763"/>
      <c r="AN59" s="763"/>
      <c r="AO59" s="763"/>
      <c r="AP59" s="764"/>
    </row>
    <row r="60" spans="2:42">
      <c r="B60" s="774" t="s">
        <v>497</v>
      </c>
      <c r="C60" s="776"/>
      <c r="D60" s="777"/>
      <c r="E60" s="777"/>
      <c r="F60" s="777"/>
      <c r="G60" s="778"/>
      <c r="H60" s="776"/>
      <c r="I60" s="777"/>
      <c r="J60" s="777"/>
      <c r="K60" s="777"/>
      <c r="L60" s="778"/>
      <c r="M60" s="776"/>
      <c r="N60" s="777"/>
      <c r="O60" s="777"/>
      <c r="P60" s="777"/>
      <c r="Q60" s="778"/>
      <c r="R60" s="776"/>
      <c r="S60" s="777"/>
      <c r="T60" s="777"/>
      <c r="U60" s="777"/>
      <c r="V60" s="778"/>
      <c r="W60" s="779"/>
      <c r="X60" s="780"/>
      <c r="Y60" s="780"/>
      <c r="Z60" s="780"/>
      <c r="AA60" s="781"/>
      <c r="AB60" s="779"/>
      <c r="AC60" s="780"/>
      <c r="AD60" s="780"/>
      <c r="AE60" s="780"/>
      <c r="AF60" s="781"/>
      <c r="AG60" s="779"/>
      <c r="AH60" s="780"/>
      <c r="AI60" s="780"/>
      <c r="AJ60" s="780"/>
      <c r="AK60" s="781"/>
      <c r="AL60" s="779"/>
      <c r="AM60" s="780"/>
      <c r="AN60" s="780"/>
      <c r="AO60" s="780"/>
      <c r="AP60" s="781"/>
    </row>
    <row r="61" spans="2:42">
      <c r="B61" s="761" t="s">
        <v>99</v>
      </c>
      <c r="C61" s="765"/>
      <c r="D61" s="766"/>
      <c r="E61" s="766"/>
      <c r="F61" s="766"/>
      <c r="G61" s="767"/>
      <c r="H61" s="765"/>
      <c r="I61" s="766"/>
      <c r="J61" s="766"/>
      <c r="K61" s="766"/>
      <c r="L61" s="767"/>
      <c r="M61" s="765"/>
      <c r="N61" s="766"/>
      <c r="O61" s="766"/>
      <c r="P61" s="766"/>
      <c r="Q61" s="767"/>
      <c r="R61" s="765"/>
      <c r="S61" s="766"/>
      <c r="T61" s="766"/>
      <c r="U61" s="766"/>
      <c r="V61" s="767"/>
      <c r="W61" s="762"/>
      <c r="X61" s="763"/>
      <c r="Y61" s="763">
        <v>1</v>
      </c>
      <c r="Z61" s="763"/>
      <c r="AA61" s="764"/>
      <c r="AB61" s="762"/>
      <c r="AC61" s="763"/>
      <c r="AD61" s="763"/>
      <c r="AE61" s="763"/>
      <c r="AF61" s="764"/>
      <c r="AG61" s="762"/>
      <c r="AH61" s="763"/>
      <c r="AI61" s="763"/>
      <c r="AJ61" s="763"/>
      <c r="AK61" s="764"/>
      <c r="AL61" s="762"/>
      <c r="AM61" s="763"/>
      <c r="AN61" s="763"/>
      <c r="AO61" s="763"/>
      <c r="AP61" s="764"/>
    </row>
    <row r="62" spans="2:42">
      <c r="B62" s="761" t="s">
        <v>100</v>
      </c>
      <c r="C62" s="765"/>
      <c r="D62" s="766"/>
      <c r="E62" s="766"/>
      <c r="F62" s="766"/>
      <c r="G62" s="767"/>
      <c r="H62" s="765"/>
      <c r="I62" s="766"/>
      <c r="J62" s="766"/>
      <c r="K62" s="766"/>
      <c r="L62" s="767"/>
      <c r="M62" s="765"/>
      <c r="N62" s="766"/>
      <c r="O62" s="766"/>
      <c r="P62" s="766"/>
      <c r="Q62" s="767"/>
      <c r="R62" s="765"/>
      <c r="S62" s="766"/>
      <c r="T62" s="766"/>
      <c r="U62" s="766"/>
      <c r="V62" s="767"/>
      <c r="W62" s="762"/>
      <c r="X62" s="763">
        <v>9.5799999999999996E-2</v>
      </c>
      <c r="Y62" s="763">
        <v>0.85240000000000005</v>
      </c>
      <c r="Z62" s="763">
        <v>5.1799999999999999E-2</v>
      </c>
      <c r="AA62" s="764"/>
      <c r="AB62" s="762"/>
      <c r="AC62" s="763"/>
      <c r="AD62" s="763"/>
      <c r="AE62" s="763"/>
      <c r="AF62" s="764"/>
      <c r="AG62" s="762"/>
      <c r="AH62" s="763"/>
      <c r="AI62" s="763"/>
      <c r="AJ62" s="763"/>
      <c r="AK62" s="764"/>
      <c r="AL62" s="762"/>
      <c r="AM62" s="763"/>
      <c r="AN62" s="763"/>
      <c r="AO62" s="763"/>
      <c r="AP62" s="764"/>
    </row>
    <row r="63" spans="2:42">
      <c r="B63" s="761" t="s">
        <v>101</v>
      </c>
      <c r="C63" s="765"/>
      <c r="D63" s="766"/>
      <c r="E63" s="766"/>
      <c r="F63" s="766"/>
      <c r="G63" s="767"/>
      <c r="H63" s="765"/>
      <c r="I63" s="766"/>
      <c r="J63" s="766"/>
      <c r="K63" s="766"/>
      <c r="L63" s="767"/>
      <c r="M63" s="765"/>
      <c r="N63" s="766"/>
      <c r="O63" s="766"/>
      <c r="P63" s="766"/>
      <c r="Q63" s="767"/>
      <c r="R63" s="765"/>
      <c r="S63" s="766"/>
      <c r="T63" s="766"/>
      <c r="U63" s="766"/>
      <c r="V63" s="767"/>
      <c r="W63" s="762"/>
      <c r="X63" s="763">
        <v>1</v>
      </c>
      <c r="Y63" s="763"/>
      <c r="Z63" s="763"/>
      <c r="AA63" s="764"/>
      <c r="AB63" s="762"/>
      <c r="AC63" s="763"/>
      <c r="AD63" s="763"/>
      <c r="AE63" s="763"/>
      <c r="AF63" s="764"/>
      <c r="AG63" s="762"/>
      <c r="AH63" s="763"/>
      <c r="AI63" s="763"/>
      <c r="AJ63" s="763"/>
      <c r="AK63" s="764"/>
      <c r="AL63" s="762"/>
      <c r="AM63" s="763"/>
      <c r="AN63" s="763"/>
      <c r="AO63" s="763"/>
      <c r="AP63" s="764"/>
    </row>
    <row r="64" spans="2:42">
      <c r="B64" s="761" t="s">
        <v>102</v>
      </c>
      <c r="C64" s="765"/>
      <c r="D64" s="766"/>
      <c r="E64" s="766"/>
      <c r="F64" s="766"/>
      <c r="G64" s="767"/>
      <c r="H64" s="765"/>
      <c r="I64" s="766"/>
      <c r="J64" s="766"/>
      <c r="K64" s="766"/>
      <c r="L64" s="767"/>
      <c r="M64" s="765"/>
      <c r="N64" s="766"/>
      <c r="O64" s="766"/>
      <c r="P64" s="766"/>
      <c r="Q64" s="767"/>
      <c r="R64" s="765"/>
      <c r="S64" s="766"/>
      <c r="T64" s="766"/>
      <c r="U64" s="766"/>
      <c r="V64" s="767"/>
      <c r="W64" s="762"/>
      <c r="X64" s="763"/>
      <c r="Y64" s="763">
        <v>1</v>
      </c>
      <c r="Z64" s="763"/>
      <c r="AA64" s="764"/>
      <c r="AB64" s="762"/>
      <c r="AC64" s="763"/>
      <c r="AD64" s="763"/>
      <c r="AE64" s="763"/>
      <c r="AF64" s="764"/>
      <c r="AG64" s="762"/>
      <c r="AH64" s="763"/>
      <c r="AI64" s="763"/>
      <c r="AJ64" s="763"/>
      <c r="AK64" s="764"/>
      <c r="AL64" s="762"/>
      <c r="AM64" s="763"/>
      <c r="AN64" s="763"/>
      <c r="AO64" s="763"/>
      <c r="AP64" s="764"/>
    </row>
    <row r="65" spans="2:42">
      <c r="B65" s="774" t="s">
        <v>10</v>
      </c>
      <c r="C65" s="776"/>
      <c r="D65" s="777"/>
      <c r="E65" s="777"/>
      <c r="F65" s="777"/>
      <c r="G65" s="778"/>
      <c r="H65" s="776"/>
      <c r="I65" s="777"/>
      <c r="J65" s="777"/>
      <c r="K65" s="777"/>
      <c r="L65" s="778"/>
      <c r="M65" s="776"/>
      <c r="N65" s="777"/>
      <c r="O65" s="777"/>
      <c r="P65" s="777"/>
      <c r="Q65" s="778"/>
      <c r="R65" s="776"/>
      <c r="S65" s="777"/>
      <c r="T65" s="777"/>
      <c r="U65" s="777"/>
      <c r="V65" s="778"/>
      <c r="W65" s="779"/>
      <c r="X65" s="780"/>
      <c r="Y65" s="780"/>
      <c r="Z65" s="780"/>
      <c r="AA65" s="781"/>
      <c r="AB65" s="779"/>
      <c r="AC65" s="780"/>
      <c r="AD65" s="780"/>
      <c r="AE65" s="780"/>
      <c r="AF65" s="781"/>
      <c r="AG65" s="779"/>
      <c r="AH65" s="780"/>
      <c r="AI65" s="780"/>
      <c r="AJ65" s="780"/>
      <c r="AK65" s="781"/>
      <c r="AL65" s="779"/>
      <c r="AM65" s="780"/>
      <c r="AN65" s="780"/>
      <c r="AO65" s="780"/>
      <c r="AP65" s="781"/>
    </row>
    <row r="66" spans="2:42">
      <c r="B66" s="761" t="s">
        <v>104</v>
      </c>
      <c r="C66" s="765"/>
      <c r="D66" s="766"/>
      <c r="E66" s="766"/>
      <c r="F66" s="766"/>
      <c r="G66" s="767"/>
      <c r="H66" s="765"/>
      <c r="I66" s="766"/>
      <c r="J66" s="766"/>
      <c r="K66" s="766"/>
      <c r="L66" s="767"/>
      <c r="M66" s="765"/>
      <c r="N66" s="766"/>
      <c r="O66" s="766"/>
      <c r="P66" s="766"/>
      <c r="Q66" s="767"/>
      <c r="R66" s="765"/>
      <c r="S66" s="766"/>
      <c r="T66" s="766"/>
      <c r="U66" s="766"/>
      <c r="V66" s="767"/>
      <c r="W66" s="762"/>
      <c r="X66" s="763"/>
      <c r="Y66" s="763"/>
      <c r="Z66" s="763"/>
      <c r="AA66" s="764"/>
      <c r="AB66" s="762"/>
      <c r="AC66" s="763"/>
      <c r="AD66" s="763"/>
      <c r="AE66" s="763"/>
      <c r="AF66" s="764"/>
      <c r="AG66" s="762"/>
      <c r="AH66" s="763"/>
      <c r="AI66" s="763"/>
      <c r="AJ66" s="763"/>
      <c r="AK66" s="764"/>
      <c r="AL66" s="762"/>
      <c r="AM66" s="763"/>
      <c r="AN66" s="763"/>
      <c r="AO66" s="763"/>
      <c r="AP66" s="764"/>
    </row>
    <row r="67" spans="2:42">
      <c r="B67" s="761" t="s">
        <v>105</v>
      </c>
      <c r="C67" s="765"/>
      <c r="D67" s="766"/>
      <c r="E67" s="766"/>
      <c r="F67" s="766"/>
      <c r="G67" s="767"/>
      <c r="H67" s="765"/>
      <c r="I67" s="766"/>
      <c r="J67" s="766"/>
      <c r="K67" s="766"/>
      <c r="L67" s="767"/>
      <c r="M67" s="765"/>
      <c r="N67" s="766"/>
      <c r="O67" s="766"/>
      <c r="P67" s="766"/>
      <c r="Q67" s="767"/>
      <c r="R67" s="765"/>
      <c r="S67" s="766"/>
      <c r="T67" s="766"/>
      <c r="U67" s="766"/>
      <c r="V67" s="767"/>
      <c r="W67" s="762"/>
      <c r="X67" s="763"/>
      <c r="Y67" s="763"/>
      <c r="Z67" s="763"/>
      <c r="AA67" s="764"/>
      <c r="AB67" s="762"/>
      <c r="AC67" s="763"/>
      <c r="AD67" s="763"/>
      <c r="AE67" s="763"/>
      <c r="AF67" s="764"/>
      <c r="AG67" s="762"/>
      <c r="AH67" s="763"/>
      <c r="AI67" s="763"/>
      <c r="AJ67" s="763"/>
      <c r="AK67" s="764"/>
      <c r="AL67" s="762"/>
      <c r="AM67" s="763"/>
      <c r="AN67" s="763"/>
      <c r="AO67" s="763"/>
      <c r="AP67" s="764"/>
    </row>
    <row r="68" spans="2:42">
      <c r="B68" s="761" t="s">
        <v>106</v>
      </c>
      <c r="C68" s="765"/>
      <c r="D68" s="766"/>
      <c r="E68" s="766"/>
      <c r="F68" s="766"/>
      <c r="G68" s="767"/>
      <c r="H68" s="765"/>
      <c r="I68" s="766"/>
      <c r="J68" s="766"/>
      <c r="K68" s="766"/>
      <c r="L68" s="767"/>
      <c r="M68" s="765"/>
      <c r="N68" s="766"/>
      <c r="O68" s="766"/>
      <c r="P68" s="766"/>
      <c r="Q68" s="767"/>
      <c r="R68" s="765"/>
      <c r="S68" s="766"/>
      <c r="T68" s="766"/>
      <c r="U68" s="766"/>
      <c r="V68" s="767"/>
      <c r="W68" s="762"/>
      <c r="X68" s="763"/>
      <c r="Y68" s="763">
        <v>1</v>
      </c>
      <c r="Z68" s="763"/>
      <c r="AA68" s="764"/>
      <c r="AB68" s="762"/>
      <c r="AC68" s="763"/>
      <c r="AD68" s="763"/>
      <c r="AE68" s="763"/>
      <c r="AF68" s="764"/>
      <c r="AG68" s="762"/>
      <c r="AH68" s="763"/>
      <c r="AI68" s="763"/>
      <c r="AJ68" s="763"/>
      <c r="AK68" s="764"/>
      <c r="AL68" s="762"/>
      <c r="AM68" s="763"/>
      <c r="AN68" s="763"/>
      <c r="AO68" s="763"/>
      <c r="AP68" s="764"/>
    </row>
    <row r="69" spans="2:42">
      <c r="B69" s="774" t="s">
        <v>107</v>
      </c>
      <c r="C69" s="776"/>
      <c r="D69" s="777"/>
      <c r="E69" s="777"/>
      <c r="F69" s="777"/>
      <c r="G69" s="778"/>
      <c r="H69" s="776"/>
      <c r="I69" s="777"/>
      <c r="J69" s="777"/>
      <c r="K69" s="777"/>
      <c r="L69" s="778"/>
      <c r="M69" s="776"/>
      <c r="N69" s="777"/>
      <c r="O69" s="777"/>
      <c r="P69" s="777"/>
      <c r="Q69" s="778"/>
      <c r="R69" s="776"/>
      <c r="S69" s="777"/>
      <c r="T69" s="777"/>
      <c r="U69" s="777"/>
      <c r="V69" s="778"/>
      <c r="W69" s="779"/>
      <c r="X69" s="780"/>
      <c r="Y69" s="780"/>
      <c r="Z69" s="780"/>
      <c r="AA69" s="781"/>
      <c r="AB69" s="779"/>
      <c r="AC69" s="780"/>
      <c r="AD69" s="780"/>
      <c r="AE69" s="780"/>
      <c r="AF69" s="781"/>
      <c r="AG69" s="779"/>
      <c r="AH69" s="780"/>
      <c r="AI69" s="780"/>
      <c r="AJ69" s="780"/>
      <c r="AK69" s="781"/>
      <c r="AL69" s="779"/>
      <c r="AM69" s="780"/>
      <c r="AN69" s="780"/>
      <c r="AO69" s="780"/>
      <c r="AP69" s="781"/>
    </row>
    <row r="70" spans="2:42">
      <c r="B70" s="782" t="s">
        <v>108</v>
      </c>
      <c r="C70" s="771"/>
      <c r="D70" s="772"/>
      <c r="E70" s="772"/>
      <c r="F70" s="772"/>
      <c r="G70" s="773"/>
      <c r="H70" s="771"/>
      <c r="I70" s="772"/>
      <c r="J70" s="772"/>
      <c r="K70" s="772"/>
      <c r="L70" s="773"/>
      <c r="M70" s="771"/>
      <c r="N70" s="772"/>
      <c r="O70" s="772"/>
      <c r="P70" s="772"/>
      <c r="Q70" s="773"/>
      <c r="R70" s="771"/>
      <c r="S70" s="772"/>
      <c r="T70" s="772"/>
      <c r="U70" s="772"/>
      <c r="V70" s="773"/>
      <c r="W70" s="768">
        <v>1</v>
      </c>
      <c r="X70" s="769"/>
      <c r="Y70" s="769"/>
      <c r="Z70" s="769"/>
      <c r="AA70" s="770"/>
      <c r="AB70" s="768"/>
      <c r="AC70" s="769"/>
      <c r="AD70" s="769"/>
      <c r="AE70" s="769"/>
      <c r="AF70" s="770"/>
      <c r="AG70" s="768"/>
      <c r="AH70" s="769"/>
      <c r="AI70" s="769"/>
      <c r="AJ70" s="769"/>
      <c r="AK70" s="770"/>
      <c r="AL70" s="768"/>
      <c r="AM70" s="769"/>
      <c r="AN70" s="769"/>
      <c r="AO70" s="769"/>
      <c r="AP70" s="770"/>
    </row>
    <row r="71" spans="2:42">
      <c r="B71" s="774" t="s">
        <v>489</v>
      </c>
      <c r="C71" s="776"/>
      <c r="D71" s="777"/>
      <c r="E71" s="777"/>
      <c r="F71" s="777"/>
      <c r="G71" s="778"/>
      <c r="H71" s="776"/>
      <c r="I71" s="777"/>
      <c r="J71" s="777"/>
      <c r="K71" s="777"/>
      <c r="L71" s="778"/>
      <c r="M71" s="776"/>
      <c r="N71" s="777"/>
      <c r="O71" s="777"/>
      <c r="P71" s="777"/>
      <c r="Q71" s="778"/>
      <c r="R71" s="776"/>
      <c r="S71" s="777"/>
      <c r="T71" s="777"/>
      <c r="U71" s="777"/>
      <c r="V71" s="778"/>
      <c r="W71" s="779"/>
      <c r="X71" s="780"/>
      <c r="Y71" s="780"/>
      <c r="Z71" s="780"/>
      <c r="AA71" s="781"/>
      <c r="AB71" s="779"/>
      <c r="AC71" s="780"/>
      <c r="AD71" s="780"/>
      <c r="AE71" s="780"/>
      <c r="AF71" s="781"/>
      <c r="AG71" s="779"/>
      <c r="AH71" s="780"/>
      <c r="AI71" s="780"/>
      <c r="AJ71" s="780"/>
      <c r="AK71" s="781"/>
      <c r="AL71" s="779"/>
      <c r="AM71" s="780"/>
      <c r="AN71" s="780"/>
      <c r="AO71" s="780"/>
      <c r="AP71" s="781"/>
    </row>
    <row r="72" spans="2:42">
      <c r="B72" s="782" t="s">
        <v>490</v>
      </c>
      <c r="C72" s="771"/>
      <c r="D72" s="772"/>
      <c r="E72" s="772"/>
      <c r="F72" s="772"/>
      <c r="G72" s="773"/>
      <c r="H72" s="771"/>
      <c r="I72" s="772"/>
      <c r="J72" s="772"/>
      <c r="K72" s="772"/>
      <c r="L72" s="773"/>
      <c r="M72" s="771"/>
      <c r="N72" s="772"/>
      <c r="O72" s="772"/>
      <c r="P72" s="772"/>
      <c r="Q72" s="773"/>
      <c r="R72" s="771"/>
      <c r="S72" s="772"/>
      <c r="T72" s="772"/>
      <c r="U72" s="772"/>
      <c r="V72" s="773"/>
      <c r="W72" s="768"/>
      <c r="X72" s="769"/>
      <c r="Y72" s="769">
        <v>1</v>
      </c>
      <c r="Z72" s="769"/>
      <c r="AA72" s="770"/>
      <c r="AB72" s="768"/>
      <c r="AC72" s="769"/>
      <c r="AD72" s="769"/>
      <c r="AE72" s="769"/>
      <c r="AF72" s="770"/>
      <c r="AG72" s="768"/>
      <c r="AH72" s="769"/>
      <c r="AI72" s="769"/>
      <c r="AJ72" s="769"/>
      <c r="AK72" s="770"/>
      <c r="AL72" s="768"/>
      <c r="AM72" s="769"/>
      <c r="AN72" s="769"/>
      <c r="AO72" s="769"/>
      <c r="AP72" s="770"/>
    </row>
    <row r="73" spans="2:42" ht="15.75">
      <c r="B73" s="783" t="s">
        <v>495</v>
      </c>
      <c r="C73" s="776"/>
      <c r="D73" s="777"/>
      <c r="E73" s="777"/>
      <c r="F73" s="777"/>
      <c r="G73" s="778"/>
      <c r="H73" s="776"/>
      <c r="I73" s="777"/>
      <c r="J73" s="777"/>
      <c r="K73" s="777"/>
      <c r="L73" s="778"/>
      <c r="M73" s="776"/>
      <c r="N73" s="777"/>
      <c r="O73" s="777"/>
      <c r="P73" s="777"/>
      <c r="Q73" s="778"/>
      <c r="R73" s="776"/>
      <c r="S73" s="777"/>
      <c r="T73" s="777"/>
      <c r="U73" s="777"/>
      <c r="V73" s="778"/>
      <c r="W73" s="779"/>
      <c r="X73" s="780"/>
      <c r="Y73" s="780"/>
      <c r="Z73" s="780"/>
      <c r="AA73" s="781"/>
      <c r="AB73" s="779"/>
      <c r="AC73" s="780"/>
      <c r="AD73" s="780"/>
      <c r="AE73" s="780"/>
      <c r="AF73" s="781"/>
      <c r="AG73" s="779"/>
      <c r="AH73" s="780"/>
      <c r="AI73" s="780"/>
      <c r="AJ73" s="780"/>
      <c r="AK73" s="781"/>
      <c r="AL73" s="779"/>
      <c r="AM73" s="780"/>
      <c r="AN73" s="780"/>
      <c r="AO73" s="780"/>
      <c r="AP73" s="781"/>
    </row>
    <row r="74" spans="2:42">
      <c r="B74" s="761" t="s">
        <v>762</v>
      </c>
      <c r="C74" s="765"/>
      <c r="D74" s="766"/>
      <c r="E74" s="766"/>
      <c r="F74" s="766"/>
      <c r="G74" s="767"/>
      <c r="H74" s="765"/>
      <c r="I74" s="766"/>
      <c r="J74" s="766"/>
      <c r="K74" s="766"/>
      <c r="L74" s="767"/>
      <c r="M74" s="765"/>
      <c r="N74" s="766"/>
      <c r="O74" s="766"/>
      <c r="P74" s="766"/>
      <c r="Q74" s="767"/>
      <c r="R74" s="765"/>
      <c r="S74" s="766"/>
      <c r="T74" s="766"/>
      <c r="U74" s="766"/>
      <c r="V74" s="767"/>
      <c r="W74" s="762"/>
      <c r="X74" s="763"/>
      <c r="Y74" s="763"/>
      <c r="Z74" s="763"/>
      <c r="AA74" s="764"/>
      <c r="AB74" s="762">
        <v>1</v>
      </c>
      <c r="AC74" s="763"/>
      <c r="AD74" s="763"/>
      <c r="AE74" s="763"/>
      <c r="AF74" s="764"/>
      <c r="AG74" s="762"/>
      <c r="AH74" s="763"/>
      <c r="AI74" s="763"/>
      <c r="AJ74" s="763"/>
      <c r="AK74" s="764"/>
      <c r="AL74" s="762"/>
      <c r="AM74" s="763"/>
      <c r="AN74" s="763"/>
      <c r="AO74" s="763"/>
      <c r="AP74" s="764"/>
    </row>
    <row r="75" spans="2:42">
      <c r="B75" s="782" t="s">
        <v>736</v>
      </c>
      <c r="C75" s="772"/>
      <c r="D75" s="772"/>
      <c r="E75" s="772"/>
      <c r="F75" s="772"/>
      <c r="G75" s="773"/>
      <c r="H75" s="772"/>
      <c r="I75" s="772"/>
      <c r="J75" s="772"/>
      <c r="K75" s="772"/>
      <c r="L75" s="773"/>
      <c r="M75" s="772"/>
      <c r="N75" s="772"/>
      <c r="O75" s="772"/>
      <c r="P75" s="772"/>
      <c r="Q75" s="773"/>
      <c r="R75" s="772"/>
      <c r="S75" s="772"/>
      <c r="T75" s="772"/>
      <c r="U75" s="772"/>
      <c r="V75" s="773"/>
      <c r="W75" s="769"/>
      <c r="X75" s="769"/>
      <c r="Y75" s="769"/>
      <c r="Z75" s="769"/>
      <c r="AA75" s="770"/>
      <c r="AB75" s="769"/>
      <c r="AC75" s="769">
        <v>1</v>
      </c>
      <c r="AD75" s="769"/>
      <c r="AE75" s="769"/>
      <c r="AF75" s="770"/>
      <c r="AG75" s="769"/>
      <c r="AH75" s="769">
        <v>1</v>
      </c>
      <c r="AI75" s="769"/>
      <c r="AJ75" s="769"/>
      <c r="AK75" s="770"/>
      <c r="AL75" s="769"/>
      <c r="AM75" s="769"/>
      <c r="AN75" s="769"/>
      <c r="AO75" s="769"/>
      <c r="AP75" s="770"/>
    </row>
    <row r="76" spans="2:42" ht="15.75">
      <c r="B76" s="775" t="s">
        <v>502</v>
      </c>
      <c r="C76" s="765"/>
      <c r="D76" s="766"/>
      <c r="E76" s="766"/>
      <c r="F76" s="766"/>
      <c r="G76" s="767"/>
      <c r="H76" s="765"/>
      <c r="I76" s="766"/>
      <c r="J76" s="766"/>
      <c r="K76" s="766"/>
      <c r="L76" s="767"/>
      <c r="M76" s="765"/>
      <c r="N76" s="766"/>
      <c r="O76" s="766"/>
      <c r="P76" s="766"/>
      <c r="Q76" s="767"/>
      <c r="R76" s="765"/>
      <c r="S76" s="766"/>
      <c r="T76" s="766"/>
      <c r="U76" s="766"/>
      <c r="V76" s="767"/>
      <c r="W76" s="762"/>
      <c r="X76" s="763"/>
      <c r="Y76" s="763"/>
      <c r="Z76" s="763"/>
      <c r="AA76" s="764"/>
      <c r="AB76" s="762"/>
      <c r="AC76" s="763"/>
      <c r="AD76" s="763"/>
      <c r="AE76" s="763"/>
      <c r="AF76" s="764"/>
      <c r="AG76" s="762"/>
      <c r="AH76" s="763"/>
      <c r="AI76" s="763"/>
      <c r="AJ76" s="763"/>
      <c r="AK76" s="764"/>
      <c r="AL76" s="762"/>
      <c r="AM76" s="763"/>
      <c r="AN76" s="763"/>
      <c r="AO76" s="763"/>
      <c r="AP76" s="764"/>
    </row>
    <row r="77" spans="2:42">
      <c r="B77" s="754" t="s">
        <v>498</v>
      </c>
      <c r="C77" s="765"/>
      <c r="D77" s="766"/>
      <c r="E77" s="766"/>
      <c r="F77" s="766"/>
      <c r="G77" s="767"/>
      <c r="H77" s="765"/>
      <c r="I77" s="766"/>
      <c r="J77" s="766"/>
      <c r="K77" s="766"/>
      <c r="L77" s="767"/>
      <c r="M77" s="765"/>
      <c r="N77" s="766"/>
      <c r="O77" s="766"/>
      <c r="P77" s="766"/>
      <c r="Q77" s="767"/>
      <c r="R77" s="765"/>
      <c r="S77" s="766"/>
      <c r="T77" s="766"/>
      <c r="U77" s="766"/>
      <c r="V77" s="767"/>
      <c r="W77" s="762"/>
      <c r="X77" s="763"/>
      <c r="Y77" s="763"/>
      <c r="Z77" s="763"/>
      <c r="AA77" s="764"/>
      <c r="AB77" s="762"/>
      <c r="AC77" s="763"/>
      <c r="AD77" s="763"/>
      <c r="AE77" s="763"/>
      <c r="AF77" s="764"/>
      <c r="AG77" s="762"/>
      <c r="AH77" s="763"/>
      <c r="AI77" s="763"/>
      <c r="AJ77" s="763"/>
      <c r="AK77" s="764"/>
      <c r="AL77" s="762"/>
      <c r="AM77" s="763"/>
      <c r="AN77" s="763"/>
      <c r="AO77" s="763"/>
      <c r="AP77" s="764"/>
    </row>
    <row r="78" spans="2:42">
      <c r="B78" s="761" t="s">
        <v>113</v>
      </c>
      <c r="C78" s="765"/>
      <c r="D78" s="766"/>
      <c r="E78" s="766"/>
      <c r="F78" s="766"/>
      <c r="G78" s="767"/>
      <c r="H78" s="765"/>
      <c r="I78" s="766"/>
      <c r="J78" s="766"/>
      <c r="K78" s="766"/>
      <c r="L78" s="767"/>
      <c r="M78" s="765"/>
      <c r="N78" s="766"/>
      <c r="O78" s="766"/>
      <c r="P78" s="766"/>
      <c r="Q78" s="767"/>
      <c r="R78" s="765"/>
      <c r="S78" s="766"/>
      <c r="T78" s="766"/>
      <c r="U78" s="766"/>
      <c r="V78" s="767"/>
      <c r="W78" s="762"/>
      <c r="X78" s="763"/>
      <c r="Y78" s="763"/>
      <c r="Z78" s="763"/>
      <c r="AA78" s="764"/>
      <c r="AB78" s="762">
        <v>1</v>
      </c>
      <c r="AC78" s="763"/>
      <c r="AD78" s="763"/>
      <c r="AE78" s="763"/>
      <c r="AF78" s="764"/>
      <c r="AG78" s="762">
        <v>1</v>
      </c>
      <c r="AH78" s="763"/>
      <c r="AI78" s="763"/>
      <c r="AJ78" s="763"/>
      <c r="AK78" s="764"/>
      <c r="AL78" s="762"/>
      <c r="AM78" s="763"/>
      <c r="AN78" s="763"/>
      <c r="AO78" s="763"/>
      <c r="AP78" s="764"/>
    </row>
    <row r="79" spans="2:42">
      <c r="B79" s="761" t="s">
        <v>763</v>
      </c>
      <c r="C79" s="765"/>
      <c r="D79" s="766"/>
      <c r="E79" s="766"/>
      <c r="F79" s="766"/>
      <c r="G79" s="767"/>
      <c r="H79" s="765"/>
      <c r="I79" s="766"/>
      <c r="J79" s="766"/>
      <c r="K79" s="766"/>
      <c r="L79" s="767"/>
      <c r="M79" s="765"/>
      <c r="N79" s="766"/>
      <c r="O79" s="766"/>
      <c r="P79" s="766"/>
      <c r="Q79" s="767"/>
      <c r="R79" s="765"/>
      <c r="S79" s="766"/>
      <c r="T79" s="766"/>
      <c r="U79" s="766"/>
      <c r="V79" s="767"/>
      <c r="W79" s="762"/>
      <c r="X79" s="763"/>
      <c r="Y79" s="763"/>
      <c r="Z79" s="763"/>
      <c r="AA79" s="764"/>
      <c r="AB79" s="762"/>
      <c r="AC79" s="763"/>
      <c r="AD79" s="763"/>
      <c r="AE79" s="763"/>
      <c r="AF79" s="764"/>
      <c r="AG79" s="762">
        <v>1</v>
      </c>
      <c r="AH79" s="763"/>
      <c r="AI79" s="763"/>
      <c r="AJ79" s="763"/>
      <c r="AK79" s="764"/>
      <c r="AL79" s="762">
        <v>1</v>
      </c>
      <c r="AM79" s="763"/>
      <c r="AN79" s="763"/>
      <c r="AO79" s="763"/>
      <c r="AP79" s="764"/>
    </row>
    <row r="80" spans="2:42">
      <c r="B80" s="761" t="s">
        <v>114</v>
      </c>
      <c r="C80" s="765"/>
      <c r="D80" s="766"/>
      <c r="E80" s="766"/>
      <c r="F80" s="766"/>
      <c r="G80" s="767"/>
      <c r="H80" s="765"/>
      <c r="I80" s="766"/>
      <c r="J80" s="766"/>
      <c r="K80" s="766"/>
      <c r="L80" s="767"/>
      <c r="M80" s="765"/>
      <c r="N80" s="766"/>
      <c r="O80" s="766"/>
      <c r="P80" s="766"/>
      <c r="Q80" s="767"/>
      <c r="R80" s="765"/>
      <c r="S80" s="766"/>
      <c r="T80" s="766"/>
      <c r="U80" s="766"/>
      <c r="V80" s="767"/>
      <c r="W80" s="762"/>
      <c r="X80" s="763"/>
      <c r="Y80" s="763"/>
      <c r="Z80" s="763"/>
      <c r="AA80" s="764"/>
      <c r="AB80" s="762">
        <v>1</v>
      </c>
      <c r="AC80" s="763"/>
      <c r="AD80" s="763"/>
      <c r="AE80" s="763"/>
      <c r="AF80" s="764"/>
      <c r="AG80" s="762">
        <v>1</v>
      </c>
      <c r="AH80" s="763"/>
      <c r="AI80" s="763"/>
      <c r="AJ80" s="763"/>
      <c r="AK80" s="764"/>
      <c r="AL80" s="762">
        <v>1</v>
      </c>
      <c r="AM80" s="763"/>
      <c r="AN80" s="763"/>
      <c r="AO80" s="763"/>
      <c r="AP80" s="764"/>
    </row>
    <row r="81" spans="2:42">
      <c r="B81" s="761" t="s">
        <v>115</v>
      </c>
      <c r="C81" s="765"/>
      <c r="D81" s="766"/>
      <c r="E81" s="766"/>
      <c r="F81" s="766"/>
      <c r="G81" s="767"/>
      <c r="H81" s="765"/>
      <c r="I81" s="766"/>
      <c r="J81" s="766"/>
      <c r="K81" s="766"/>
      <c r="L81" s="767"/>
      <c r="M81" s="765"/>
      <c r="N81" s="766"/>
      <c r="O81" s="766"/>
      <c r="P81" s="766"/>
      <c r="Q81" s="767"/>
      <c r="R81" s="765"/>
      <c r="S81" s="766"/>
      <c r="T81" s="766"/>
      <c r="U81" s="766"/>
      <c r="V81" s="767"/>
      <c r="W81" s="762"/>
      <c r="X81" s="763"/>
      <c r="Y81" s="763"/>
      <c r="Z81" s="763"/>
      <c r="AA81" s="764"/>
      <c r="AB81" s="762">
        <v>1</v>
      </c>
      <c r="AC81" s="763"/>
      <c r="AD81" s="763"/>
      <c r="AE81" s="763"/>
      <c r="AF81" s="764"/>
      <c r="AG81" s="762">
        <v>1</v>
      </c>
      <c r="AH81" s="763"/>
      <c r="AI81" s="763"/>
      <c r="AJ81" s="763"/>
      <c r="AK81" s="764"/>
      <c r="AL81" s="762">
        <v>1</v>
      </c>
      <c r="AM81" s="763"/>
      <c r="AN81" s="763"/>
      <c r="AO81" s="763"/>
      <c r="AP81" s="764"/>
    </row>
    <row r="82" spans="2:42">
      <c r="B82" s="761" t="s">
        <v>116</v>
      </c>
      <c r="C82" s="765"/>
      <c r="D82" s="766"/>
      <c r="E82" s="766"/>
      <c r="F82" s="766"/>
      <c r="G82" s="767"/>
      <c r="H82" s="765"/>
      <c r="I82" s="766"/>
      <c r="J82" s="766"/>
      <c r="K82" s="766"/>
      <c r="L82" s="767"/>
      <c r="M82" s="765"/>
      <c r="N82" s="766"/>
      <c r="O82" s="766"/>
      <c r="P82" s="766"/>
      <c r="Q82" s="767"/>
      <c r="R82" s="765"/>
      <c r="S82" s="766"/>
      <c r="T82" s="766"/>
      <c r="U82" s="766"/>
      <c r="V82" s="767"/>
      <c r="W82" s="762"/>
      <c r="X82" s="763"/>
      <c r="Y82" s="763"/>
      <c r="Z82" s="763"/>
      <c r="AA82" s="764"/>
      <c r="AB82" s="762"/>
      <c r="AC82" s="763"/>
      <c r="AD82" s="763"/>
      <c r="AE82" s="763"/>
      <c r="AF82" s="764"/>
      <c r="AG82" s="762"/>
      <c r="AH82" s="763"/>
      <c r="AI82" s="763"/>
      <c r="AJ82" s="763"/>
      <c r="AK82" s="764"/>
      <c r="AL82" s="762"/>
      <c r="AM82" s="763"/>
      <c r="AN82" s="763"/>
      <c r="AO82" s="763"/>
      <c r="AP82" s="764"/>
    </row>
    <row r="83" spans="2:42">
      <c r="B83" s="774" t="s">
        <v>499</v>
      </c>
      <c r="C83" s="776"/>
      <c r="D83" s="777"/>
      <c r="E83" s="777"/>
      <c r="F83" s="777"/>
      <c r="G83" s="778"/>
      <c r="H83" s="776"/>
      <c r="I83" s="777"/>
      <c r="J83" s="777"/>
      <c r="K83" s="777"/>
      <c r="L83" s="778"/>
      <c r="M83" s="776"/>
      <c r="N83" s="777"/>
      <c r="O83" s="777"/>
      <c r="P83" s="777"/>
      <c r="Q83" s="778"/>
      <c r="R83" s="776"/>
      <c r="S83" s="777"/>
      <c r="T83" s="777"/>
      <c r="U83" s="777"/>
      <c r="V83" s="778"/>
      <c r="W83" s="779"/>
      <c r="X83" s="780"/>
      <c r="Y83" s="780"/>
      <c r="Z83" s="780"/>
      <c r="AA83" s="781"/>
      <c r="AB83" s="779"/>
      <c r="AC83" s="780"/>
      <c r="AD83" s="780"/>
      <c r="AE83" s="780"/>
      <c r="AF83" s="781"/>
      <c r="AG83" s="779"/>
      <c r="AH83" s="780"/>
      <c r="AI83" s="780"/>
      <c r="AJ83" s="780"/>
      <c r="AK83" s="781"/>
      <c r="AL83" s="779"/>
      <c r="AM83" s="780"/>
      <c r="AN83" s="780"/>
      <c r="AO83" s="780"/>
      <c r="AP83" s="781"/>
    </row>
    <row r="84" spans="2:42">
      <c r="B84" s="761" t="s">
        <v>117</v>
      </c>
      <c r="C84" s="765"/>
      <c r="D84" s="766"/>
      <c r="E84" s="766"/>
      <c r="F84" s="766"/>
      <c r="G84" s="767"/>
      <c r="H84" s="765"/>
      <c r="I84" s="766"/>
      <c r="J84" s="766"/>
      <c r="K84" s="766"/>
      <c r="L84" s="767"/>
      <c r="M84" s="765"/>
      <c r="N84" s="766"/>
      <c r="O84" s="766"/>
      <c r="P84" s="766"/>
      <c r="Q84" s="767"/>
      <c r="R84" s="765"/>
      <c r="S84" s="766"/>
      <c r="T84" s="766"/>
      <c r="U84" s="766"/>
      <c r="V84" s="767"/>
      <c r="W84" s="762"/>
      <c r="X84" s="763"/>
      <c r="Y84" s="763"/>
      <c r="Z84" s="763"/>
      <c r="AA84" s="764"/>
      <c r="AB84" s="762"/>
      <c r="AC84" s="763"/>
      <c r="AD84" s="763"/>
      <c r="AE84" s="763"/>
      <c r="AF84" s="764"/>
      <c r="AG84" s="762"/>
      <c r="AH84" s="763"/>
      <c r="AI84" s="763">
        <v>1</v>
      </c>
      <c r="AJ84" s="763"/>
      <c r="AK84" s="764"/>
      <c r="AL84" s="762"/>
      <c r="AM84" s="763"/>
      <c r="AN84" s="763"/>
      <c r="AO84" s="763"/>
      <c r="AP84" s="764"/>
    </row>
    <row r="85" spans="2:42">
      <c r="B85" s="761" t="s">
        <v>118</v>
      </c>
      <c r="C85" s="765"/>
      <c r="D85" s="766"/>
      <c r="E85" s="766"/>
      <c r="F85" s="766"/>
      <c r="G85" s="767"/>
      <c r="H85" s="765"/>
      <c r="I85" s="766"/>
      <c r="J85" s="766"/>
      <c r="K85" s="766"/>
      <c r="L85" s="767"/>
      <c r="M85" s="765"/>
      <c r="N85" s="766"/>
      <c r="O85" s="766"/>
      <c r="P85" s="766"/>
      <c r="Q85" s="767"/>
      <c r="R85" s="765"/>
      <c r="S85" s="766"/>
      <c r="T85" s="766"/>
      <c r="U85" s="766"/>
      <c r="V85" s="767"/>
      <c r="W85" s="762"/>
      <c r="X85" s="763"/>
      <c r="Y85" s="763">
        <v>1</v>
      </c>
      <c r="Z85" s="763"/>
      <c r="AA85" s="764"/>
      <c r="AB85" s="762"/>
      <c r="AC85" s="763">
        <v>0.23699999999999999</v>
      </c>
      <c r="AD85" s="763">
        <v>0.76049999999999995</v>
      </c>
      <c r="AE85" s="763">
        <v>2.5000000000000001E-3</v>
      </c>
      <c r="AF85" s="764"/>
      <c r="AG85" s="762"/>
      <c r="AH85" s="763">
        <v>8.6900000000000005E-2</v>
      </c>
      <c r="AI85" s="763">
        <v>0.88829999999999998</v>
      </c>
      <c r="AJ85" s="763">
        <v>2.4799999999999999E-2</v>
      </c>
      <c r="AK85" s="764"/>
      <c r="AL85" s="762"/>
      <c r="AM85" s="763">
        <v>0.1144</v>
      </c>
      <c r="AN85" s="763">
        <v>0.87790000000000001</v>
      </c>
      <c r="AO85" s="763">
        <v>7.7999999999999996E-3</v>
      </c>
      <c r="AP85" s="764"/>
    </row>
    <row r="86" spans="2:42">
      <c r="B86" s="761" t="s">
        <v>764</v>
      </c>
      <c r="C86" s="765"/>
      <c r="D86" s="766"/>
      <c r="E86" s="766"/>
      <c r="F86" s="766"/>
      <c r="G86" s="767"/>
      <c r="H86" s="765"/>
      <c r="I86" s="766"/>
      <c r="J86" s="766"/>
      <c r="K86" s="766"/>
      <c r="L86" s="767"/>
      <c r="M86" s="765"/>
      <c r="N86" s="766"/>
      <c r="O86" s="766"/>
      <c r="P86" s="766"/>
      <c r="Q86" s="767"/>
      <c r="R86" s="765"/>
      <c r="S86" s="766"/>
      <c r="T86" s="766"/>
      <c r="U86" s="766"/>
      <c r="V86" s="767"/>
      <c r="W86" s="762"/>
      <c r="X86" s="763"/>
      <c r="Y86" s="763"/>
      <c r="Z86" s="763"/>
      <c r="AA86" s="764"/>
      <c r="AB86" s="762"/>
      <c r="AC86" s="763"/>
      <c r="AD86" s="763"/>
      <c r="AE86" s="763"/>
      <c r="AF86" s="764"/>
      <c r="AG86" s="762"/>
      <c r="AH86" s="763"/>
      <c r="AI86" s="763"/>
      <c r="AJ86" s="763"/>
      <c r="AK86" s="764">
        <v>1</v>
      </c>
      <c r="AL86" s="762"/>
      <c r="AM86" s="763"/>
      <c r="AN86" s="763"/>
      <c r="AO86" s="763"/>
      <c r="AP86" s="764"/>
    </row>
    <row r="87" spans="2:42">
      <c r="B87" s="761" t="s">
        <v>119</v>
      </c>
      <c r="C87" s="765"/>
      <c r="D87" s="766"/>
      <c r="E87" s="766"/>
      <c r="F87" s="766"/>
      <c r="G87" s="767"/>
      <c r="H87" s="765"/>
      <c r="I87" s="766"/>
      <c r="J87" s="766"/>
      <c r="K87" s="766"/>
      <c r="L87" s="767"/>
      <c r="M87" s="765"/>
      <c r="N87" s="766"/>
      <c r="O87" s="766"/>
      <c r="P87" s="766"/>
      <c r="Q87" s="767"/>
      <c r="R87" s="765"/>
      <c r="S87" s="766"/>
      <c r="T87" s="766"/>
      <c r="U87" s="766"/>
      <c r="V87" s="767"/>
      <c r="W87" s="762"/>
      <c r="X87" s="763"/>
      <c r="Y87" s="763"/>
      <c r="Z87" s="763"/>
      <c r="AA87" s="764"/>
      <c r="AB87" s="762"/>
      <c r="AC87" s="763"/>
      <c r="AD87" s="763"/>
      <c r="AE87" s="763"/>
      <c r="AF87" s="764"/>
      <c r="AG87" s="762"/>
      <c r="AH87" s="763"/>
      <c r="AI87" s="763"/>
      <c r="AJ87" s="763"/>
      <c r="AK87" s="764"/>
      <c r="AL87" s="762"/>
      <c r="AM87" s="763">
        <v>1</v>
      </c>
      <c r="AN87" s="763"/>
      <c r="AO87" s="763"/>
      <c r="AP87" s="764"/>
    </row>
    <row r="88" spans="2:42">
      <c r="B88" s="761" t="s">
        <v>120</v>
      </c>
      <c r="C88" s="765"/>
      <c r="D88" s="766"/>
      <c r="E88" s="766"/>
      <c r="F88" s="766"/>
      <c r="G88" s="767"/>
      <c r="H88" s="765"/>
      <c r="I88" s="766"/>
      <c r="J88" s="766"/>
      <c r="K88" s="766"/>
      <c r="L88" s="767"/>
      <c r="M88" s="765"/>
      <c r="N88" s="766"/>
      <c r="O88" s="766"/>
      <c r="P88" s="766"/>
      <c r="Q88" s="767"/>
      <c r="R88" s="765"/>
      <c r="S88" s="766"/>
      <c r="T88" s="766"/>
      <c r="U88" s="766"/>
      <c r="V88" s="767"/>
      <c r="W88" s="762"/>
      <c r="X88" s="763"/>
      <c r="Y88" s="763"/>
      <c r="Z88" s="763"/>
      <c r="AA88" s="764"/>
      <c r="AB88" s="762"/>
      <c r="AC88" s="763"/>
      <c r="AD88" s="763">
        <v>1</v>
      </c>
      <c r="AE88" s="763"/>
      <c r="AF88" s="764"/>
      <c r="AG88" s="762"/>
      <c r="AH88" s="763"/>
      <c r="AI88" s="763">
        <v>1</v>
      </c>
      <c r="AJ88" s="763"/>
      <c r="AK88" s="764"/>
      <c r="AL88" s="762"/>
      <c r="AM88" s="763"/>
      <c r="AN88" s="763">
        <v>1</v>
      </c>
      <c r="AO88" s="763"/>
      <c r="AP88" s="764"/>
    </row>
    <row r="89" spans="2:42">
      <c r="B89" s="761" t="s">
        <v>124</v>
      </c>
      <c r="C89" s="765"/>
      <c r="D89" s="766"/>
      <c r="E89" s="766"/>
      <c r="F89" s="766"/>
      <c r="G89" s="767"/>
      <c r="H89" s="765"/>
      <c r="I89" s="766"/>
      <c r="J89" s="766"/>
      <c r="K89" s="766"/>
      <c r="L89" s="767"/>
      <c r="M89" s="765"/>
      <c r="N89" s="766"/>
      <c r="O89" s="766"/>
      <c r="P89" s="766"/>
      <c r="Q89" s="767"/>
      <c r="R89" s="765"/>
      <c r="S89" s="766"/>
      <c r="T89" s="766"/>
      <c r="U89" s="766"/>
      <c r="V89" s="767"/>
      <c r="W89" s="762"/>
      <c r="X89" s="763"/>
      <c r="Y89" s="763"/>
      <c r="Z89" s="763"/>
      <c r="AA89" s="764"/>
      <c r="AB89" s="762"/>
      <c r="AC89" s="763"/>
      <c r="AD89" s="763"/>
      <c r="AE89" s="763"/>
      <c r="AF89" s="764"/>
      <c r="AG89" s="762"/>
      <c r="AH89" s="763"/>
      <c r="AI89" s="763">
        <v>1</v>
      </c>
      <c r="AJ89" s="763"/>
      <c r="AK89" s="764"/>
      <c r="AL89" s="762"/>
      <c r="AM89" s="763"/>
      <c r="AN89" s="763"/>
      <c r="AO89" s="763"/>
      <c r="AP89" s="764"/>
    </row>
    <row r="90" spans="2:42">
      <c r="B90" s="782" t="s">
        <v>741</v>
      </c>
      <c r="C90" s="771"/>
      <c r="D90" s="772"/>
      <c r="E90" s="772"/>
      <c r="F90" s="772"/>
      <c r="G90" s="773"/>
      <c r="H90" s="771"/>
      <c r="I90" s="772"/>
      <c r="J90" s="772"/>
      <c r="K90" s="772"/>
      <c r="L90" s="773"/>
      <c r="M90" s="771"/>
      <c r="N90" s="772"/>
      <c r="O90" s="772"/>
      <c r="P90" s="772"/>
      <c r="Q90" s="773"/>
      <c r="R90" s="771"/>
      <c r="S90" s="772"/>
      <c r="T90" s="772"/>
      <c r="U90" s="772"/>
      <c r="V90" s="773"/>
      <c r="W90" s="768"/>
      <c r="X90" s="769"/>
      <c r="Y90" s="769"/>
      <c r="Z90" s="769"/>
      <c r="AA90" s="770"/>
      <c r="AB90" s="768"/>
      <c r="AC90" s="769"/>
      <c r="AD90" s="769"/>
      <c r="AE90" s="769"/>
      <c r="AF90" s="770"/>
      <c r="AG90" s="768"/>
      <c r="AH90" s="769"/>
      <c r="AI90" s="769">
        <v>1</v>
      </c>
      <c r="AJ90" s="769"/>
      <c r="AK90" s="770"/>
      <c r="AL90" s="768"/>
      <c r="AM90" s="769"/>
      <c r="AN90" s="769"/>
      <c r="AO90" s="769"/>
      <c r="AP90" s="770"/>
    </row>
  </sheetData>
  <mergeCells count="19">
    <mergeCell ref="B16:X16"/>
    <mergeCell ref="B18:U18"/>
    <mergeCell ref="B19:U19"/>
    <mergeCell ref="C21:G21"/>
    <mergeCell ref="H21:L21"/>
    <mergeCell ref="M21:Q21"/>
    <mergeCell ref="R21:V21"/>
    <mergeCell ref="W21:AA21"/>
    <mergeCell ref="AB21:AF21"/>
    <mergeCell ref="AG21:AK21"/>
    <mergeCell ref="AL21:AP21"/>
    <mergeCell ref="C50:G50"/>
    <mergeCell ref="H50:L50"/>
    <mergeCell ref="M50:Q50"/>
    <mergeCell ref="R50:V50"/>
    <mergeCell ref="W50:AA50"/>
    <mergeCell ref="AB50:AF50"/>
    <mergeCell ref="AG50:AK50"/>
    <mergeCell ref="AL50:AP5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Gabe Platt</cp:lastModifiedBy>
  <cp:lastPrinted>2017-05-24T00:43:43Z</cp:lastPrinted>
  <dcterms:created xsi:type="dcterms:W3CDTF">2012-03-05T18:56:04Z</dcterms:created>
  <dcterms:modified xsi:type="dcterms:W3CDTF">2020-09-17T22:15:55Z</dcterms:modified>
</cp:coreProperties>
</file>