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defaultThemeVersion="124226"/>
  <mc:AlternateContent xmlns:mc="http://schemas.openxmlformats.org/markup-compatibility/2006">
    <mc:Choice Requires="x15">
      <x15ac:absPath xmlns:x15ac="http://schemas.microsoft.com/office/spreadsheetml/2010/11/ac" url="Y:\2021 Rate Application\Files for Submission\"/>
    </mc:Choice>
  </mc:AlternateContent>
  <xr:revisionPtr revIDLastSave="0" documentId="13_ncr:1_{C1CE8CF4-5D99-406B-A07C-DF604E328620}" xr6:coauthVersionLast="36" xr6:coauthVersionMax="45" xr10:uidLastSave="{00000000-0000-0000-0000-000000000000}"/>
  <bookViews>
    <workbookView xWindow="0" yWindow="0" windowWidth="23040" windowHeight="7908" tabRatio="855" firstSheet="7" activeTab="13"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LRAM'!$A$1:$AM$531</definedName>
    <definedName name="_xlnm.Print_Area" localSheetId="10">'5.  2015-2020 LRAM'!$A:$AN</definedName>
    <definedName name="_xlnm.Print_Area" localSheetId="11">'6.  Carrying Charges'!$A$1:$X$178</definedName>
    <definedName name="_xlnm.Print_Area" localSheetId="12">'7.  Persistence Report'!$A$1:$AO$168,'7.  Persistence Report'!$AQ$2:$BU$168</definedName>
    <definedName name="_xlnm.Print_Area" localSheetId="0">Contents!$A$1:$D$27</definedName>
    <definedName name="_xlnm.Print_Area" localSheetId="1">Instructions!$A$1:$X$60</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LRAM'!$B$403</definedName>
    <definedName name="Table_5_a.__2015_Lost_Revenues_Work_Form">'5.  2015-2020 LRAM'!$B$33</definedName>
    <definedName name="Table_5_b.__2016_Lost_Revenues_Work_Form">'5.  2015-2020 LRAM'!$B$215</definedName>
    <definedName name="Table_5_c.__2017_Lost_Revenues_Work_Form">'5.  2015-2020 LRAM'!$B$397</definedName>
    <definedName name="Table_5_d.__2018_Lost_Revenues_Work_Form">'5.  2015-2020 LRAM'!$B$579</definedName>
    <definedName name="Table_5_e.__2019_Lost_Revenues_Work_Form">'5.  2015-2020 LRAM'!$B$762</definedName>
    <definedName name="Table_5_f.__2020_Lost_Revenues_Work_Form">'5.  2015-2020 LRAM'!$B$945</definedName>
    <definedName name="Targets">'[1]LDC Targets'!$A$3:$D$83</definedName>
  </definedNames>
  <calcPr calcId="191029"/>
</workbook>
</file>

<file path=xl/calcChain.xml><?xml version="1.0" encoding="utf-8"?>
<calcChain xmlns="http://schemas.openxmlformats.org/spreadsheetml/2006/main">
  <c r="D85" i="43" l="1"/>
  <c r="E85" i="43"/>
  <c r="F85" i="43"/>
  <c r="G85" i="43"/>
  <c r="H85" i="43"/>
  <c r="I85" i="43"/>
  <c r="J85" i="43"/>
  <c r="K85" i="43"/>
  <c r="L85" i="43"/>
  <c r="M85" i="43"/>
  <c r="N85" i="43"/>
  <c r="O85" i="43"/>
  <c r="P85" i="43"/>
  <c r="Q85" i="43"/>
  <c r="R85" i="43"/>
  <c r="I84" i="43" l="1"/>
  <c r="H84" i="43"/>
  <c r="G84" i="43"/>
  <c r="F84" i="43"/>
  <c r="E84" i="43"/>
  <c r="D84" i="43"/>
  <c r="H168" i="47" l="1"/>
  <c r="H169" i="47"/>
  <c r="H170" i="47"/>
  <c r="H175" i="47"/>
  <c r="H176" i="47"/>
  <c r="H174" i="47"/>
  <c r="H172" i="47"/>
  <c r="H173" i="47"/>
  <c r="H171" i="47"/>
  <c r="H166" i="47"/>
  <c r="H167" i="47"/>
  <c r="H165" i="47"/>
  <c r="H159" i="47"/>
  <c r="H157" i="47"/>
  <c r="H158" i="47"/>
  <c r="H156" i="47"/>
  <c r="H154" i="47"/>
  <c r="H155" i="47"/>
  <c r="H153" i="47"/>
  <c r="H151" i="47"/>
  <c r="H152" i="47"/>
  <c r="H150" i="47"/>
  <c r="H145" i="47"/>
  <c r="H146" i="47"/>
  <c r="H144" i="47"/>
  <c r="H142" i="47"/>
  <c r="H143" i="47"/>
  <c r="H141" i="47"/>
  <c r="H139" i="47"/>
  <c r="H140" i="47"/>
  <c r="H138" i="47"/>
  <c r="C55" i="47"/>
  <c r="M30" i="45"/>
  <c r="F107" i="86"/>
  <c r="G107" i="86"/>
  <c r="H107" i="86"/>
  <c r="I107" i="86"/>
  <c r="E107" i="86"/>
  <c r="F106" i="86"/>
  <c r="G106" i="86"/>
  <c r="H106" i="86"/>
  <c r="I106" i="86"/>
  <c r="E106" i="86"/>
  <c r="F105" i="86"/>
  <c r="G105" i="86"/>
  <c r="H105" i="86"/>
  <c r="I105" i="86"/>
  <c r="E105" i="86"/>
  <c r="C104" i="86"/>
  <c r="C105" i="86"/>
  <c r="C106" i="86"/>
  <c r="C107" i="86"/>
  <c r="C103" i="86"/>
  <c r="P837" i="79"/>
  <c r="P850" i="79"/>
  <c r="Q850" i="79"/>
  <c r="P853" i="79"/>
  <c r="Q853" i="79"/>
  <c r="P856" i="79"/>
  <c r="Q856" i="79"/>
  <c r="P872" i="79"/>
  <c r="O872" i="79"/>
  <c r="O856" i="79"/>
  <c r="O853" i="79"/>
  <c r="O850" i="79"/>
  <c r="O837" i="79"/>
  <c r="E837" i="79"/>
  <c r="D837" i="79"/>
  <c r="E872" i="79"/>
  <c r="D872" i="79"/>
  <c r="E850" i="79"/>
  <c r="F850" i="79"/>
  <c r="E853" i="79"/>
  <c r="F853" i="79"/>
  <c r="D853" i="79"/>
  <c r="D850" i="79"/>
  <c r="E856" i="79"/>
  <c r="F856" i="79"/>
  <c r="D856" i="79"/>
  <c r="T159" i="68"/>
  <c r="S159" i="68"/>
  <c r="R155" i="68"/>
  <c r="T158" i="68"/>
  <c r="S158" i="68"/>
  <c r="S153" i="68"/>
  <c r="P689" i="79" l="1"/>
  <c r="E689" i="79"/>
  <c r="P667" i="79"/>
  <c r="P670" i="79"/>
  <c r="P673" i="79"/>
  <c r="P676" i="79"/>
  <c r="E670" i="79"/>
  <c r="E673" i="79"/>
  <c r="E676" i="79"/>
  <c r="E667" i="79"/>
  <c r="E654" i="79"/>
  <c r="P654" i="79"/>
  <c r="P651" i="79"/>
  <c r="E651" i="79"/>
  <c r="T147" i="68"/>
  <c r="T148" i="68"/>
  <c r="T149" i="68"/>
  <c r="T150" i="68"/>
  <c r="T151" i="68"/>
  <c r="T152" i="68"/>
  <c r="T153" i="68"/>
  <c r="AY148" i="68"/>
  <c r="AY149" i="68"/>
  <c r="AY150" i="68"/>
  <c r="AY151" i="68"/>
  <c r="AY152" i="68"/>
  <c r="AY153" i="68"/>
  <c r="AY147" i="68"/>
  <c r="Y757" i="79" l="1"/>
  <c r="AA400" i="79" l="1"/>
  <c r="P492" i="79"/>
  <c r="Q492" i="79"/>
  <c r="R492" i="79"/>
  <c r="O492" i="79"/>
  <c r="E492" i="79"/>
  <c r="F492" i="79"/>
  <c r="G492" i="79"/>
  <c r="D492" i="79"/>
  <c r="P486" i="79"/>
  <c r="Q486" i="79"/>
  <c r="R486" i="79"/>
  <c r="O486" i="79"/>
  <c r="E486" i="79"/>
  <c r="F486" i="79"/>
  <c r="G486" i="79"/>
  <c r="D486" i="79"/>
  <c r="P473" i="79"/>
  <c r="Q473" i="79"/>
  <c r="R473" i="79"/>
  <c r="O473" i="79"/>
  <c r="E473" i="79"/>
  <c r="F473" i="79"/>
  <c r="G473" i="79"/>
  <c r="D473" i="79"/>
  <c r="P470" i="79"/>
  <c r="Q470" i="79"/>
  <c r="R470" i="79"/>
  <c r="O470" i="79"/>
  <c r="E470" i="79"/>
  <c r="F470" i="79"/>
  <c r="G470" i="79"/>
  <c r="D470" i="79"/>
  <c r="S157" i="68"/>
  <c r="T157" i="68"/>
  <c r="U157" i="68"/>
  <c r="R157" i="68"/>
  <c r="S152" i="68"/>
  <c r="U147" i="68"/>
  <c r="S147" i="68"/>
  <c r="R154" i="68"/>
  <c r="S156" i="68"/>
  <c r="T156" i="68"/>
  <c r="U156" i="68"/>
  <c r="R156" i="68"/>
  <c r="S154" i="68"/>
  <c r="T154" i="68"/>
  <c r="U154" i="68"/>
  <c r="S155" i="68"/>
  <c r="T155" i="68"/>
  <c r="U155" i="68"/>
  <c r="AY155" i="68"/>
  <c r="AY156" i="68"/>
  <c r="AY157" i="68"/>
  <c r="AY154" i="68"/>
  <c r="AX155" i="68"/>
  <c r="AX156" i="68"/>
  <c r="AX157" i="68"/>
  <c r="AX154" i="68"/>
  <c r="F689" i="79" l="1"/>
  <c r="D689" i="79"/>
  <c r="U153" i="68"/>
  <c r="Q689" i="79" s="1"/>
  <c r="O689" i="79"/>
  <c r="U148" i="68"/>
  <c r="S148" i="68"/>
  <c r="U151" i="68" l="1"/>
  <c r="Q676" i="79" s="1"/>
  <c r="U150" i="68"/>
  <c r="Q670" i="79" s="1"/>
  <c r="E90" i="86" l="1"/>
  <c r="F90" i="86"/>
  <c r="G90" i="86"/>
  <c r="H90" i="86"/>
  <c r="I90" i="86"/>
  <c r="E91" i="86"/>
  <c r="F91" i="86"/>
  <c r="G91" i="86"/>
  <c r="H91" i="86"/>
  <c r="I91" i="86"/>
  <c r="E92" i="86"/>
  <c r="F92" i="86"/>
  <c r="G92" i="86"/>
  <c r="H92" i="86"/>
  <c r="I92" i="86"/>
  <c r="E93" i="86"/>
  <c r="F93" i="86"/>
  <c r="G93" i="86"/>
  <c r="H93" i="86"/>
  <c r="I93" i="86"/>
  <c r="E94" i="86"/>
  <c r="F94" i="86"/>
  <c r="G94" i="86"/>
  <c r="H94" i="86"/>
  <c r="I94" i="86"/>
  <c r="E95" i="86"/>
  <c r="F95" i="86"/>
  <c r="G95" i="86"/>
  <c r="H95" i="86"/>
  <c r="I95" i="86"/>
  <c r="E96" i="86"/>
  <c r="F96" i="86"/>
  <c r="G96" i="86"/>
  <c r="H96" i="86"/>
  <c r="I96" i="86"/>
  <c r="E97" i="86"/>
  <c r="F97" i="86"/>
  <c r="G97" i="86"/>
  <c r="H97" i="86"/>
  <c r="I97" i="86"/>
  <c r="E98" i="86"/>
  <c r="F98" i="86"/>
  <c r="G98" i="86"/>
  <c r="H98" i="86"/>
  <c r="I98" i="86"/>
  <c r="E99" i="86"/>
  <c r="F99" i="86"/>
  <c r="G99" i="86"/>
  <c r="H99" i="86"/>
  <c r="I99" i="86"/>
  <c r="E100" i="86"/>
  <c r="F100" i="86"/>
  <c r="G100" i="86"/>
  <c r="H100" i="86"/>
  <c r="I100" i="86"/>
  <c r="E101" i="86"/>
  <c r="F101" i="86"/>
  <c r="G101" i="86"/>
  <c r="H101" i="86"/>
  <c r="I101" i="86"/>
  <c r="E102" i="86"/>
  <c r="F102" i="86"/>
  <c r="G102" i="86"/>
  <c r="H102" i="86"/>
  <c r="I102" i="86"/>
  <c r="D102" i="86"/>
  <c r="D101" i="86"/>
  <c r="D100" i="86"/>
  <c r="D99" i="86"/>
  <c r="D98" i="86"/>
  <c r="D97" i="86"/>
  <c r="D96" i="86"/>
  <c r="D95" i="86"/>
  <c r="D94" i="86"/>
  <c r="D93" i="86"/>
  <c r="D92" i="86"/>
  <c r="D91" i="86"/>
  <c r="D90" i="86"/>
  <c r="E89" i="86"/>
  <c r="F89" i="86"/>
  <c r="G89" i="86"/>
  <c r="H89" i="86"/>
  <c r="I89" i="86"/>
  <c r="D89" i="86"/>
  <c r="C89" i="86"/>
  <c r="C101" i="86"/>
  <c r="C100" i="86"/>
  <c r="C99" i="86"/>
  <c r="C98" i="86"/>
  <c r="C97" i="86"/>
  <c r="C96" i="86"/>
  <c r="C95" i="86"/>
  <c r="C93" i="86"/>
  <c r="C92" i="86"/>
  <c r="C91" i="86"/>
  <c r="C90" i="86"/>
  <c r="F676" i="79"/>
  <c r="D676" i="79"/>
  <c r="B676" i="79"/>
  <c r="C102" i="86" s="1"/>
  <c r="F673" i="79"/>
  <c r="D673" i="79"/>
  <c r="F670" i="79"/>
  <c r="D670" i="79"/>
  <c r="F667" i="79"/>
  <c r="D667" i="79"/>
  <c r="D651" i="79"/>
  <c r="F651" i="79"/>
  <c r="F654" i="79"/>
  <c r="D654" i="79"/>
  <c r="O673" i="79"/>
  <c r="S151" i="68"/>
  <c r="O676" i="79" s="1"/>
  <c r="S150" i="68"/>
  <c r="O670" i="79" s="1"/>
  <c r="S149" i="68"/>
  <c r="O667" i="79" s="1"/>
  <c r="O651" i="79"/>
  <c r="O654" i="79"/>
  <c r="U152" i="68" l="1"/>
  <c r="Q673" i="79" s="1"/>
  <c r="U149" i="68"/>
  <c r="Q667" i="79" s="1"/>
  <c r="Q651" i="79"/>
  <c r="Q654" i="79"/>
  <c r="C94" i="86"/>
  <c r="P469" i="79"/>
  <c r="Q469" i="79"/>
  <c r="R469" i="79"/>
  <c r="S469" i="79"/>
  <c r="T469" i="79"/>
  <c r="U469" i="79"/>
  <c r="V469" i="79"/>
  <c r="W469" i="79"/>
  <c r="X469" i="79"/>
  <c r="P472" i="79"/>
  <c r="Q472" i="79"/>
  <c r="R472" i="79"/>
  <c r="S472" i="79"/>
  <c r="T472" i="79"/>
  <c r="U472" i="79"/>
  <c r="V472" i="79"/>
  <c r="W472" i="79"/>
  <c r="X472" i="79"/>
  <c r="P478" i="79"/>
  <c r="Q478" i="79"/>
  <c r="R478" i="79"/>
  <c r="S478" i="79"/>
  <c r="T478" i="79"/>
  <c r="U478" i="79"/>
  <c r="V478" i="79"/>
  <c r="W478" i="79"/>
  <c r="X478" i="79"/>
  <c r="P485" i="79"/>
  <c r="Q485" i="79"/>
  <c r="R485" i="79"/>
  <c r="S485" i="79"/>
  <c r="T485" i="79"/>
  <c r="U485" i="79"/>
  <c r="V485" i="79"/>
  <c r="W485" i="79"/>
  <c r="X485" i="79"/>
  <c r="P491" i="79"/>
  <c r="Q491" i="79"/>
  <c r="R491" i="79"/>
  <c r="S491" i="79"/>
  <c r="T491" i="79"/>
  <c r="U491" i="79"/>
  <c r="V491" i="79"/>
  <c r="W491" i="79"/>
  <c r="X491" i="79"/>
  <c r="P494" i="79"/>
  <c r="Q494" i="79"/>
  <c r="R494" i="79"/>
  <c r="S494" i="79"/>
  <c r="T494" i="79"/>
  <c r="U494" i="79"/>
  <c r="V494" i="79"/>
  <c r="W494" i="79"/>
  <c r="X494" i="79"/>
  <c r="P517" i="79"/>
  <c r="Q517" i="79"/>
  <c r="R517" i="79"/>
  <c r="S517" i="79"/>
  <c r="T517" i="79"/>
  <c r="U517" i="79"/>
  <c r="V517" i="79"/>
  <c r="W517" i="79"/>
  <c r="X517" i="79"/>
  <c r="P520" i="79"/>
  <c r="Q520" i="79"/>
  <c r="R520" i="79"/>
  <c r="S520" i="79"/>
  <c r="T520" i="79"/>
  <c r="U520" i="79"/>
  <c r="V520" i="79"/>
  <c r="W520" i="79"/>
  <c r="X520" i="79"/>
  <c r="O520" i="79"/>
  <c r="O517" i="79"/>
  <c r="O494" i="79"/>
  <c r="O491" i="79"/>
  <c r="O485" i="79"/>
  <c r="O478" i="79"/>
  <c r="O472" i="79"/>
  <c r="O469" i="79"/>
  <c r="E469" i="79"/>
  <c r="F469" i="79"/>
  <c r="G469" i="79"/>
  <c r="H469" i="79"/>
  <c r="I469" i="79"/>
  <c r="J469" i="79"/>
  <c r="K469" i="79"/>
  <c r="L469" i="79"/>
  <c r="M469" i="79"/>
  <c r="E472" i="79"/>
  <c r="F472" i="79"/>
  <c r="G472" i="79"/>
  <c r="H472" i="79"/>
  <c r="I472" i="79"/>
  <c r="J472" i="79"/>
  <c r="K472" i="79"/>
  <c r="L472" i="79"/>
  <c r="M472" i="79"/>
  <c r="E478" i="79"/>
  <c r="F478" i="79"/>
  <c r="G478" i="79"/>
  <c r="H478" i="79"/>
  <c r="I478" i="79"/>
  <c r="J478" i="79"/>
  <c r="K478" i="79"/>
  <c r="L478" i="79"/>
  <c r="M478" i="79"/>
  <c r="E485" i="79"/>
  <c r="F485" i="79"/>
  <c r="G485" i="79"/>
  <c r="H485" i="79"/>
  <c r="I485" i="79"/>
  <c r="J485" i="79"/>
  <c r="K485" i="79"/>
  <c r="L485" i="79"/>
  <c r="M485" i="79"/>
  <c r="E491" i="79"/>
  <c r="F491" i="79"/>
  <c r="G491" i="79"/>
  <c r="H491" i="79"/>
  <c r="I491" i="79"/>
  <c r="J491" i="79"/>
  <c r="K491" i="79"/>
  <c r="L491" i="79"/>
  <c r="M491" i="79"/>
  <c r="E494" i="79"/>
  <c r="F494" i="79"/>
  <c r="G494" i="79"/>
  <c r="H494" i="79"/>
  <c r="I494" i="79"/>
  <c r="J494" i="79"/>
  <c r="K494" i="79"/>
  <c r="L494" i="79"/>
  <c r="M494" i="79"/>
  <c r="E517" i="79"/>
  <c r="F517" i="79"/>
  <c r="G517" i="79"/>
  <c r="H517" i="79"/>
  <c r="I517" i="79"/>
  <c r="J517" i="79"/>
  <c r="K517" i="79"/>
  <c r="L517" i="79"/>
  <c r="M517" i="79"/>
  <c r="E520" i="79"/>
  <c r="F520" i="79"/>
  <c r="G520" i="79"/>
  <c r="H520" i="79"/>
  <c r="I520" i="79"/>
  <c r="J520" i="79"/>
  <c r="K520" i="79"/>
  <c r="L520" i="79"/>
  <c r="M520" i="79"/>
  <c r="D520" i="79"/>
  <c r="D517" i="79"/>
  <c r="D494" i="79"/>
  <c r="D491" i="79"/>
  <c r="D485" i="79"/>
  <c r="D478" i="79"/>
  <c r="D472" i="79"/>
  <c r="D469" i="79"/>
  <c r="L57" i="45" l="1"/>
  <c r="K57" i="45"/>
  <c r="L50" i="45"/>
  <c r="K50" i="45"/>
  <c r="L43" i="45"/>
  <c r="K43" i="45"/>
  <c r="L36" i="45"/>
  <c r="K36" i="45"/>
  <c r="L29" i="45"/>
  <c r="K29" i="45"/>
  <c r="L22" i="45"/>
  <c r="K22" i="45"/>
  <c r="L23" i="45" l="1"/>
  <c r="L51" i="45"/>
  <c r="K30" i="45"/>
  <c r="E22" i="86"/>
  <c r="F22" i="86"/>
  <c r="G22" i="86"/>
  <c r="H22" i="86"/>
  <c r="I22" i="86"/>
  <c r="E23" i="86"/>
  <c r="F23" i="86"/>
  <c r="G23" i="86"/>
  <c r="H23" i="86"/>
  <c r="I23" i="86"/>
  <c r="E24" i="86"/>
  <c r="F24" i="86"/>
  <c r="G24" i="86"/>
  <c r="H24" i="86"/>
  <c r="I24" i="86"/>
  <c r="E25" i="86"/>
  <c r="F25" i="86"/>
  <c r="G25" i="86"/>
  <c r="H25" i="86"/>
  <c r="I25" i="86"/>
  <c r="E26" i="86"/>
  <c r="F26" i="86"/>
  <c r="G26" i="86"/>
  <c r="H26" i="86"/>
  <c r="I26" i="86"/>
  <c r="E27" i="86"/>
  <c r="F27" i="86"/>
  <c r="G27" i="86"/>
  <c r="H27" i="86"/>
  <c r="I27" i="86"/>
  <c r="E28" i="86"/>
  <c r="F28" i="86"/>
  <c r="G28" i="86"/>
  <c r="H28" i="86"/>
  <c r="I28" i="86"/>
  <c r="E29" i="86"/>
  <c r="F29" i="86"/>
  <c r="G29" i="86"/>
  <c r="H29" i="86"/>
  <c r="I29" i="86"/>
  <c r="E30" i="86"/>
  <c r="F30" i="86"/>
  <c r="G30" i="86"/>
  <c r="H30" i="86"/>
  <c r="I30" i="86"/>
  <c r="E31" i="86"/>
  <c r="F31" i="86"/>
  <c r="G31" i="86"/>
  <c r="H31" i="86"/>
  <c r="I31" i="86"/>
  <c r="E32" i="86"/>
  <c r="F32" i="86"/>
  <c r="G32" i="86"/>
  <c r="H32" i="86"/>
  <c r="I32" i="86"/>
  <c r="E33" i="86"/>
  <c r="F33" i="86"/>
  <c r="G33" i="86"/>
  <c r="H33" i="86"/>
  <c r="I33" i="86"/>
  <c r="E34" i="86"/>
  <c r="F34" i="86"/>
  <c r="G34" i="86"/>
  <c r="H34" i="86"/>
  <c r="I34" i="86"/>
  <c r="E35" i="86"/>
  <c r="F35" i="86"/>
  <c r="G35" i="86"/>
  <c r="H35" i="86"/>
  <c r="I35" i="86"/>
  <c r="E36" i="86"/>
  <c r="F36" i="86"/>
  <c r="G36" i="86"/>
  <c r="H36" i="86"/>
  <c r="I36" i="86"/>
  <c r="E37" i="86"/>
  <c r="F37" i="86"/>
  <c r="G37" i="86"/>
  <c r="H37" i="86"/>
  <c r="I37" i="86"/>
  <c r="E38" i="86"/>
  <c r="F38" i="86"/>
  <c r="G38" i="86"/>
  <c r="H38" i="86"/>
  <c r="I38" i="86"/>
  <c r="E39" i="86"/>
  <c r="F39" i="86"/>
  <c r="G39" i="86"/>
  <c r="H39" i="86"/>
  <c r="I39" i="86"/>
  <c r="E40" i="86"/>
  <c r="F40" i="86"/>
  <c r="G40" i="86"/>
  <c r="H40" i="86"/>
  <c r="I40" i="86"/>
  <c r="E41" i="86"/>
  <c r="F41" i="86"/>
  <c r="G41" i="86"/>
  <c r="H41" i="86"/>
  <c r="I41" i="86"/>
  <c r="E42" i="86"/>
  <c r="F42" i="86"/>
  <c r="G42" i="86"/>
  <c r="H42" i="86"/>
  <c r="I42" i="86"/>
  <c r="E43" i="86"/>
  <c r="F43" i="86"/>
  <c r="G43" i="86"/>
  <c r="H43" i="86"/>
  <c r="I43" i="86"/>
  <c r="E44" i="86"/>
  <c r="F44" i="86"/>
  <c r="G44" i="86"/>
  <c r="H44" i="86"/>
  <c r="I44" i="86"/>
  <c r="E45" i="86"/>
  <c r="F45" i="86"/>
  <c r="G45" i="86"/>
  <c r="H45" i="86"/>
  <c r="I45" i="86"/>
  <c r="E46" i="86"/>
  <c r="F46" i="86"/>
  <c r="G46" i="86"/>
  <c r="H46" i="86"/>
  <c r="I46" i="86"/>
  <c r="E47" i="86"/>
  <c r="F47" i="86"/>
  <c r="G47" i="86"/>
  <c r="H47" i="86"/>
  <c r="I47" i="86"/>
  <c r="E48" i="86"/>
  <c r="F48" i="86"/>
  <c r="G48" i="86"/>
  <c r="H48" i="86"/>
  <c r="I48" i="86"/>
  <c r="E49" i="86"/>
  <c r="F49" i="86"/>
  <c r="G49" i="86"/>
  <c r="H49" i="86"/>
  <c r="I49" i="86"/>
  <c r="E50" i="86"/>
  <c r="F50" i="86"/>
  <c r="G50" i="86"/>
  <c r="H50" i="86"/>
  <c r="I50" i="86"/>
  <c r="E51" i="86"/>
  <c r="F51" i="86"/>
  <c r="G51" i="86"/>
  <c r="H51" i="86"/>
  <c r="I51" i="86"/>
  <c r="E52" i="86"/>
  <c r="F52" i="86"/>
  <c r="G52" i="86"/>
  <c r="H52" i="86"/>
  <c r="I52" i="86"/>
  <c r="E53" i="86"/>
  <c r="F53" i="86"/>
  <c r="G53" i="86"/>
  <c r="H53" i="86"/>
  <c r="I53" i="86"/>
  <c r="E54" i="86"/>
  <c r="F54" i="86"/>
  <c r="G54" i="86"/>
  <c r="H54" i="86"/>
  <c r="I54" i="86"/>
  <c r="E55" i="86"/>
  <c r="F55" i="86"/>
  <c r="G55" i="86"/>
  <c r="H55" i="86"/>
  <c r="I55" i="86"/>
  <c r="E56" i="86"/>
  <c r="F56" i="86"/>
  <c r="G56" i="86"/>
  <c r="H56" i="86"/>
  <c r="I56" i="86"/>
  <c r="E57" i="86"/>
  <c r="F57" i="86"/>
  <c r="G57" i="86"/>
  <c r="H57" i="86"/>
  <c r="I57" i="86"/>
  <c r="E58" i="86"/>
  <c r="F58" i="86"/>
  <c r="G58" i="86"/>
  <c r="H58" i="86"/>
  <c r="I58" i="86"/>
  <c r="E59" i="86"/>
  <c r="F59" i="86"/>
  <c r="G59" i="86"/>
  <c r="H59" i="86"/>
  <c r="I59" i="86"/>
  <c r="E60" i="86"/>
  <c r="F60" i="86"/>
  <c r="G60" i="86"/>
  <c r="H60" i="86"/>
  <c r="I60" i="86"/>
  <c r="E61" i="86"/>
  <c r="F61" i="86"/>
  <c r="G61" i="86"/>
  <c r="H61" i="86"/>
  <c r="I61" i="86"/>
  <c r="E62" i="86"/>
  <c r="F62" i="86"/>
  <c r="G62" i="86"/>
  <c r="H62" i="86"/>
  <c r="I62" i="86"/>
  <c r="E63" i="86"/>
  <c r="F63" i="86"/>
  <c r="G63" i="86"/>
  <c r="H63" i="86"/>
  <c r="I63" i="86"/>
  <c r="E64" i="86"/>
  <c r="F64" i="86"/>
  <c r="G64" i="86"/>
  <c r="H64" i="86"/>
  <c r="I64" i="86"/>
  <c r="E65" i="86"/>
  <c r="F65" i="86"/>
  <c r="G65" i="86"/>
  <c r="H65" i="86"/>
  <c r="I65" i="86"/>
  <c r="E66" i="86"/>
  <c r="F66" i="86"/>
  <c r="G66" i="86"/>
  <c r="H66" i="86"/>
  <c r="I66" i="86"/>
  <c r="E67" i="86"/>
  <c r="F67" i="86"/>
  <c r="G67" i="86"/>
  <c r="H67" i="86"/>
  <c r="I67" i="86"/>
  <c r="E68" i="86"/>
  <c r="F68" i="86"/>
  <c r="G68" i="86"/>
  <c r="H68" i="86"/>
  <c r="I68" i="86"/>
  <c r="E69" i="86"/>
  <c r="F69" i="86"/>
  <c r="G69" i="86"/>
  <c r="H69" i="86"/>
  <c r="I69" i="86"/>
  <c r="E70" i="86"/>
  <c r="F70" i="86"/>
  <c r="G70" i="86"/>
  <c r="H70" i="86"/>
  <c r="I70" i="86"/>
  <c r="E71" i="86"/>
  <c r="F71" i="86"/>
  <c r="G71" i="86"/>
  <c r="H71" i="86"/>
  <c r="I71" i="86"/>
  <c r="E72" i="86"/>
  <c r="F72" i="86"/>
  <c r="G72" i="86"/>
  <c r="H72" i="86"/>
  <c r="I72" i="86"/>
  <c r="E73" i="86"/>
  <c r="F73" i="86"/>
  <c r="G73" i="86"/>
  <c r="H73" i="86"/>
  <c r="I73" i="86"/>
  <c r="E74" i="86"/>
  <c r="F74" i="86"/>
  <c r="G74" i="86"/>
  <c r="H74" i="86"/>
  <c r="I74" i="86"/>
  <c r="E75" i="86"/>
  <c r="F75" i="86"/>
  <c r="G75" i="86"/>
  <c r="H75" i="86"/>
  <c r="I75" i="86"/>
  <c r="E76" i="86"/>
  <c r="F76" i="86"/>
  <c r="G76" i="86"/>
  <c r="H76" i="86"/>
  <c r="I76" i="86"/>
  <c r="E77" i="86"/>
  <c r="F77" i="86"/>
  <c r="G77" i="86"/>
  <c r="H77" i="86"/>
  <c r="I77" i="86"/>
  <c r="E78" i="86"/>
  <c r="F78" i="86"/>
  <c r="G78" i="86"/>
  <c r="H78" i="86"/>
  <c r="I78" i="86"/>
  <c r="E79" i="86"/>
  <c r="F79" i="86"/>
  <c r="G79" i="86"/>
  <c r="H79" i="86"/>
  <c r="I79" i="86"/>
  <c r="E80" i="86"/>
  <c r="F80" i="86"/>
  <c r="G80" i="86"/>
  <c r="H80" i="86"/>
  <c r="I80" i="86"/>
  <c r="E81" i="86"/>
  <c r="F81" i="86"/>
  <c r="G81" i="86"/>
  <c r="H81" i="86"/>
  <c r="I81" i="86"/>
  <c r="E82" i="86"/>
  <c r="F82" i="86"/>
  <c r="G82" i="86"/>
  <c r="H82" i="86"/>
  <c r="I82" i="86"/>
  <c r="E83" i="86"/>
  <c r="F83" i="86"/>
  <c r="G83" i="86"/>
  <c r="H83" i="86"/>
  <c r="I83" i="86"/>
  <c r="E84" i="86"/>
  <c r="F84" i="86"/>
  <c r="G84" i="86"/>
  <c r="H84" i="86"/>
  <c r="I84" i="86"/>
  <c r="E85" i="86"/>
  <c r="F85" i="86"/>
  <c r="G85" i="86"/>
  <c r="H85" i="86"/>
  <c r="I85" i="86"/>
  <c r="E86" i="86"/>
  <c r="F86" i="86"/>
  <c r="G86" i="86"/>
  <c r="H86" i="86"/>
  <c r="I86" i="86"/>
  <c r="E87" i="86"/>
  <c r="F87" i="86"/>
  <c r="G87" i="86"/>
  <c r="H87" i="86"/>
  <c r="I87" i="86"/>
  <c r="E88" i="86"/>
  <c r="F88" i="86"/>
  <c r="G88" i="86"/>
  <c r="H88" i="86"/>
  <c r="I88" i="86"/>
  <c r="D88" i="86"/>
  <c r="D87" i="86"/>
  <c r="D86" i="86"/>
  <c r="D85" i="86"/>
  <c r="D84" i="86"/>
  <c r="D83" i="86"/>
  <c r="D82" i="86"/>
  <c r="D81" i="86"/>
  <c r="D80" i="86"/>
  <c r="D79" i="86"/>
  <c r="D78" i="86"/>
  <c r="D77" i="86"/>
  <c r="D76" i="86"/>
  <c r="D75" i="86"/>
  <c r="D74" i="86"/>
  <c r="D73" i="86"/>
  <c r="D72" i="86"/>
  <c r="D71" i="86"/>
  <c r="D70" i="86"/>
  <c r="D69" i="86"/>
  <c r="D68" i="86"/>
  <c r="D67" i="86"/>
  <c r="D66" i="86"/>
  <c r="D65" i="86"/>
  <c r="D64" i="86"/>
  <c r="D63" i="86"/>
  <c r="D62" i="86"/>
  <c r="D61" i="86"/>
  <c r="D60" i="86"/>
  <c r="D59" i="86"/>
  <c r="D58" i="86"/>
  <c r="D57" i="86"/>
  <c r="D56" i="86"/>
  <c r="D55" i="86"/>
  <c r="D54" i="86"/>
  <c r="D53" i="86"/>
  <c r="D52" i="86"/>
  <c r="D51" i="86"/>
  <c r="D50" i="86"/>
  <c r="D49" i="86"/>
  <c r="D48" i="86"/>
  <c r="D47" i="86"/>
  <c r="D46" i="86"/>
  <c r="D45" i="86"/>
  <c r="D44" i="86"/>
  <c r="D43" i="86"/>
  <c r="D42" i="86"/>
  <c r="D41" i="86"/>
  <c r="D40" i="86"/>
  <c r="D39" i="86"/>
  <c r="D38" i="86"/>
  <c r="D37" i="86"/>
  <c r="D36" i="86"/>
  <c r="D35" i="86"/>
  <c r="D34" i="86"/>
  <c r="D33" i="86"/>
  <c r="D32" i="86"/>
  <c r="D31" i="86"/>
  <c r="D30" i="86"/>
  <c r="D29" i="86"/>
  <c r="D28" i="86"/>
  <c r="D27" i="86"/>
  <c r="D26" i="86"/>
  <c r="D25" i="86"/>
  <c r="D24" i="86"/>
  <c r="D23" i="86"/>
  <c r="D22" i="86"/>
  <c r="C88" i="86"/>
  <c r="C87" i="86"/>
  <c r="C86" i="86"/>
  <c r="C85" i="86"/>
  <c r="C84" i="86"/>
  <c r="C83" i="86"/>
  <c r="C82" i="86"/>
  <c r="C81" i="86"/>
  <c r="C80" i="86"/>
  <c r="C79" i="86"/>
  <c r="C78" i="86"/>
  <c r="C77" i="86"/>
  <c r="C76" i="86"/>
  <c r="C75" i="86"/>
  <c r="C74" i="86"/>
  <c r="C73" i="86"/>
  <c r="C72" i="86"/>
  <c r="C71" i="86"/>
  <c r="C70" i="86"/>
  <c r="C69" i="86"/>
  <c r="C68" i="86"/>
  <c r="C67" i="86"/>
  <c r="C66" i="86"/>
  <c r="C65" i="86"/>
  <c r="C64" i="86"/>
  <c r="C63" i="86"/>
  <c r="C62" i="86"/>
  <c r="C61" i="86"/>
  <c r="C60" i="86"/>
  <c r="C59" i="86"/>
  <c r="C58" i="86"/>
  <c r="C57" i="86"/>
  <c r="C56" i="86"/>
  <c r="C55" i="86"/>
  <c r="C54" i="86"/>
  <c r="C53" i="86"/>
  <c r="C52" i="86"/>
  <c r="C51" i="86"/>
  <c r="C50" i="86"/>
  <c r="C49" i="86"/>
  <c r="C48" i="86"/>
  <c r="C47" i="86"/>
  <c r="C46" i="86"/>
  <c r="C45" i="86"/>
  <c r="C44" i="86"/>
  <c r="C43" i="86"/>
  <c r="C42" i="86"/>
  <c r="C41" i="86"/>
  <c r="C40" i="86"/>
  <c r="C39" i="86"/>
  <c r="C38" i="86"/>
  <c r="C37" i="86"/>
  <c r="C36" i="86"/>
  <c r="C35" i="86"/>
  <c r="C34" i="86"/>
  <c r="C33" i="86"/>
  <c r="C32" i="86"/>
  <c r="C31" i="86"/>
  <c r="C30" i="86"/>
  <c r="C29" i="86"/>
  <c r="C28" i="86"/>
  <c r="C27" i="86"/>
  <c r="C26" i="86"/>
  <c r="C25" i="86"/>
  <c r="C24" i="86"/>
  <c r="C23" i="86"/>
  <c r="C22" i="86"/>
  <c r="D304" i="79"/>
  <c r="O304" i="79"/>
  <c r="D559" i="79"/>
  <c r="X335" i="79"/>
  <c r="W335" i="79"/>
  <c r="V335" i="79"/>
  <c r="U335" i="79"/>
  <c r="T335" i="79"/>
  <c r="S335" i="79"/>
  <c r="R335" i="79"/>
  <c r="Q335" i="79"/>
  <c r="P335" i="79"/>
  <c r="O335" i="79"/>
  <c r="M335" i="79"/>
  <c r="L335" i="79"/>
  <c r="K335" i="79"/>
  <c r="J335" i="79"/>
  <c r="I335" i="79"/>
  <c r="H335" i="79"/>
  <c r="G335" i="79"/>
  <c r="F335" i="79"/>
  <c r="E335" i="79"/>
  <c r="D335" i="79"/>
  <c r="X322" i="79"/>
  <c r="W322" i="79"/>
  <c r="V322" i="79"/>
  <c r="U322" i="79"/>
  <c r="T322" i="79"/>
  <c r="S322" i="79"/>
  <c r="R322" i="79"/>
  <c r="Q322" i="79"/>
  <c r="P322" i="79"/>
  <c r="O322" i="79"/>
  <c r="M322" i="79"/>
  <c r="L322" i="79"/>
  <c r="K322" i="79"/>
  <c r="J322" i="79"/>
  <c r="I322" i="79"/>
  <c r="H322" i="79"/>
  <c r="G322" i="79"/>
  <c r="F322" i="79"/>
  <c r="E322" i="79"/>
  <c r="D322" i="79"/>
  <c r="X304" i="79"/>
  <c r="W304" i="79"/>
  <c r="V304" i="79"/>
  <c r="U304" i="79"/>
  <c r="T304" i="79"/>
  <c r="S304" i="79"/>
  <c r="R304" i="79"/>
  <c r="Q304" i="79"/>
  <c r="P304" i="79"/>
  <c r="M304" i="79"/>
  <c r="L304" i="79"/>
  <c r="K304" i="79"/>
  <c r="J304" i="79"/>
  <c r="I304" i="79"/>
  <c r="H304" i="79"/>
  <c r="G304" i="79"/>
  <c r="F304" i="79"/>
  <c r="E304" i="79"/>
  <c r="X303" i="79"/>
  <c r="W303" i="79"/>
  <c r="V303" i="79"/>
  <c r="U303" i="79"/>
  <c r="T303" i="79"/>
  <c r="S303" i="79"/>
  <c r="R303" i="79"/>
  <c r="Q303" i="79"/>
  <c r="P303" i="79"/>
  <c r="O303" i="79"/>
  <c r="M303" i="79"/>
  <c r="L303" i="79"/>
  <c r="K303" i="79"/>
  <c r="J303" i="79"/>
  <c r="I303" i="79"/>
  <c r="H303" i="79"/>
  <c r="G303" i="79"/>
  <c r="F303" i="79"/>
  <c r="E303" i="79"/>
  <c r="D303" i="79"/>
  <c r="X300" i="79"/>
  <c r="W300" i="79"/>
  <c r="V300" i="79"/>
  <c r="U300" i="79"/>
  <c r="T300" i="79"/>
  <c r="S300" i="79"/>
  <c r="R300" i="79"/>
  <c r="Q300" i="79"/>
  <c r="P300" i="79"/>
  <c r="O300" i="79"/>
  <c r="M300" i="79"/>
  <c r="L300" i="79"/>
  <c r="K300" i="79"/>
  <c r="J300" i="79"/>
  <c r="I300" i="79"/>
  <c r="H300" i="79"/>
  <c r="G300" i="79"/>
  <c r="F300" i="79"/>
  <c r="E300" i="79"/>
  <c r="D300" i="79"/>
  <c r="X291" i="79"/>
  <c r="W291" i="79"/>
  <c r="V291" i="79"/>
  <c r="U291" i="79"/>
  <c r="T291" i="79"/>
  <c r="S291" i="79"/>
  <c r="R291" i="79"/>
  <c r="Q291" i="79"/>
  <c r="P291" i="79"/>
  <c r="O291" i="79"/>
  <c r="M291" i="79"/>
  <c r="L291" i="79"/>
  <c r="K291" i="79"/>
  <c r="J291" i="79"/>
  <c r="I291" i="79"/>
  <c r="H291" i="79"/>
  <c r="G291" i="79"/>
  <c r="F291" i="79"/>
  <c r="E291" i="79"/>
  <c r="D291" i="79"/>
  <c r="X290" i="79"/>
  <c r="W290" i="79"/>
  <c r="V290" i="79"/>
  <c r="U290" i="79"/>
  <c r="T290" i="79"/>
  <c r="S290" i="79"/>
  <c r="R290" i="79"/>
  <c r="Q290" i="79"/>
  <c r="P290" i="79"/>
  <c r="O290" i="79"/>
  <c r="M290" i="79"/>
  <c r="L290" i="79"/>
  <c r="K290" i="79"/>
  <c r="J290" i="79"/>
  <c r="I290" i="79"/>
  <c r="H290" i="79"/>
  <c r="G290" i="79"/>
  <c r="F290" i="79"/>
  <c r="E290" i="79"/>
  <c r="D290" i="79"/>
  <c r="X288" i="79"/>
  <c r="W288" i="79"/>
  <c r="V288" i="79"/>
  <c r="U288" i="79"/>
  <c r="T288" i="79"/>
  <c r="S288" i="79"/>
  <c r="R288" i="79"/>
  <c r="Q288" i="79"/>
  <c r="P288" i="79"/>
  <c r="O288" i="79"/>
  <c r="M288" i="79"/>
  <c r="L288" i="79"/>
  <c r="K288" i="79"/>
  <c r="J288" i="79"/>
  <c r="I288" i="79"/>
  <c r="H288" i="79"/>
  <c r="G288" i="79"/>
  <c r="F288" i="79"/>
  <c r="E288" i="79"/>
  <c r="D288" i="79"/>
  <c r="X287" i="79"/>
  <c r="W287" i="79"/>
  <c r="V287" i="79"/>
  <c r="U287" i="79"/>
  <c r="T287" i="79"/>
  <c r="S287" i="79"/>
  <c r="R287" i="79"/>
  <c r="Q287" i="79"/>
  <c r="P287" i="79"/>
  <c r="O287" i="79"/>
  <c r="M287" i="79"/>
  <c r="L287" i="79"/>
  <c r="K287" i="79"/>
  <c r="J287" i="79"/>
  <c r="I287" i="79"/>
  <c r="H287" i="79"/>
  <c r="G287" i="79"/>
  <c r="F287" i="79"/>
  <c r="E287" i="79"/>
  <c r="D287" i="79"/>
  <c r="X122" i="79"/>
  <c r="W122" i="79"/>
  <c r="V122" i="79"/>
  <c r="U122" i="79"/>
  <c r="T122" i="79"/>
  <c r="S122" i="79"/>
  <c r="R122" i="79"/>
  <c r="Q122" i="79"/>
  <c r="P122" i="79"/>
  <c r="O122" i="79"/>
  <c r="M122" i="79"/>
  <c r="L122" i="79"/>
  <c r="K122" i="79"/>
  <c r="J122" i="79"/>
  <c r="I122" i="79"/>
  <c r="H122" i="79"/>
  <c r="G122" i="79"/>
  <c r="F122" i="79"/>
  <c r="E122" i="79"/>
  <c r="D122" i="79"/>
  <c r="X109" i="79"/>
  <c r="W109" i="79"/>
  <c r="V109" i="79"/>
  <c r="U109" i="79"/>
  <c r="T109" i="79"/>
  <c r="S109" i="79"/>
  <c r="R109" i="79"/>
  <c r="Q109" i="79"/>
  <c r="P109" i="79"/>
  <c r="O109" i="79"/>
  <c r="M109" i="79"/>
  <c r="L109" i="79"/>
  <c r="K109" i="79"/>
  <c r="J109" i="79"/>
  <c r="I109" i="79"/>
  <c r="H109" i="79"/>
  <c r="G109" i="79"/>
  <c r="F109" i="79"/>
  <c r="E109" i="79"/>
  <c r="D109" i="79"/>
  <c r="X108" i="79"/>
  <c r="W108" i="79"/>
  <c r="V108" i="79"/>
  <c r="U108" i="79"/>
  <c r="T108" i="79"/>
  <c r="S108" i="79"/>
  <c r="R108" i="79"/>
  <c r="Q108" i="79"/>
  <c r="P108" i="79"/>
  <c r="O108" i="79"/>
  <c r="M108" i="79"/>
  <c r="L108" i="79"/>
  <c r="K108" i="79"/>
  <c r="J108" i="79"/>
  <c r="I108" i="79"/>
  <c r="H108" i="79"/>
  <c r="G108" i="79"/>
  <c r="F108" i="79"/>
  <c r="E108" i="79"/>
  <c r="D108" i="79"/>
  <c r="X106" i="79"/>
  <c r="W106" i="79"/>
  <c r="V106" i="79"/>
  <c r="U106" i="79"/>
  <c r="T106" i="79"/>
  <c r="S106" i="79"/>
  <c r="R106" i="79"/>
  <c r="Q106" i="79"/>
  <c r="P106" i="79"/>
  <c r="O106" i="79"/>
  <c r="M106" i="79"/>
  <c r="L106" i="79"/>
  <c r="K106" i="79"/>
  <c r="J106" i="79"/>
  <c r="I106" i="79"/>
  <c r="H106" i="79"/>
  <c r="G106" i="79"/>
  <c r="F106" i="79"/>
  <c r="E106" i="79"/>
  <c r="D106" i="79"/>
  <c r="X105" i="79"/>
  <c r="W105" i="79"/>
  <c r="V105" i="79"/>
  <c r="U105" i="79"/>
  <c r="T105" i="79"/>
  <c r="S105" i="79"/>
  <c r="R105" i="79"/>
  <c r="Q105" i="79"/>
  <c r="P105" i="79"/>
  <c r="O105" i="79"/>
  <c r="M105" i="79"/>
  <c r="L105" i="79"/>
  <c r="K105" i="79"/>
  <c r="J105" i="79"/>
  <c r="I105" i="79"/>
  <c r="H105" i="79"/>
  <c r="G105" i="79"/>
  <c r="F105" i="79"/>
  <c r="E105" i="79"/>
  <c r="D105" i="79"/>
  <c r="X81" i="79"/>
  <c r="W81" i="79"/>
  <c r="V81" i="79"/>
  <c r="U81" i="79"/>
  <c r="T81" i="79"/>
  <c r="S81" i="79"/>
  <c r="R81" i="79"/>
  <c r="Q81" i="79"/>
  <c r="P81" i="79"/>
  <c r="O81" i="79"/>
  <c r="M81" i="79"/>
  <c r="L81" i="79"/>
  <c r="K81" i="79"/>
  <c r="J81" i="79"/>
  <c r="I81" i="79"/>
  <c r="H81" i="79"/>
  <c r="G81" i="79"/>
  <c r="F81" i="79"/>
  <c r="E81" i="79"/>
  <c r="D81" i="79"/>
  <c r="X80" i="79"/>
  <c r="W80" i="79"/>
  <c r="V80" i="79"/>
  <c r="U80" i="79"/>
  <c r="T80" i="79"/>
  <c r="S80" i="79"/>
  <c r="R80" i="79"/>
  <c r="Q80" i="79"/>
  <c r="P80" i="79"/>
  <c r="O80" i="79"/>
  <c r="M80" i="79"/>
  <c r="L80" i="79"/>
  <c r="K80" i="79"/>
  <c r="J80" i="79"/>
  <c r="I80" i="79"/>
  <c r="H80" i="79"/>
  <c r="G80" i="79"/>
  <c r="F80" i="79"/>
  <c r="E80" i="79"/>
  <c r="D80" i="79"/>
  <c r="X76" i="79"/>
  <c r="W76" i="79"/>
  <c r="V76" i="79"/>
  <c r="U76" i="79"/>
  <c r="T76" i="79"/>
  <c r="S76" i="79"/>
  <c r="R76" i="79"/>
  <c r="Q76" i="79"/>
  <c r="P76" i="79"/>
  <c r="O76" i="79"/>
  <c r="M76" i="79"/>
  <c r="L76" i="79"/>
  <c r="K76" i="79"/>
  <c r="J76" i="79"/>
  <c r="I76" i="79"/>
  <c r="H76" i="79"/>
  <c r="G76" i="79"/>
  <c r="F76" i="79"/>
  <c r="E76" i="79"/>
  <c r="D76" i="79"/>
  <c r="X71" i="79"/>
  <c r="W71" i="79"/>
  <c r="V71" i="79"/>
  <c r="U71" i="79"/>
  <c r="T71" i="79"/>
  <c r="S71" i="79"/>
  <c r="R71" i="79"/>
  <c r="Q71" i="79"/>
  <c r="P71" i="79"/>
  <c r="O71" i="79"/>
  <c r="M71" i="79"/>
  <c r="L71" i="79"/>
  <c r="K71" i="79"/>
  <c r="J71" i="79"/>
  <c r="I71" i="79"/>
  <c r="H71" i="79"/>
  <c r="G71" i="79"/>
  <c r="F71" i="79"/>
  <c r="E71" i="79"/>
  <c r="D71" i="79"/>
  <c r="X64" i="79"/>
  <c r="W64" i="79"/>
  <c r="V64" i="79"/>
  <c r="U64" i="79"/>
  <c r="T64" i="79"/>
  <c r="S64" i="79"/>
  <c r="R64" i="79"/>
  <c r="Q64" i="79"/>
  <c r="P64" i="79"/>
  <c r="O64" i="79"/>
  <c r="M64" i="79"/>
  <c r="L64" i="79"/>
  <c r="K64" i="79"/>
  <c r="J64" i="79"/>
  <c r="I64" i="79"/>
  <c r="H64" i="79"/>
  <c r="G64" i="79"/>
  <c r="F64" i="79"/>
  <c r="E64" i="79"/>
  <c r="D64" i="79"/>
  <c r="X63" i="79"/>
  <c r="W63" i="79"/>
  <c r="V63" i="79"/>
  <c r="U63" i="79"/>
  <c r="T63" i="79"/>
  <c r="S63" i="79"/>
  <c r="R63" i="79"/>
  <c r="Q63" i="79"/>
  <c r="P63" i="79"/>
  <c r="O63" i="79"/>
  <c r="M63" i="79"/>
  <c r="L63" i="79"/>
  <c r="K63" i="79"/>
  <c r="J63" i="79"/>
  <c r="I63" i="79"/>
  <c r="H63" i="79"/>
  <c r="G63" i="79"/>
  <c r="F63" i="79"/>
  <c r="E63" i="79"/>
  <c r="D63" i="79"/>
  <c r="X61" i="79"/>
  <c r="W61" i="79"/>
  <c r="V61" i="79"/>
  <c r="U61" i="79"/>
  <c r="T61" i="79"/>
  <c r="S61" i="79"/>
  <c r="R61" i="79"/>
  <c r="Q61" i="79"/>
  <c r="P61" i="79"/>
  <c r="O61" i="79"/>
  <c r="M61" i="79"/>
  <c r="L61" i="79"/>
  <c r="K61" i="79"/>
  <c r="J61" i="79"/>
  <c r="I61" i="79"/>
  <c r="H61" i="79"/>
  <c r="G61" i="79"/>
  <c r="F61" i="79"/>
  <c r="E61" i="79"/>
  <c r="D61" i="79"/>
  <c r="X60" i="79"/>
  <c r="W60" i="79"/>
  <c r="V60" i="79"/>
  <c r="U60" i="79"/>
  <c r="T60" i="79"/>
  <c r="S60" i="79"/>
  <c r="R60" i="79"/>
  <c r="Q60" i="79"/>
  <c r="P60" i="79"/>
  <c r="O60" i="79"/>
  <c r="M60" i="79"/>
  <c r="L60" i="79"/>
  <c r="K60" i="79"/>
  <c r="J60" i="79"/>
  <c r="I60" i="79"/>
  <c r="H60" i="79"/>
  <c r="G60" i="79"/>
  <c r="F60" i="79"/>
  <c r="E60" i="79"/>
  <c r="D60" i="79"/>
  <c r="X58" i="79"/>
  <c r="W58" i="79"/>
  <c r="V58" i="79"/>
  <c r="U58" i="79"/>
  <c r="T58" i="79"/>
  <c r="S58" i="79"/>
  <c r="R58" i="79"/>
  <c r="Q58" i="79"/>
  <c r="P58" i="79"/>
  <c r="O58" i="79"/>
  <c r="M58" i="79"/>
  <c r="L58" i="79"/>
  <c r="K58" i="79"/>
  <c r="J58" i="79"/>
  <c r="I58" i="79"/>
  <c r="H58" i="79"/>
  <c r="G58" i="79"/>
  <c r="F58" i="79"/>
  <c r="E58" i="79"/>
  <c r="D58" i="79"/>
  <c r="X57" i="79"/>
  <c r="W57" i="79"/>
  <c r="V57" i="79"/>
  <c r="U57" i="79"/>
  <c r="T57" i="79"/>
  <c r="S57" i="79"/>
  <c r="R57" i="79"/>
  <c r="Q57" i="79"/>
  <c r="P57" i="79"/>
  <c r="O57" i="79"/>
  <c r="M57" i="79"/>
  <c r="L57" i="79"/>
  <c r="K57" i="79"/>
  <c r="J57" i="79"/>
  <c r="I57" i="79"/>
  <c r="H57" i="79"/>
  <c r="G57" i="79"/>
  <c r="F57" i="79"/>
  <c r="E57" i="79"/>
  <c r="D57" i="79"/>
  <c r="X55" i="79"/>
  <c r="W55" i="79"/>
  <c r="V55" i="79"/>
  <c r="U55" i="79"/>
  <c r="T55" i="79"/>
  <c r="S55" i="79"/>
  <c r="R55" i="79"/>
  <c r="Q55" i="79"/>
  <c r="P55" i="79"/>
  <c r="O55" i="79"/>
  <c r="M55" i="79"/>
  <c r="L55" i="79"/>
  <c r="K55" i="79"/>
  <c r="J55" i="79"/>
  <c r="I55" i="79"/>
  <c r="H55" i="79"/>
  <c r="G55" i="79"/>
  <c r="F55" i="79"/>
  <c r="E55" i="79"/>
  <c r="D55" i="79"/>
  <c r="X54" i="79"/>
  <c r="W54" i="79"/>
  <c r="V54" i="79"/>
  <c r="U54" i="79"/>
  <c r="T54" i="79"/>
  <c r="S54" i="79"/>
  <c r="R54" i="79"/>
  <c r="Q54" i="79"/>
  <c r="P54" i="79"/>
  <c r="O54" i="79"/>
  <c r="M54" i="79"/>
  <c r="L54" i="79"/>
  <c r="K54" i="79"/>
  <c r="J54" i="79"/>
  <c r="I54" i="79"/>
  <c r="H54" i="79"/>
  <c r="G54" i="79"/>
  <c r="F54" i="79"/>
  <c r="E54" i="79"/>
  <c r="D54" i="79"/>
  <c r="X50" i="79"/>
  <c r="W50" i="79"/>
  <c r="V50" i="79"/>
  <c r="U50" i="79"/>
  <c r="T50" i="79"/>
  <c r="S50" i="79"/>
  <c r="R50" i="79"/>
  <c r="Q50" i="79"/>
  <c r="P50" i="79"/>
  <c r="O50" i="79"/>
  <c r="M50" i="79"/>
  <c r="L50" i="79"/>
  <c r="K50" i="79"/>
  <c r="J50" i="79"/>
  <c r="I50" i="79"/>
  <c r="H50" i="79"/>
  <c r="G50" i="79"/>
  <c r="F50" i="79"/>
  <c r="E50" i="79"/>
  <c r="D50" i="79"/>
  <c r="X48" i="79"/>
  <c r="W48" i="79"/>
  <c r="V48" i="79"/>
  <c r="U48" i="79"/>
  <c r="T48" i="79"/>
  <c r="S48" i="79"/>
  <c r="R48" i="79"/>
  <c r="Q48" i="79"/>
  <c r="P48" i="79"/>
  <c r="O48" i="79"/>
  <c r="M48" i="79"/>
  <c r="L48" i="79"/>
  <c r="K48" i="79"/>
  <c r="J48" i="79"/>
  <c r="I48" i="79"/>
  <c r="H48" i="79"/>
  <c r="G48" i="79"/>
  <c r="F48" i="79"/>
  <c r="E48" i="79"/>
  <c r="D48" i="79"/>
  <c r="X47" i="79"/>
  <c r="W47" i="79"/>
  <c r="V47" i="79"/>
  <c r="U47" i="79"/>
  <c r="T47" i="79"/>
  <c r="S47" i="79"/>
  <c r="R47" i="79"/>
  <c r="Q47" i="79"/>
  <c r="P47" i="79"/>
  <c r="O47" i="79"/>
  <c r="M47" i="79"/>
  <c r="L47" i="79"/>
  <c r="K47" i="79"/>
  <c r="J47" i="79"/>
  <c r="I47" i="79"/>
  <c r="H47" i="79"/>
  <c r="G47" i="79"/>
  <c r="F47" i="79"/>
  <c r="E47" i="79"/>
  <c r="D47" i="79"/>
  <c r="X44" i="79"/>
  <c r="W44" i="79"/>
  <c r="V44" i="79"/>
  <c r="U44" i="79"/>
  <c r="T44" i="79"/>
  <c r="S44" i="79"/>
  <c r="R44" i="79"/>
  <c r="Q44" i="79"/>
  <c r="P44" i="79"/>
  <c r="O44" i="79"/>
  <c r="M44" i="79"/>
  <c r="L44" i="79"/>
  <c r="K44" i="79"/>
  <c r="J44" i="79"/>
  <c r="I44" i="79"/>
  <c r="H44" i="79"/>
  <c r="G44" i="79"/>
  <c r="F44" i="79"/>
  <c r="E44" i="79"/>
  <c r="D44" i="79"/>
  <c r="X42" i="79"/>
  <c r="W42" i="79"/>
  <c r="V42" i="79"/>
  <c r="U42" i="79"/>
  <c r="T42" i="79"/>
  <c r="S42" i="79"/>
  <c r="R42" i="79"/>
  <c r="Q42" i="79"/>
  <c r="P42" i="79"/>
  <c r="O42" i="79"/>
  <c r="M42" i="79"/>
  <c r="L42" i="79"/>
  <c r="K42" i="79"/>
  <c r="J42" i="79"/>
  <c r="I42" i="79"/>
  <c r="H42" i="79"/>
  <c r="G42" i="79"/>
  <c r="F42" i="79"/>
  <c r="E42" i="79"/>
  <c r="D42" i="79"/>
  <c r="X41" i="79"/>
  <c r="W41" i="79"/>
  <c r="V41" i="79"/>
  <c r="U41" i="79"/>
  <c r="T41" i="79"/>
  <c r="S41" i="79"/>
  <c r="R41" i="79"/>
  <c r="Q41" i="79"/>
  <c r="P41" i="79"/>
  <c r="O41" i="79"/>
  <c r="M41" i="79"/>
  <c r="L41" i="79"/>
  <c r="K41" i="79"/>
  <c r="J41" i="79"/>
  <c r="I41" i="79"/>
  <c r="H41" i="79"/>
  <c r="G41" i="79"/>
  <c r="F41" i="79"/>
  <c r="E41" i="79"/>
  <c r="D41" i="79"/>
  <c r="X39" i="79"/>
  <c r="W39" i="79"/>
  <c r="V39" i="79"/>
  <c r="U39" i="79"/>
  <c r="T39" i="79"/>
  <c r="S39" i="79"/>
  <c r="R39" i="79"/>
  <c r="Q39" i="79"/>
  <c r="P39" i="79"/>
  <c r="O39" i="79"/>
  <c r="M39" i="79"/>
  <c r="L39" i="79"/>
  <c r="K39" i="79"/>
  <c r="J39" i="79"/>
  <c r="I39" i="79"/>
  <c r="H39" i="79"/>
  <c r="G39" i="79"/>
  <c r="F39" i="79"/>
  <c r="E39" i="79"/>
  <c r="D39" i="79"/>
  <c r="X38" i="79"/>
  <c r="W38" i="79"/>
  <c r="V38" i="79"/>
  <c r="U38" i="79"/>
  <c r="T38" i="79"/>
  <c r="S38" i="79"/>
  <c r="R38" i="79"/>
  <c r="Q38" i="79"/>
  <c r="P38" i="79"/>
  <c r="O38" i="79"/>
  <c r="O195" i="79" s="1"/>
  <c r="M38" i="79"/>
  <c r="L38" i="79"/>
  <c r="K38" i="79"/>
  <c r="J38" i="79"/>
  <c r="I38" i="79"/>
  <c r="H38" i="79"/>
  <c r="G38" i="79"/>
  <c r="F38" i="79"/>
  <c r="E38" i="79"/>
  <c r="D38" i="79"/>
  <c r="D195" i="79" s="1"/>
  <c r="X506" i="46"/>
  <c r="W506" i="46"/>
  <c r="V506" i="46"/>
  <c r="U506" i="46"/>
  <c r="T506" i="46"/>
  <c r="S506" i="46"/>
  <c r="R506" i="46"/>
  <c r="Q506" i="46"/>
  <c r="P506" i="46"/>
  <c r="O506" i="46"/>
  <c r="M506" i="46"/>
  <c r="L506" i="46"/>
  <c r="K506" i="46"/>
  <c r="J506" i="46"/>
  <c r="Z529" i="46" s="1"/>
  <c r="I506" i="46"/>
  <c r="H506" i="46"/>
  <c r="G506" i="46"/>
  <c r="F506" i="46"/>
  <c r="E506" i="46"/>
  <c r="D506" i="46"/>
  <c r="X503" i="46"/>
  <c r="W503" i="46"/>
  <c r="V503" i="46"/>
  <c r="U503" i="46"/>
  <c r="T503" i="46"/>
  <c r="S503" i="46"/>
  <c r="R503" i="46"/>
  <c r="Q503" i="46"/>
  <c r="P503" i="46"/>
  <c r="O503" i="46"/>
  <c r="M503" i="46"/>
  <c r="L503" i="46"/>
  <c r="K503" i="46"/>
  <c r="J503" i="46"/>
  <c r="I503" i="46"/>
  <c r="H503" i="46"/>
  <c r="G503" i="46"/>
  <c r="F503" i="46"/>
  <c r="E503" i="46"/>
  <c r="D503" i="46"/>
  <c r="X490" i="46"/>
  <c r="W490" i="46"/>
  <c r="V490" i="46"/>
  <c r="U490" i="46"/>
  <c r="T490" i="46"/>
  <c r="S490" i="46"/>
  <c r="R490" i="46"/>
  <c r="Q490" i="46"/>
  <c r="P490" i="46"/>
  <c r="O490" i="46"/>
  <c r="M490" i="46"/>
  <c r="L490" i="46"/>
  <c r="K490" i="46"/>
  <c r="J490" i="46"/>
  <c r="I490" i="46"/>
  <c r="H490" i="46"/>
  <c r="G490" i="46"/>
  <c r="F490" i="46"/>
  <c r="E490" i="46"/>
  <c r="D490" i="46"/>
  <c r="X476" i="46"/>
  <c r="W476" i="46"/>
  <c r="V476" i="46"/>
  <c r="U476" i="46"/>
  <c r="T476" i="46"/>
  <c r="S476" i="46"/>
  <c r="R476" i="46"/>
  <c r="Q476" i="46"/>
  <c r="P476" i="46"/>
  <c r="O476" i="46"/>
  <c r="M476" i="46"/>
  <c r="L476" i="46"/>
  <c r="K476" i="46"/>
  <c r="J476" i="46"/>
  <c r="I476" i="46"/>
  <c r="H476" i="46"/>
  <c r="G476" i="46"/>
  <c r="F476" i="46"/>
  <c r="E476" i="46"/>
  <c r="D476" i="46"/>
  <c r="X466" i="46"/>
  <c r="W466" i="46"/>
  <c r="V466" i="46"/>
  <c r="U466" i="46"/>
  <c r="T466" i="46"/>
  <c r="S466" i="46"/>
  <c r="R466" i="46"/>
  <c r="Q466" i="46"/>
  <c r="P466" i="46"/>
  <c r="O466" i="46"/>
  <c r="M466" i="46"/>
  <c r="L466" i="46"/>
  <c r="K466" i="46"/>
  <c r="J466" i="46"/>
  <c r="I466" i="46"/>
  <c r="H466" i="46"/>
  <c r="G466" i="46"/>
  <c r="F466" i="46"/>
  <c r="E466" i="46"/>
  <c r="D466" i="46"/>
  <c r="X456" i="46"/>
  <c r="W456" i="46"/>
  <c r="V456" i="46"/>
  <c r="U456" i="46"/>
  <c r="T456" i="46"/>
  <c r="S456" i="46"/>
  <c r="R456" i="46"/>
  <c r="Q456" i="46"/>
  <c r="P456" i="46"/>
  <c r="O456" i="46"/>
  <c r="M456" i="46"/>
  <c r="L456" i="46"/>
  <c r="K456" i="46"/>
  <c r="J456" i="46"/>
  <c r="I456" i="46"/>
  <c r="H456" i="46"/>
  <c r="G456" i="46"/>
  <c r="F456" i="46"/>
  <c r="E456" i="46"/>
  <c r="D456" i="46"/>
  <c r="X447" i="46"/>
  <c r="W447" i="46"/>
  <c r="V447" i="46"/>
  <c r="U447" i="46"/>
  <c r="T447" i="46"/>
  <c r="S447" i="46"/>
  <c r="R447" i="46"/>
  <c r="Q447" i="46"/>
  <c r="P447" i="46"/>
  <c r="O447" i="46"/>
  <c r="M447" i="46"/>
  <c r="L447" i="46"/>
  <c r="K447" i="46"/>
  <c r="J447" i="46"/>
  <c r="I447" i="46"/>
  <c r="H447" i="46"/>
  <c r="G447" i="46"/>
  <c r="F447" i="46"/>
  <c r="E447" i="46"/>
  <c r="D447" i="46"/>
  <c r="X438" i="46"/>
  <c r="W438" i="46"/>
  <c r="V438" i="46"/>
  <c r="U438" i="46"/>
  <c r="T438" i="46"/>
  <c r="S438" i="46"/>
  <c r="R438" i="46"/>
  <c r="Q438" i="46"/>
  <c r="P438" i="46"/>
  <c r="O438" i="46"/>
  <c r="M438" i="46"/>
  <c r="L438" i="46"/>
  <c r="K438" i="46"/>
  <c r="J438" i="46"/>
  <c r="I438" i="46"/>
  <c r="H438" i="46"/>
  <c r="G438" i="46"/>
  <c r="F438" i="46"/>
  <c r="E438" i="46"/>
  <c r="D438" i="46"/>
  <c r="X435" i="46"/>
  <c r="W435" i="46"/>
  <c r="V435" i="46"/>
  <c r="U435" i="46"/>
  <c r="T435" i="46"/>
  <c r="S435" i="46"/>
  <c r="R435" i="46"/>
  <c r="Q435" i="46"/>
  <c r="P435" i="46"/>
  <c r="O435" i="46"/>
  <c r="M435" i="46"/>
  <c r="L435" i="46"/>
  <c r="K435" i="46"/>
  <c r="J435" i="46"/>
  <c r="I435" i="46"/>
  <c r="H435" i="46"/>
  <c r="G435" i="46"/>
  <c r="F435" i="46"/>
  <c r="E435" i="46"/>
  <c r="D435" i="46"/>
  <c r="X431" i="46"/>
  <c r="W431" i="46"/>
  <c r="V431" i="46"/>
  <c r="U431" i="46"/>
  <c r="T431" i="46"/>
  <c r="S431" i="46"/>
  <c r="R431" i="46"/>
  <c r="Q431" i="46"/>
  <c r="P431" i="46"/>
  <c r="O431" i="46"/>
  <c r="M431" i="46"/>
  <c r="L431" i="46"/>
  <c r="K431" i="46"/>
  <c r="J431" i="46"/>
  <c r="I431" i="46"/>
  <c r="H431" i="46"/>
  <c r="G431" i="46"/>
  <c r="F431" i="46"/>
  <c r="E431" i="46"/>
  <c r="D431" i="46"/>
  <c r="X419" i="46"/>
  <c r="W419" i="46"/>
  <c r="V419" i="46"/>
  <c r="U419" i="46"/>
  <c r="T419" i="46"/>
  <c r="S419" i="46"/>
  <c r="R419" i="46"/>
  <c r="Q419" i="46"/>
  <c r="P419" i="46"/>
  <c r="O419" i="46"/>
  <c r="M419" i="46"/>
  <c r="L419" i="46"/>
  <c r="K419" i="46"/>
  <c r="J419" i="46"/>
  <c r="I419" i="46"/>
  <c r="H419" i="46"/>
  <c r="G419" i="46"/>
  <c r="F419" i="46"/>
  <c r="E419" i="46"/>
  <c r="D419" i="46"/>
  <c r="X416" i="46"/>
  <c r="W416" i="46"/>
  <c r="V416" i="46"/>
  <c r="U416" i="46"/>
  <c r="T416" i="46"/>
  <c r="S416" i="46"/>
  <c r="R416" i="46"/>
  <c r="Q416" i="46"/>
  <c r="P416" i="46"/>
  <c r="O416" i="46"/>
  <c r="M416" i="46"/>
  <c r="L416" i="46"/>
  <c r="K416" i="46"/>
  <c r="J416" i="46"/>
  <c r="I416" i="46"/>
  <c r="H416" i="46"/>
  <c r="G416" i="46"/>
  <c r="F416" i="46"/>
  <c r="E416" i="46"/>
  <c r="D416" i="46"/>
  <c r="X413" i="46"/>
  <c r="W413" i="46"/>
  <c r="V413" i="46"/>
  <c r="U413" i="46"/>
  <c r="T413" i="46"/>
  <c r="S413" i="46"/>
  <c r="R413" i="46"/>
  <c r="Q413" i="46"/>
  <c r="P413" i="46"/>
  <c r="O413" i="46"/>
  <c r="M413" i="46"/>
  <c r="L413" i="46"/>
  <c r="K413" i="46"/>
  <c r="J413" i="46"/>
  <c r="I413" i="46"/>
  <c r="H413" i="46"/>
  <c r="G413" i="46"/>
  <c r="F413" i="46"/>
  <c r="E413" i="46"/>
  <c r="D413" i="46"/>
  <c r="X410" i="46"/>
  <c r="W410" i="46"/>
  <c r="V410" i="46"/>
  <c r="U410" i="46"/>
  <c r="T410" i="46"/>
  <c r="S410" i="46"/>
  <c r="R410" i="46"/>
  <c r="Q410" i="46"/>
  <c r="P410" i="46"/>
  <c r="O410" i="46"/>
  <c r="M410" i="46"/>
  <c r="L410" i="46"/>
  <c r="K410" i="46"/>
  <c r="J410" i="46"/>
  <c r="I410" i="46"/>
  <c r="H410" i="46"/>
  <c r="G410" i="46"/>
  <c r="F410" i="46"/>
  <c r="E410" i="46"/>
  <c r="D410" i="46"/>
  <c r="X407" i="46"/>
  <c r="W407" i="46"/>
  <c r="V407" i="46"/>
  <c r="U407" i="46"/>
  <c r="T407" i="46"/>
  <c r="S407" i="46"/>
  <c r="R407" i="46"/>
  <c r="Q407" i="46"/>
  <c r="P407" i="46"/>
  <c r="O407" i="46"/>
  <c r="O512" i="46" s="1"/>
  <c r="M407" i="46"/>
  <c r="L407" i="46"/>
  <c r="K407" i="46"/>
  <c r="J407" i="46"/>
  <c r="I407" i="46"/>
  <c r="H407" i="46"/>
  <c r="G407" i="46"/>
  <c r="F407" i="46"/>
  <c r="E407" i="46"/>
  <c r="D407" i="46"/>
  <c r="X349" i="46"/>
  <c r="W349" i="46"/>
  <c r="V349" i="46"/>
  <c r="U349" i="46"/>
  <c r="T349" i="46"/>
  <c r="S349" i="46"/>
  <c r="R349" i="46"/>
  <c r="Q349" i="46"/>
  <c r="P349" i="46"/>
  <c r="O349" i="46"/>
  <c r="M349" i="46"/>
  <c r="L349" i="46"/>
  <c r="K349" i="46"/>
  <c r="J349" i="46"/>
  <c r="I349" i="46"/>
  <c r="H349" i="46"/>
  <c r="G349" i="46"/>
  <c r="F349" i="46"/>
  <c r="E349" i="46"/>
  <c r="D349" i="46"/>
  <c r="X348" i="46"/>
  <c r="W348" i="46"/>
  <c r="V348" i="46"/>
  <c r="U348" i="46"/>
  <c r="T348" i="46"/>
  <c r="S348" i="46"/>
  <c r="R348" i="46"/>
  <c r="Q348" i="46"/>
  <c r="P348" i="46"/>
  <c r="O348" i="46"/>
  <c r="M348" i="46"/>
  <c r="L348" i="46"/>
  <c r="K348" i="46"/>
  <c r="J348" i="46"/>
  <c r="I348" i="46"/>
  <c r="H348" i="46"/>
  <c r="G348" i="46"/>
  <c r="F348" i="46"/>
  <c r="E348" i="46"/>
  <c r="D348" i="46"/>
  <c r="X338" i="46"/>
  <c r="W338" i="46"/>
  <c r="V338" i="46"/>
  <c r="U338" i="46"/>
  <c r="T338" i="46"/>
  <c r="S338" i="46"/>
  <c r="R338" i="46"/>
  <c r="Q338" i="46"/>
  <c r="P338" i="46"/>
  <c r="O338" i="46"/>
  <c r="M338" i="46"/>
  <c r="L338" i="46"/>
  <c r="K338" i="46"/>
  <c r="J338" i="46"/>
  <c r="I338" i="46"/>
  <c r="H338" i="46"/>
  <c r="G338" i="46"/>
  <c r="F338" i="46"/>
  <c r="E338" i="46"/>
  <c r="D338" i="46"/>
  <c r="X328" i="46"/>
  <c r="W328" i="46"/>
  <c r="V328" i="46"/>
  <c r="U328" i="46"/>
  <c r="T328" i="46"/>
  <c r="S328" i="46"/>
  <c r="R328" i="46"/>
  <c r="Q328" i="46"/>
  <c r="P328" i="46"/>
  <c r="O328" i="46"/>
  <c r="M328" i="46"/>
  <c r="L328" i="46"/>
  <c r="K328" i="46"/>
  <c r="J328" i="46"/>
  <c r="I328" i="46"/>
  <c r="H328" i="46"/>
  <c r="G328" i="46"/>
  <c r="F328" i="46"/>
  <c r="E328" i="46"/>
  <c r="D328" i="46"/>
  <c r="X320" i="46"/>
  <c r="W320" i="46"/>
  <c r="V320" i="46"/>
  <c r="U320" i="46"/>
  <c r="T320" i="46"/>
  <c r="S320" i="46"/>
  <c r="R320" i="46"/>
  <c r="Q320" i="46"/>
  <c r="P320" i="46"/>
  <c r="O320" i="46"/>
  <c r="M320" i="46"/>
  <c r="L320" i="46"/>
  <c r="K320" i="46"/>
  <c r="J320" i="46"/>
  <c r="I320" i="46"/>
  <c r="H320" i="46"/>
  <c r="G320" i="46"/>
  <c r="F320" i="46"/>
  <c r="E320" i="46"/>
  <c r="D320" i="46"/>
  <c r="X319" i="46"/>
  <c r="W319" i="46"/>
  <c r="V319" i="46"/>
  <c r="U319" i="46"/>
  <c r="T319" i="46"/>
  <c r="S319" i="46"/>
  <c r="R319" i="46"/>
  <c r="Q319" i="46"/>
  <c r="P319" i="46"/>
  <c r="O319" i="46"/>
  <c r="M319" i="46"/>
  <c r="L319" i="46"/>
  <c r="K319" i="46"/>
  <c r="J319" i="46"/>
  <c r="I319" i="46"/>
  <c r="H319" i="46"/>
  <c r="G319" i="46"/>
  <c r="F319" i="46"/>
  <c r="E319" i="46"/>
  <c r="D319" i="46"/>
  <c r="X311" i="46"/>
  <c r="W311" i="46"/>
  <c r="V311" i="46"/>
  <c r="U311" i="46"/>
  <c r="T311" i="46"/>
  <c r="S311" i="46"/>
  <c r="R311" i="46"/>
  <c r="Q311" i="46"/>
  <c r="P311" i="46"/>
  <c r="O311" i="46"/>
  <c r="M311" i="46"/>
  <c r="L311" i="46"/>
  <c r="K311" i="46"/>
  <c r="J311" i="46"/>
  <c r="I311" i="46"/>
  <c r="H311" i="46"/>
  <c r="G311" i="46"/>
  <c r="F311" i="46"/>
  <c r="E311" i="46"/>
  <c r="D311" i="46"/>
  <c r="X310" i="46"/>
  <c r="W310" i="46"/>
  <c r="V310" i="46"/>
  <c r="U310" i="46"/>
  <c r="T310" i="46"/>
  <c r="S310" i="46"/>
  <c r="R310" i="46"/>
  <c r="Q310" i="46"/>
  <c r="P310" i="46"/>
  <c r="O310" i="46"/>
  <c r="M310" i="46"/>
  <c r="L310" i="46"/>
  <c r="K310" i="46"/>
  <c r="J310" i="46"/>
  <c r="I310" i="46"/>
  <c r="H310" i="46"/>
  <c r="G310" i="46"/>
  <c r="F310" i="46"/>
  <c r="E310" i="46"/>
  <c r="D310" i="46"/>
  <c r="X308" i="46"/>
  <c r="W308" i="46"/>
  <c r="V308" i="46"/>
  <c r="U308" i="46"/>
  <c r="T308" i="46"/>
  <c r="S308" i="46"/>
  <c r="R308" i="46"/>
  <c r="Q308" i="46"/>
  <c r="P308" i="46"/>
  <c r="O308" i="46"/>
  <c r="M308" i="46"/>
  <c r="L308" i="46"/>
  <c r="K308" i="46"/>
  <c r="J308" i="46"/>
  <c r="I308" i="46"/>
  <c r="H308" i="46"/>
  <c r="G308" i="46"/>
  <c r="F308" i="46"/>
  <c r="E308" i="46"/>
  <c r="D308" i="46"/>
  <c r="X307" i="46"/>
  <c r="W307" i="46"/>
  <c r="V307" i="46"/>
  <c r="U307" i="46"/>
  <c r="T307" i="46"/>
  <c r="S307" i="46"/>
  <c r="R307" i="46"/>
  <c r="Q307" i="46"/>
  <c r="P307" i="46"/>
  <c r="O307" i="46"/>
  <c r="M307" i="46"/>
  <c r="L307" i="46"/>
  <c r="K307" i="46"/>
  <c r="J307" i="46"/>
  <c r="I307" i="46"/>
  <c r="H307" i="46"/>
  <c r="G307" i="46"/>
  <c r="F307" i="46"/>
  <c r="E307" i="46"/>
  <c r="D307" i="46"/>
  <c r="X303" i="46"/>
  <c r="W303" i="46"/>
  <c r="V303" i="46"/>
  <c r="U303" i="46"/>
  <c r="T303" i="46"/>
  <c r="S303" i="46"/>
  <c r="R303" i="46"/>
  <c r="Q303" i="46"/>
  <c r="P303" i="46"/>
  <c r="O303" i="46"/>
  <c r="M303" i="46"/>
  <c r="L303" i="46"/>
  <c r="K303" i="46"/>
  <c r="J303" i="46"/>
  <c r="I303" i="46"/>
  <c r="H303" i="46"/>
  <c r="G303" i="46"/>
  <c r="F303" i="46"/>
  <c r="E303" i="46"/>
  <c r="D303" i="46"/>
  <c r="X291" i="46"/>
  <c r="W291" i="46"/>
  <c r="V291" i="46"/>
  <c r="U291" i="46"/>
  <c r="T291" i="46"/>
  <c r="S291" i="46"/>
  <c r="R291" i="46"/>
  <c r="Q291" i="46"/>
  <c r="P291" i="46"/>
  <c r="O291" i="46"/>
  <c r="M291" i="46"/>
  <c r="L291" i="46"/>
  <c r="K291" i="46"/>
  <c r="J291" i="46"/>
  <c r="I291" i="46"/>
  <c r="H291" i="46"/>
  <c r="G291" i="46"/>
  <c r="F291" i="46"/>
  <c r="E291" i="46"/>
  <c r="D291" i="46"/>
  <c r="X288" i="46"/>
  <c r="W288" i="46"/>
  <c r="V288" i="46"/>
  <c r="U288" i="46"/>
  <c r="T288" i="46"/>
  <c r="S288" i="46"/>
  <c r="R288" i="46"/>
  <c r="Q288" i="46"/>
  <c r="P288" i="46"/>
  <c r="O288" i="46"/>
  <c r="M288" i="46"/>
  <c r="L288" i="46"/>
  <c r="K288" i="46"/>
  <c r="J288" i="46"/>
  <c r="I288" i="46"/>
  <c r="H288" i="46"/>
  <c r="G288" i="46"/>
  <c r="F288" i="46"/>
  <c r="E288" i="46"/>
  <c r="D288" i="46"/>
  <c r="X286" i="46"/>
  <c r="W286" i="46"/>
  <c r="V286" i="46"/>
  <c r="U286" i="46"/>
  <c r="T286" i="46"/>
  <c r="S286" i="46"/>
  <c r="R286" i="46"/>
  <c r="Q286" i="46"/>
  <c r="P286" i="46"/>
  <c r="O286" i="46"/>
  <c r="M286" i="46"/>
  <c r="L286" i="46"/>
  <c r="K286" i="46"/>
  <c r="J286" i="46"/>
  <c r="I286" i="46"/>
  <c r="H286" i="46"/>
  <c r="G286" i="46"/>
  <c r="F286" i="46"/>
  <c r="E286" i="46"/>
  <c r="D286" i="46"/>
  <c r="X285" i="46"/>
  <c r="W285" i="46"/>
  <c r="V285" i="46"/>
  <c r="U285" i="46"/>
  <c r="T285" i="46"/>
  <c r="S285" i="46"/>
  <c r="R285" i="46"/>
  <c r="Q285" i="46"/>
  <c r="P285" i="46"/>
  <c r="O285" i="46"/>
  <c r="M285" i="46"/>
  <c r="L285" i="46"/>
  <c r="K285" i="46"/>
  <c r="J285" i="46"/>
  <c r="I285" i="46"/>
  <c r="H285" i="46"/>
  <c r="G285" i="46"/>
  <c r="F285" i="46"/>
  <c r="E285" i="46"/>
  <c r="D285" i="46"/>
  <c r="X282" i="46"/>
  <c r="W282" i="46"/>
  <c r="V282" i="46"/>
  <c r="U282" i="46"/>
  <c r="T282" i="46"/>
  <c r="S282" i="46"/>
  <c r="R282" i="46"/>
  <c r="Q282" i="46"/>
  <c r="P282" i="46"/>
  <c r="O282" i="46"/>
  <c r="M282" i="46"/>
  <c r="L282" i="46"/>
  <c r="K282" i="46"/>
  <c r="J282" i="46"/>
  <c r="I282" i="46"/>
  <c r="H282" i="46"/>
  <c r="G282" i="46"/>
  <c r="F282" i="46"/>
  <c r="E282" i="46"/>
  <c r="D282" i="46"/>
  <c r="X279" i="46"/>
  <c r="W279" i="46"/>
  <c r="V279" i="46"/>
  <c r="U279" i="46"/>
  <c r="T279" i="46"/>
  <c r="S279" i="46"/>
  <c r="R279" i="46"/>
  <c r="Q279" i="46"/>
  <c r="P279" i="46"/>
  <c r="O279" i="46"/>
  <c r="O384" i="46" s="1"/>
  <c r="M279" i="46"/>
  <c r="L279" i="46"/>
  <c r="K279" i="46"/>
  <c r="J279" i="46"/>
  <c r="I279" i="46"/>
  <c r="H279" i="46"/>
  <c r="G279" i="46"/>
  <c r="F279" i="46"/>
  <c r="E279" i="46"/>
  <c r="D279" i="46"/>
  <c r="X233" i="46"/>
  <c r="W233" i="46"/>
  <c r="V233" i="46"/>
  <c r="U233" i="46"/>
  <c r="T233" i="46"/>
  <c r="S233" i="46"/>
  <c r="R233" i="46"/>
  <c r="Q233" i="46"/>
  <c r="P233" i="46"/>
  <c r="O233" i="46"/>
  <c r="M233" i="46"/>
  <c r="L233" i="46"/>
  <c r="K233" i="46"/>
  <c r="J233" i="46"/>
  <c r="I233" i="46"/>
  <c r="H233" i="46"/>
  <c r="G233" i="46"/>
  <c r="F233" i="46"/>
  <c r="E233" i="46"/>
  <c r="D233" i="46"/>
  <c r="X215" i="46"/>
  <c r="W215" i="46"/>
  <c r="V215" i="46"/>
  <c r="U215" i="46"/>
  <c r="T215" i="46"/>
  <c r="S215" i="46"/>
  <c r="R215" i="46"/>
  <c r="Q215" i="46"/>
  <c r="P215" i="46"/>
  <c r="O215" i="46"/>
  <c r="M215" i="46"/>
  <c r="L215" i="46"/>
  <c r="K215" i="46"/>
  <c r="J215" i="46"/>
  <c r="I215" i="46"/>
  <c r="H215" i="46"/>
  <c r="G215" i="46"/>
  <c r="F215" i="46"/>
  <c r="E215" i="46"/>
  <c r="D215" i="46"/>
  <c r="X210" i="46"/>
  <c r="W210" i="46"/>
  <c r="V210" i="46"/>
  <c r="U210" i="46"/>
  <c r="T210" i="46"/>
  <c r="S210" i="46"/>
  <c r="R210" i="46"/>
  <c r="Q210" i="46"/>
  <c r="P210" i="46"/>
  <c r="O210" i="46"/>
  <c r="M210" i="46"/>
  <c r="L210" i="46"/>
  <c r="K210" i="46"/>
  <c r="J210" i="46"/>
  <c r="I210" i="46"/>
  <c r="H210" i="46"/>
  <c r="G210" i="46"/>
  <c r="F210" i="46"/>
  <c r="E210" i="46"/>
  <c r="D210" i="46"/>
  <c r="X191" i="46"/>
  <c r="W191" i="46"/>
  <c r="V191" i="46"/>
  <c r="U191" i="46"/>
  <c r="T191" i="46"/>
  <c r="S191" i="46"/>
  <c r="R191" i="46"/>
  <c r="Q191" i="46"/>
  <c r="P191" i="46"/>
  <c r="O191" i="46"/>
  <c r="M191" i="46"/>
  <c r="L191" i="46"/>
  <c r="K191" i="46"/>
  <c r="J191" i="46"/>
  <c r="I191" i="46"/>
  <c r="H191" i="46"/>
  <c r="G191" i="46"/>
  <c r="F191" i="46"/>
  <c r="E191" i="46"/>
  <c r="D191" i="46"/>
  <c r="X190" i="46"/>
  <c r="W190" i="46"/>
  <c r="V190" i="46"/>
  <c r="U190" i="46"/>
  <c r="T190" i="46"/>
  <c r="S190" i="46"/>
  <c r="R190" i="46"/>
  <c r="Q190" i="46"/>
  <c r="P190" i="46"/>
  <c r="O190" i="46"/>
  <c r="M190" i="46"/>
  <c r="L190" i="46"/>
  <c r="K190" i="46"/>
  <c r="J190" i="46"/>
  <c r="I190" i="46"/>
  <c r="H190" i="46"/>
  <c r="G190" i="46"/>
  <c r="F190" i="46"/>
  <c r="E190" i="46"/>
  <c r="D190" i="46"/>
  <c r="X181" i="46"/>
  <c r="W181" i="46"/>
  <c r="V181" i="46"/>
  <c r="U181" i="46"/>
  <c r="T181" i="46"/>
  <c r="S181" i="46"/>
  <c r="R181" i="46"/>
  <c r="Q181" i="46"/>
  <c r="P181" i="46"/>
  <c r="O181" i="46"/>
  <c r="M181" i="46"/>
  <c r="L181" i="46"/>
  <c r="K181" i="46"/>
  <c r="J181" i="46"/>
  <c r="I181" i="46"/>
  <c r="H181" i="46"/>
  <c r="G181" i="46"/>
  <c r="F181" i="46"/>
  <c r="E181" i="46"/>
  <c r="D181" i="46"/>
  <c r="X179" i="46"/>
  <c r="W179" i="46"/>
  <c r="V179" i="46"/>
  <c r="U179" i="46"/>
  <c r="T179" i="46"/>
  <c r="S179" i="46"/>
  <c r="R179" i="46"/>
  <c r="Q179" i="46"/>
  <c r="P179" i="46"/>
  <c r="O179" i="46"/>
  <c r="M179" i="46"/>
  <c r="L179" i="46"/>
  <c r="K179" i="46"/>
  <c r="J179" i="46"/>
  <c r="I179" i="46"/>
  <c r="H179" i="46"/>
  <c r="G179" i="46"/>
  <c r="F179" i="46"/>
  <c r="E179" i="46"/>
  <c r="D179" i="46"/>
  <c r="X178" i="46"/>
  <c r="W178" i="46"/>
  <c r="V178" i="46"/>
  <c r="U178" i="46"/>
  <c r="T178" i="46"/>
  <c r="S178" i="46"/>
  <c r="R178" i="46"/>
  <c r="Q178" i="46"/>
  <c r="P178" i="46"/>
  <c r="O178" i="46"/>
  <c r="M178" i="46"/>
  <c r="L178" i="46"/>
  <c r="K178" i="46"/>
  <c r="J178" i="46"/>
  <c r="I178" i="46"/>
  <c r="H178" i="46"/>
  <c r="G178" i="46"/>
  <c r="F178" i="46"/>
  <c r="E178" i="46"/>
  <c r="D178" i="46"/>
  <c r="X174" i="46"/>
  <c r="W174" i="46"/>
  <c r="V174" i="46"/>
  <c r="U174" i="46"/>
  <c r="T174" i="46"/>
  <c r="S174" i="46"/>
  <c r="R174" i="46"/>
  <c r="Q174" i="46"/>
  <c r="P174" i="46"/>
  <c r="O174" i="46"/>
  <c r="M174" i="46"/>
  <c r="L174" i="46"/>
  <c r="K174" i="46"/>
  <c r="J174" i="46"/>
  <c r="I174" i="46"/>
  <c r="H174" i="46"/>
  <c r="G174" i="46"/>
  <c r="F174" i="46"/>
  <c r="E174" i="46"/>
  <c r="D174" i="46"/>
  <c r="X162" i="46"/>
  <c r="W162" i="46"/>
  <c r="V162" i="46"/>
  <c r="U162" i="46"/>
  <c r="T162" i="46"/>
  <c r="S162" i="46"/>
  <c r="R162" i="46"/>
  <c r="Q162" i="46"/>
  <c r="P162" i="46"/>
  <c r="O162" i="46"/>
  <c r="M162" i="46"/>
  <c r="L162" i="46"/>
  <c r="K162" i="46"/>
  <c r="J162" i="46"/>
  <c r="I162" i="46"/>
  <c r="H162" i="46"/>
  <c r="G162" i="46"/>
  <c r="F162" i="46"/>
  <c r="E162" i="46"/>
  <c r="D162" i="46"/>
  <c r="X159" i="46"/>
  <c r="W159" i="46"/>
  <c r="V159" i="46"/>
  <c r="U159" i="46"/>
  <c r="T159" i="46"/>
  <c r="S159" i="46"/>
  <c r="R159" i="46"/>
  <c r="Q159" i="46"/>
  <c r="P159" i="46"/>
  <c r="O159" i="46"/>
  <c r="M159" i="46"/>
  <c r="L159" i="46"/>
  <c r="K159" i="46"/>
  <c r="J159" i="46"/>
  <c r="I159" i="46"/>
  <c r="H159" i="46"/>
  <c r="G159" i="46"/>
  <c r="F159" i="46"/>
  <c r="E159" i="46"/>
  <c r="D159" i="46"/>
  <c r="X157" i="46"/>
  <c r="W157" i="46"/>
  <c r="V157" i="46"/>
  <c r="U157" i="46"/>
  <c r="T157" i="46"/>
  <c r="S157" i="46"/>
  <c r="R157" i="46"/>
  <c r="Q157" i="46"/>
  <c r="P157" i="46"/>
  <c r="O157" i="46"/>
  <c r="M157" i="46"/>
  <c r="L157" i="46"/>
  <c r="K157" i="46"/>
  <c r="J157" i="46"/>
  <c r="I157" i="46"/>
  <c r="H157" i="46"/>
  <c r="G157" i="46"/>
  <c r="F157" i="46"/>
  <c r="E157" i="46"/>
  <c r="D157" i="46"/>
  <c r="X156" i="46"/>
  <c r="W156" i="46"/>
  <c r="V156" i="46"/>
  <c r="U156" i="46"/>
  <c r="T156" i="46"/>
  <c r="S156" i="46"/>
  <c r="R156" i="46"/>
  <c r="Q156" i="46"/>
  <c r="P156" i="46"/>
  <c r="O156" i="46"/>
  <c r="M156" i="46"/>
  <c r="L156" i="46"/>
  <c r="K156" i="46"/>
  <c r="J156" i="46"/>
  <c r="I156" i="46"/>
  <c r="H156" i="46"/>
  <c r="G156" i="46"/>
  <c r="F156" i="46"/>
  <c r="E156" i="46"/>
  <c r="D156" i="46"/>
  <c r="X153" i="46"/>
  <c r="W153" i="46"/>
  <c r="V153" i="46"/>
  <c r="U153" i="46"/>
  <c r="T153" i="46"/>
  <c r="S153" i="46"/>
  <c r="R153" i="46"/>
  <c r="Q153" i="46"/>
  <c r="P153" i="46"/>
  <c r="O153" i="46"/>
  <c r="M153" i="46"/>
  <c r="L153" i="46"/>
  <c r="K153" i="46"/>
  <c r="J153" i="46"/>
  <c r="I153" i="46"/>
  <c r="H153" i="46"/>
  <c r="G153" i="46"/>
  <c r="F153" i="46"/>
  <c r="E153" i="46"/>
  <c r="D153" i="46"/>
  <c r="X150" i="46"/>
  <c r="W150" i="46"/>
  <c r="V150" i="46"/>
  <c r="U150" i="46"/>
  <c r="T150" i="46"/>
  <c r="S150" i="46"/>
  <c r="R150" i="46"/>
  <c r="Q150" i="46"/>
  <c r="P150" i="46"/>
  <c r="O150" i="46"/>
  <c r="O255" i="46" s="1"/>
  <c r="M150" i="46"/>
  <c r="L150" i="46"/>
  <c r="K150" i="46"/>
  <c r="J150" i="46"/>
  <c r="I150" i="46"/>
  <c r="H150" i="46"/>
  <c r="G150" i="46"/>
  <c r="F150" i="46"/>
  <c r="E150" i="46"/>
  <c r="D150" i="46"/>
  <c r="D255" i="46" s="1"/>
  <c r="X106" i="46"/>
  <c r="W106" i="46"/>
  <c r="V106" i="46"/>
  <c r="U106" i="46"/>
  <c r="T106" i="46"/>
  <c r="S106" i="46"/>
  <c r="R106" i="46"/>
  <c r="Q106" i="46"/>
  <c r="P106" i="46"/>
  <c r="O106" i="46"/>
  <c r="M106" i="46"/>
  <c r="L106" i="46"/>
  <c r="K106" i="46"/>
  <c r="J106" i="46"/>
  <c r="I106" i="46"/>
  <c r="H106" i="46"/>
  <c r="G106" i="46"/>
  <c r="F106" i="46"/>
  <c r="E106" i="46"/>
  <c r="D106" i="46"/>
  <c r="X105" i="46"/>
  <c r="W105" i="46"/>
  <c r="V105" i="46"/>
  <c r="U105" i="46"/>
  <c r="T105" i="46"/>
  <c r="S105" i="46"/>
  <c r="R105" i="46"/>
  <c r="Q105" i="46"/>
  <c r="P105" i="46"/>
  <c r="O105" i="46"/>
  <c r="M105" i="46"/>
  <c r="L105" i="46"/>
  <c r="K105" i="46"/>
  <c r="J105" i="46"/>
  <c r="I105" i="46"/>
  <c r="H105" i="46"/>
  <c r="G105" i="46"/>
  <c r="F105" i="46"/>
  <c r="E105" i="46"/>
  <c r="D105" i="46"/>
  <c r="X102" i="46"/>
  <c r="W102" i="46"/>
  <c r="V102" i="46"/>
  <c r="U102" i="46"/>
  <c r="T102" i="46"/>
  <c r="S102" i="46"/>
  <c r="R102" i="46"/>
  <c r="Q102" i="46"/>
  <c r="P102" i="46"/>
  <c r="O102" i="46"/>
  <c r="M102" i="46"/>
  <c r="L102" i="46"/>
  <c r="K102" i="46"/>
  <c r="J102" i="46"/>
  <c r="I102" i="46"/>
  <c r="H102" i="46"/>
  <c r="G102" i="46"/>
  <c r="F102" i="46"/>
  <c r="E102" i="46"/>
  <c r="D102" i="46"/>
  <c r="X87" i="46"/>
  <c r="W87" i="46"/>
  <c r="V87" i="46"/>
  <c r="U87" i="46"/>
  <c r="T87" i="46"/>
  <c r="S87" i="46"/>
  <c r="R87" i="46"/>
  <c r="Q87" i="46"/>
  <c r="P87" i="46"/>
  <c r="O87" i="46"/>
  <c r="M87" i="46"/>
  <c r="L87" i="46"/>
  <c r="K87" i="46"/>
  <c r="J87" i="46"/>
  <c r="I87" i="46"/>
  <c r="H87" i="46"/>
  <c r="G87" i="46"/>
  <c r="F87" i="46"/>
  <c r="E87" i="46"/>
  <c r="D87" i="46"/>
  <c r="X84" i="46"/>
  <c r="W84" i="46"/>
  <c r="V84" i="46"/>
  <c r="U84" i="46"/>
  <c r="T84" i="46"/>
  <c r="S84" i="46"/>
  <c r="R84" i="46"/>
  <c r="Q84" i="46"/>
  <c r="P84" i="46"/>
  <c r="O84" i="46"/>
  <c r="M84" i="46"/>
  <c r="L84" i="46"/>
  <c r="K84" i="46"/>
  <c r="J84" i="46"/>
  <c r="I84" i="46"/>
  <c r="H84" i="46"/>
  <c r="G84" i="46"/>
  <c r="F84" i="46"/>
  <c r="E84" i="46"/>
  <c r="D84" i="46"/>
  <c r="X54" i="46"/>
  <c r="W54" i="46"/>
  <c r="V54" i="46"/>
  <c r="U54" i="46"/>
  <c r="T54" i="46"/>
  <c r="S54" i="46"/>
  <c r="R54" i="46"/>
  <c r="Q54" i="46"/>
  <c r="P54" i="46"/>
  <c r="O54" i="46"/>
  <c r="M54" i="46"/>
  <c r="L54" i="46"/>
  <c r="K54" i="46"/>
  <c r="J54" i="46"/>
  <c r="I54" i="46"/>
  <c r="H54" i="46"/>
  <c r="G54" i="46"/>
  <c r="F54" i="46"/>
  <c r="E54" i="46"/>
  <c r="D54" i="46"/>
  <c r="X53" i="46"/>
  <c r="W53" i="46"/>
  <c r="V53" i="46"/>
  <c r="U53" i="46"/>
  <c r="T53" i="46"/>
  <c r="S53" i="46"/>
  <c r="R53" i="46"/>
  <c r="Q53" i="46"/>
  <c r="P53" i="46"/>
  <c r="O53" i="46"/>
  <c r="M53" i="46"/>
  <c r="L53" i="46"/>
  <c r="K53" i="46"/>
  <c r="J53" i="46"/>
  <c r="I53" i="46"/>
  <c r="H53" i="46"/>
  <c r="G53" i="46"/>
  <c r="F53" i="46"/>
  <c r="E53" i="46"/>
  <c r="D53" i="46"/>
  <c r="X51" i="46"/>
  <c r="W51" i="46"/>
  <c r="V51" i="46"/>
  <c r="U51" i="46"/>
  <c r="T51" i="46"/>
  <c r="S51" i="46"/>
  <c r="R51" i="46"/>
  <c r="Q51" i="46"/>
  <c r="P51" i="46"/>
  <c r="O51" i="46"/>
  <c r="M51" i="46"/>
  <c r="L51" i="46"/>
  <c r="K51" i="46"/>
  <c r="J51" i="46"/>
  <c r="I51" i="46"/>
  <c r="H51" i="46"/>
  <c r="G51" i="46"/>
  <c r="F51" i="46"/>
  <c r="E51" i="46"/>
  <c r="D51" i="46"/>
  <c r="X50" i="46"/>
  <c r="W50" i="46"/>
  <c r="V50" i="46"/>
  <c r="U50" i="46"/>
  <c r="T50" i="46"/>
  <c r="S50" i="46"/>
  <c r="R50" i="46"/>
  <c r="Q50" i="46"/>
  <c r="P50" i="46"/>
  <c r="O50" i="46"/>
  <c r="M50" i="46"/>
  <c r="L50" i="46"/>
  <c r="K50" i="46"/>
  <c r="J50" i="46"/>
  <c r="I50" i="46"/>
  <c r="H50" i="46"/>
  <c r="G50" i="46"/>
  <c r="F50" i="46"/>
  <c r="E50" i="46"/>
  <c r="D50" i="46"/>
  <c r="X40" i="46"/>
  <c r="W40" i="46"/>
  <c r="V40" i="46"/>
  <c r="U40" i="46"/>
  <c r="T40" i="46"/>
  <c r="S40" i="46"/>
  <c r="R40" i="46"/>
  <c r="Q40" i="46"/>
  <c r="P40" i="46"/>
  <c r="O40" i="46"/>
  <c r="M40" i="46"/>
  <c r="L40" i="46"/>
  <c r="K40" i="46"/>
  <c r="J40" i="46"/>
  <c r="I40" i="46"/>
  <c r="H40" i="46"/>
  <c r="G40" i="46"/>
  <c r="F40" i="46"/>
  <c r="E40" i="46"/>
  <c r="D40" i="46"/>
  <c r="X37" i="46"/>
  <c r="W37" i="46"/>
  <c r="V37" i="46"/>
  <c r="U37" i="46"/>
  <c r="T37" i="46"/>
  <c r="S37" i="46"/>
  <c r="R37" i="46"/>
  <c r="Q37" i="46"/>
  <c r="P37" i="46"/>
  <c r="O37" i="46"/>
  <c r="M37" i="46"/>
  <c r="L37" i="46"/>
  <c r="K37" i="46"/>
  <c r="J37" i="46"/>
  <c r="I37" i="46"/>
  <c r="H37" i="46"/>
  <c r="G37" i="46"/>
  <c r="F37" i="46"/>
  <c r="E37" i="46"/>
  <c r="D37" i="46"/>
  <c r="X35" i="46"/>
  <c r="W35" i="46"/>
  <c r="V35" i="46"/>
  <c r="U35" i="46"/>
  <c r="T35" i="46"/>
  <c r="S35" i="46"/>
  <c r="R35" i="46"/>
  <c r="Q35" i="46"/>
  <c r="P35" i="46"/>
  <c r="O35" i="46"/>
  <c r="M35" i="46"/>
  <c r="L35" i="46"/>
  <c r="K35" i="46"/>
  <c r="J35" i="46"/>
  <c r="I35" i="46"/>
  <c r="H35" i="46"/>
  <c r="G35" i="46"/>
  <c r="F35" i="46"/>
  <c r="E35" i="46"/>
  <c r="D35" i="46"/>
  <c r="X34" i="46"/>
  <c r="W34" i="46"/>
  <c r="V34" i="46"/>
  <c r="U34" i="46"/>
  <c r="T34" i="46"/>
  <c r="S34" i="46"/>
  <c r="R34" i="46"/>
  <c r="Q34" i="46"/>
  <c r="P34" i="46"/>
  <c r="O34" i="46"/>
  <c r="M34" i="46"/>
  <c r="L34" i="46"/>
  <c r="K34" i="46"/>
  <c r="J34" i="46"/>
  <c r="I34" i="46"/>
  <c r="H34" i="46"/>
  <c r="G34" i="46"/>
  <c r="F34" i="46"/>
  <c r="E34" i="46"/>
  <c r="D34" i="46"/>
  <c r="X32" i="46"/>
  <c r="W32" i="46"/>
  <c r="V32" i="46"/>
  <c r="U32" i="46"/>
  <c r="T32" i="46"/>
  <c r="S32" i="46"/>
  <c r="R32" i="46"/>
  <c r="Q32" i="46"/>
  <c r="P32" i="46"/>
  <c r="O32" i="46"/>
  <c r="M32" i="46"/>
  <c r="L32" i="46"/>
  <c r="K32" i="46"/>
  <c r="J32" i="46"/>
  <c r="I32" i="46"/>
  <c r="H32" i="46"/>
  <c r="G32" i="46"/>
  <c r="F32" i="46"/>
  <c r="E32" i="46"/>
  <c r="D32" i="46"/>
  <c r="X31" i="46"/>
  <c r="W31" i="46"/>
  <c r="V31" i="46"/>
  <c r="U31" i="46"/>
  <c r="T31" i="46"/>
  <c r="S31" i="46"/>
  <c r="R31" i="46"/>
  <c r="Q31" i="46"/>
  <c r="P31" i="46"/>
  <c r="O31" i="46"/>
  <c r="M31" i="46"/>
  <c r="L31" i="46"/>
  <c r="K31" i="46"/>
  <c r="J31" i="46"/>
  <c r="I31" i="46"/>
  <c r="H31" i="46"/>
  <c r="G31" i="46"/>
  <c r="F31" i="46"/>
  <c r="E31" i="46"/>
  <c r="D31" i="46"/>
  <c r="X29" i="46"/>
  <c r="W29" i="46"/>
  <c r="V29" i="46"/>
  <c r="U29" i="46"/>
  <c r="T29" i="46"/>
  <c r="S29" i="46"/>
  <c r="R29" i="46"/>
  <c r="Q29" i="46"/>
  <c r="P29" i="46"/>
  <c r="O29" i="46"/>
  <c r="M29" i="46"/>
  <c r="L29" i="46"/>
  <c r="K29" i="46"/>
  <c r="J29" i="46"/>
  <c r="I29" i="46"/>
  <c r="H29" i="46"/>
  <c r="G29" i="46"/>
  <c r="F29" i="46"/>
  <c r="E29" i="46"/>
  <c r="D29" i="46"/>
  <c r="X28" i="46"/>
  <c r="W28" i="46"/>
  <c r="V28" i="46"/>
  <c r="U28" i="46"/>
  <c r="T28" i="46"/>
  <c r="S28" i="46"/>
  <c r="R28" i="46"/>
  <c r="Q28" i="46"/>
  <c r="P28" i="46"/>
  <c r="O28" i="46"/>
  <c r="M28" i="46"/>
  <c r="L28" i="46"/>
  <c r="K28" i="46"/>
  <c r="J28" i="46"/>
  <c r="I28" i="46"/>
  <c r="H28" i="46"/>
  <c r="G28" i="46"/>
  <c r="F28" i="46"/>
  <c r="E28" i="46"/>
  <c r="D28" i="46"/>
  <c r="X25" i="46"/>
  <c r="W25" i="46"/>
  <c r="V25" i="46"/>
  <c r="U25" i="46"/>
  <c r="T25" i="46"/>
  <c r="S25" i="46"/>
  <c r="R25" i="46"/>
  <c r="Q25" i="46"/>
  <c r="P25" i="46"/>
  <c r="O25" i="46"/>
  <c r="M25" i="46"/>
  <c r="L25" i="46"/>
  <c r="K25" i="46"/>
  <c r="J25" i="46"/>
  <c r="I25" i="46"/>
  <c r="H25" i="46"/>
  <c r="G25" i="46"/>
  <c r="F25" i="46"/>
  <c r="E25" i="46"/>
  <c r="D25" i="46"/>
  <c r="X22" i="46"/>
  <c r="W22" i="46"/>
  <c r="V22" i="46"/>
  <c r="U22" i="46"/>
  <c r="T22" i="46"/>
  <c r="S22" i="46"/>
  <c r="R22" i="46"/>
  <c r="Q22" i="46"/>
  <c r="P22" i="46"/>
  <c r="O22" i="46"/>
  <c r="O127" i="46" s="1"/>
  <c r="M22" i="46"/>
  <c r="L22" i="46"/>
  <c r="K22" i="46"/>
  <c r="J22" i="46"/>
  <c r="I22" i="46"/>
  <c r="H22" i="46"/>
  <c r="G22" i="46"/>
  <c r="F22" i="46"/>
  <c r="E22" i="46"/>
  <c r="D22" i="46"/>
  <c r="D127" i="46" s="1"/>
  <c r="AE557" i="79"/>
  <c r="AD557" i="79"/>
  <c r="AC557" i="79"/>
  <c r="AB557" i="79"/>
  <c r="AA557" i="79"/>
  <c r="Z557" i="79"/>
  <c r="Y557" i="79"/>
  <c r="N557" i="79"/>
  <c r="AE554" i="79"/>
  <c r="AD554" i="79"/>
  <c r="AC554" i="79"/>
  <c r="AB554" i="79"/>
  <c r="AA554" i="79"/>
  <c r="Z554" i="79"/>
  <c r="Y554" i="79"/>
  <c r="N554" i="79"/>
  <c r="AE551" i="79"/>
  <c r="AD551" i="79"/>
  <c r="AC551" i="79"/>
  <c r="AB551" i="79"/>
  <c r="AA551" i="79"/>
  <c r="Z551" i="79"/>
  <c r="Y551" i="79"/>
  <c r="N551" i="79"/>
  <c r="AE548" i="79"/>
  <c r="AD548" i="79"/>
  <c r="AC548" i="79"/>
  <c r="AB548" i="79"/>
  <c r="AA548" i="79"/>
  <c r="Z548" i="79"/>
  <c r="Y548" i="79"/>
  <c r="N548" i="79"/>
  <c r="AE545" i="79"/>
  <c r="AD545" i="79"/>
  <c r="AC545" i="79"/>
  <c r="AB545" i="79"/>
  <c r="AA545" i="79"/>
  <c r="Z545" i="79"/>
  <c r="Y545" i="79"/>
  <c r="N545" i="79"/>
  <c r="AE542" i="79"/>
  <c r="AD542" i="79"/>
  <c r="AC542" i="79"/>
  <c r="AB542" i="79"/>
  <c r="AA542" i="79"/>
  <c r="Z542" i="79"/>
  <c r="Y542" i="79"/>
  <c r="N542" i="79"/>
  <c r="AE539" i="79"/>
  <c r="AD539" i="79"/>
  <c r="AC539" i="79"/>
  <c r="AB539" i="79"/>
  <c r="AA539" i="79"/>
  <c r="Z539" i="79"/>
  <c r="Y539" i="79"/>
  <c r="N539" i="79"/>
  <c r="AE536" i="79"/>
  <c r="AD536" i="79"/>
  <c r="AC536" i="79"/>
  <c r="AB536" i="79"/>
  <c r="AA536" i="79"/>
  <c r="Z536" i="79"/>
  <c r="Y536" i="79"/>
  <c r="AE533" i="79"/>
  <c r="AD533" i="79"/>
  <c r="AC533" i="79"/>
  <c r="AB533" i="79"/>
  <c r="AA533" i="79"/>
  <c r="Z533" i="79"/>
  <c r="Y533" i="79"/>
  <c r="N533" i="79"/>
  <c r="AE530" i="79"/>
  <c r="AD530" i="79"/>
  <c r="AC530" i="79"/>
  <c r="AB530" i="79"/>
  <c r="AA530" i="79"/>
  <c r="Z530" i="79"/>
  <c r="Y530" i="79"/>
  <c r="N530" i="79"/>
  <c r="AE527" i="79"/>
  <c r="AD527" i="79"/>
  <c r="AC527" i="79"/>
  <c r="AB527" i="79"/>
  <c r="AA527" i="79"/>
  <c r="Z527" i="79"/>
  <c r="Y527" i="79"/>
  <c r="N527" i="79"/>
  <c r="AE524" i="79"/>
  <c r="AD524" i="79"/>
  <c r="AC524" i="79"/>
  <c r="AB524" i="79"/>
  <c r="AA524" i="79"/>
  <c r="Z524" i="79"/>
  <c r="Y524" i="79"/>
  <c r="N524" i="79"/>
  <c r="AE521" i="79"/>
  <c r="AD521" i="79"/>
  <c r="AC521" i="79"/>
  <c r="AB521" i="79"/>
  <c r="AA521" i="79"/>
  <c r="Z521" i="79"/>
  <c r="Y521" i="79"/>
  <c r="N521" i="79"/>
  <c r="AE518" i="79"/>
  <c r="AD518" i="79"/>
  <c r="AC518" i="79"/>
  <c r="AB518" i="79"/>
  <c r="AA518" i="79"/>
  <c r="Z518" i="79"/>
  <c r="Y518" i="79"/>
  <c r="N518" i="79"/>
  <c r="AE514" i="79"/>
  <c r="AD514" i="79"/>
  <c r="AC514" i="79"/>
  <c r="AB514" i="79"/>
  <c r="AA514" i="79"/>
  <c r="Z514" i="79"/>
  <c r="Y514" i="79"/>
  <c r="N514" i="79"/>
  <c r="AE511" i="79"/>
  <c r="AD511" i="79"/>
  <c r="AC511" i="79"/>
  <c r="AB511" i="79"/>
  <c r="AA511" i="79"/>
  <c r="Z511" i="79"/>
  <c r="Y511" i="79"/>
  <c r="N511" i="79"/>
  <c r="AE508" i="79"/>
  <c r="AD508" i="79"/>
  <c r="AC508" i="79"/>
  <c r="AB508" i="79"/>
  <c r="AA508" i="79"/>
  <c r="Z508" i="79"/>
  <c r="Y508" i="79"/>
  <c r="N508" i="79"/>
  <c r="AE504" i="79"/>
  <c r="AD504" i="79"/>
  <c r="AC504" i="79"/>
  <c r="AB504" i="79"/>
  <c r="AA504" i="79"/>
  <c r="Z504" i="79"/>
  <c r="Y504" i="79"/>
  <c r="N504" i="79"/>
  <c r="AE501" i="79"/>
  <c r="AD501" i="79"/>
  <c r="AC501" i="79"/>
  <c r="AB501" i="79"/>
  <c r="AA501" i="79"/>
  <c r="Z501" i="79"/>
  <c r="Y501" i="79"/>
  <c r="N501" i="79"/>
  <c r="AE498" i="79"/>
  <c r="AD498" i="79"/>
  <c r="AC498" i="79"/>
  <c r="AB498" i="79"/>
  <c r="AA498" i="79"/>
  <c r="Z498" i="79"/>
  <c r="Y498" i="79"/>
  <c r="N498" i="79"/>
  <c r="AE495" i="79"/>
  <c r="AD495" i="79"/>
  <c r="AC495" i="79"/>
  <c r="AB495" i="79"/>
  <c r="AA495" i="79"/>
  <c r="Z495" i="79"/>
  <c r="Y495" i="79"/>
  <c r="N495" i="79"/>
  <c r="AE492" i="79"/>
  <c r="AD492" i="79"/>
  <c r="AC492" i="79"/>
  <c r="AB492" i="79"/>
  <c r="AA492" i="79"/>
  <c r="Z492" i="79"/>
  <c r="Y492" i="79"/>
  <c r="N492" i="79"/>
  <c r="AE489" i="79"/>
  <c r="AD489" i="79"/>
  <c r="AC489" i="79"/>
  <c r="AB489" i="79"/>
  <c r="AA489" i="79"/>
  <c r="Z489" i="79"/>
  <c r="Y489" i="79"/>
  <c r="N489" i="79"/>
  <c r="AE486" i="79"/>
  <c r="AD486" i="79"/>
  <c r="AC486" i="79"/>
  <c r="AB486" i="79"/>
  <c r="AA486" i="79"/>
  <c r="Z486" i="79"/>
  <c r="Y486" i="79"/>
  <c r="N486" i="79"/>
  <c r="AE483" i="79"/>
  <c r="AD483" i="79"/>
  <c r="AC483" i="79"/>
  <c r="AB483" i="79"/>
  <c r="AA483" i="79"/>
  <c r="Z483" i="79"/>
  <c r="Y483" i="79"/>
  <c r="N483" i="79"/>
  <c r="AE479" i="79"/>
  <c r="AD479" i="79"/>
  <c r="AC479" i="79"/>
  <c r="AB479" i="79"/>
  <c r="AA479" i="79"/>
  <c r="Z479" i="79"/>
  <c r="Y479" i="79"/>
  <c r="AE476" i="79"/>
  <c r="AD476" i="79"/>
  <c r="AC476" i="79"/>
  <c r="AB476" i="79"/>
  <c r="AA476" i="79"/>
  <c r="Z476" i="79"/>
  <c r="Y476" i="79"/>
  <c r="AE473" i="79"/>
  <c r="AD473" i="79"/>
  <c r="AC473" i="79"/>
  <c r="AB473" i="79"/>
  <c r="AA473" i="79"/>
  <c r="Z473" i="79"/>
  <c r="Y473" i="79"/>
  <c r="AE470" i="79"/>
  <c r="AD470" i="79"/>
  <c r="AC470" i="79"/>
  <c r="AB470" i="79"/>
  <c r="AA470" i="79"/>
  <c r="Z470" i="79"/>
  <c r="Y470" i="79"/>
  <c r="AE465" i="79"/>
  <c r="AD465" i="79"/>
  <c r="AC465" i="79"/>
  <c r="AB465" i="79"/>
  <c r="AA465" i="79"/>
  <c r="Z465" i="79"/>
  <c r="Y465" i="79"/>
  <c r="N465" i="79"/>
  <c r="AE462" i="79"/>
  <c r="AD462" i="79"/>
  <c r="AC462" i="79"/>
  <c r="AB462" i="79"/>
  <c r="AA462" i="79"/>
  <c r="Z462" i="79"/>
  <c r="Y462" i="79"/>
  <c r="N462" i="79"/>
  <c r="AE459" i="79"/>
  <c r="AD459" i="79"/>
  <c r="AC459" i="79"/>
  <c r="AB459" i="79"/>
  <c r="AA459" i="79"/>
  <c r="Z459" i="79"/>
  <c r="Y459" i="79"/>
  <c r="N459" i="79"/>
  <c r="AE456" i="79"/>
  <c r="AD456" i="79"/>
  <c r="AC456" i="79"/>
  <c r="AB456" i="79"/>
  <c r="AA456" i="79"/>
  <c r="Z456" i="79"/>
  <c r="Y456" i="79"/>
  <c r="N456" i="79"/>
  <c r="AE452" i="79"/>
  <c r="AD452" i="79"/>
  <c r="AC452" i="79"/>
  <c r="AB452" i="79"/>
  <c r="AA452" i="79"/>
  <c r="Z452" i="79"/>
  <c r="Y452" i="79"/>
  <c r="N452" i="79"/>
  <c r="AE449" i="79"/>
  <c r="AD449" i="79"/>
  <c r="AC449" i="79"/>
  <c r="AB449" i="79"/>
  <c r="AA449" i="79"/>
  <c r="Z449" i="79"/>
  <c r="Y449" i="79"/>
  <c r="N449" i="79"/>
  <c r="AE445" i="79"/>
  <c r="AD445" i="79"/>
  <c r="AC445" i="79"/>
  <c r="AB445" i="79"/>
  <c r="AA445" i="79"/>
  <c r="Z445" i="79"/>
  <c r="Y445" i="79"/>
  <c r="N445" i="79"/>
  <c r="AE441" i="79"/>
  <c r="AD441" i="79"/>
  <c r="AC441" i="79"/>
  <c r="AB441" i="79"/>
  <c r="AA441" i="79"/>
  <c r="Z441" i="79"/>
  <c r="Y441" i="79"/>
  <c r="N441" i="79"/>
  <c r="AE438" i="79"/>
  <c r="AD438" i="79"/>
  <c r="AC438" i="79"/>
  <c r="AB438" i="79"/>
  <c r="AA438" i="79"/>
  <c r="Z438" i="79"/>
  <c r="Y438" i="79"/>
  <c r="N438" i="79"/>
  <c r="AE435" i="79"/>
  <c r="AD435" i="79"/>
  <c r="AC435" i="79"/>
  <c r="AB435" i="79"/>
  <c r="AA435" i="79"/>
  <c r="Z435" i="79"/>
  <c r="Y435" i="79"/>
  <c r="N435" i="79"/>
  <c r="AE431" i="79"/>
  <c r="AD431" i="79"/>
  <c r="AC431" i="79"/>
  <c r="AB431" i="79"/>
  <c r="AA431" i="79"/>
  <c r="Z431" i="79"/>
  <c r="Y431" i="79"/>
  <c r="N431" i="79"/>
  <c r="AE428" i="79"/>
  <c r="AD428" i="79"/>
  <c r="AC428" i="79"/>
  <c r="AB428" i="79"/>
  <c r="AA428" i="79"/>
  <c r="Z428" i="79"/>
  <c r="Y428" i="79"/>
  <c r="N428" i="79"/>
  <c r="AE425" i="79"/>
  <c r="AD425" i="79"/>
  <c r="AC425" i="79"/>
  <c r="AB425" i="79"/>
  <c r="AA425" i="79"/>
  <c r="Z425" i="79"/>
  <c r="Y425" i="79"/>
  <c r="N425" i="79"/>
  <c r="AE422" i="79"/>
  <c r="AD422" i="79"/>
  <c r="AC422" i="79"/>
  <c r="AB422" i="79"/>
  <c r="AA422" i="79"/>
  <c r="Z422" i="79"/>
  <c r="Y422" i="79"/>
  <c r="N422" i="79"/>
  <c r="AE419" i="79"/>
  <c r="AD419" i="79"/>
  <c r="AC419" i="79"/>
  <c r="AB419" i="79"/>
  <c r="AA419" i="79"/>
  <c r="Z419" i="79"/>
  <c r="Y419" i="79"/>
  <c r="N419" i="79"/>
  <c r="AE415" i="79"/>
  <c r="AD415" i="79"/>
  <c r="AC415" i="79"/>
  <c r="AB415" i="79"/>
  <c r="AA415" i="79"/>
  <c r="Z415" i="79"/>
  <c r="Y415" i="79"/>
  <c r="AE412" i="79"/>
  <c r="AD412" i="79"/>
  <c r="AC412" i="79"/>
  <c r="AB412" i="79"/>
  <c r="AA412" i="79"/>
  <c r="Z412" i="79"/>
  <c r="Y412" i="79"/>
  <c r="AE409" i="79"/>
  <c r="AD409" i="79"/>
  <c r="AC409" i="79"/>
  <c r="AB409" i="79"/>
  <c r="AA409" i="79"/>
  <c r="Z409" i="79"/>
  <c r="Y409" i="79"/>
  <c r="AE406" i="79"/>
  <c r="AD406" i="79"/>
  <c r="AC406" i="79"/>
  <c r="AB406" i="79"/>
  <c r="AA406" i="79"/>
  <c r="Z406" i="79"/>
  <c r="Y406" i="79"/>
  <c r="AE403" i="79"/>
  <c r="AD403" i="79"/>
  <c r="AC403" i="79"/>
  <c r="AB403" i="79"/>
  <c r="AA403" i="79"/>
  <c r="Z403" i="79"/>
  <c r="Y403" i="79"/>
  <c r="AE375" i="79"/>
  <c r="AD375" i="79"/>
  <c r="AC375" i="79"/>
  <c r="AB375" i="79"/>
  <c r="AA375" i="79"/>
  <c r="Z375" i="79"/>
  <c r="Y375" i="79"/>
  <c r="N375" i="79"/>
  <c r="AE372" i="79"/>
  <c r="AD372" i="79"/>
  <c r="AC372" i="79"/>
  <c r="AB372" i="79"/>
  <c r="AA372" i="79"/>
  <c r="Z372" i="79"/>
  <c r="Y372" i="79"/>
  <c r="N372" i="79"/>
  <c r="AE369" i="79"/>
  <c r="AD369" i="79"/>
  <c r="AC369" i="79"/>
  <c r="AB369" i="79"/>
  <c r="AA369" i="79"/>
  <c r="Z369" i="79"/>
  <c r="Y369" i="79"/>
  <c r="N369" i="79"/>
  <c r="AE366" i="79"/>
  <c r="AD366" i="79"/>
  <c r="AC366" i="79"/>
  <c r="AB366" i="79"/>
  <c r="AA366" i="79"/>
  <c r="Z366" i="79"/>
  <c r="Y366" i="79"/>
  <c r="N366" i="79"/>
  <c r="AE363" i="79"/>
  <c r="AD363" i="79"/>
  <c r="AC363" i="79"/>
  <c r="AB363" i="79"/>
  <c r="AA363" i="79"/>
  <c r="Z363" i="79"/>
  <c r="Y363" i="79"/>
  <c r="N363" i="79"/>
  <c r="AE360" i="79"/>
  <c r="AD360" i="79"/>
  <c r="AC360" i="79"/>
  <c r="AB360" i="79"/>
  <c r="AA360" i="79"/>
  <c r="Z360" i="79"/>
  <c r="Y360" i="79"/>
  <c r="N360" i="79"/>
  <c r="AE357" i="79"/>
  <c r="AD357" i="79"/>
  <c r="AC357" i="79"/>
  <c r="AB357" i="79"/>
  <c r="AA357" i="79"/>
  <c r="Z357" i="79"/>
  <c r="Y357" i="79"/>
  <c r="N357" i="79"/>
  <c r="AE354" i="79"/>
  <c r="AD354" i="79"/>
  <c r="AC354" i="79"/>
  <c r="AB354" i="79"/>
  <c r="AA354" i="79"/>
  <c r="Z354" i="79"/>
  <c r="Y354" i="79"/>
  <c r="AE351" i="79"/>
  <c r="AD351" i="79"/>
  <c r="AC351" i="79"/>
  <c r="AB351" i="79"/>
  <c r="AA351" i="79"/>
  <c r="Z351" i="79"/>
  <c r="Y351" i="79"/>
  <c r="N351" i="79"/>
  <c r="AE348" i="79"/>
  <c r="AD348" i="79"/>
  <c r="AC348" i="79"/>
  <c r="AB348" i="79"/>
  <c r="AA348" i="79"/>
  <c r="Z348" i="79"/>
  <c r="Y348" i="79"/>
  <c r="N348" i="79"/>
  <c r="AE345" i="79"/>
  <c r="AD345" i="79"/>
  <c r="AC345" i="79"/>
  <c r="AB345" i="79"/>
  <c r="AA345" i="79"/>
  <c r="Z345" i="79"/>
  <c r="Y345" i="79"/>
  <c r="N345" i="79"/>
  <c r="AE342" i="79"/>
  <c r="AD342" i="79"/>
  <c r="AC342" i="79"/>
  <c r="AB342" i="79"/>
  <c r="AA342" i="79"/>
  <c r="Z342" i="79"/>
  <c r="Y342" i="79"/>
  <c r="N342" i="79"/>
  <c r="AE339" i="79"/>
  <c r="AD339" i="79"/>
  <c r="AC339" i="79"/>
  <c r="AB339" i="79"/>
  <c r="AA339" i="79"/>
  <c r="Z339" i="79"/>
  <c r="Y339" i="79"/>
  <c r="N339" i="79"/>
  <c r="AE336" i="79"/>
  <c r="AD336" i="79"/>
  <c r="AC336" i="79"/>
  <c r="AB336" i="79"/>
  <c r="AA336" i="79"/>
  <c r="Z336" i="79"/>
  <c r="Y336" i="79"/>
  <c r="N336" i="79"/>
  <c r="AE332" i="79"/>
  <c r="AD332" i="79"/>
  <c r="AC332" i="79"/>
  <c r="AB332" i="79"/>
  <c r="AA332" i="79"/>
  <c r="Z332" i="79"/>
  <c r="Y332" i="79"/>
  <c r="N332" i="79"/>
  <c r="AE329" i="79"/>
  <c r="AD329" i="79"/>
  <c r="AC329" i="79"/>
  <c r="AB329" i="79"/>
  <c r="AA329" i="79"/>
  <c r="Z329" i="79"/>
  <c r="Y329" i="79"/>
  <c r="N329" i="79"/>
  <c r="AE326" i="79"/>
  <c r="AD326" i="79"/>
  <c r="AC326" i="79"/>
  <c r="AB326" i="79"/>
  <c r="AA326" i="79"/>
  <c r="Z326" i="79"/>
  <c r="Y326" i="79"/>
  <c r="N326" i="79"/>
  <c r="AE322" i="79"/>
  <c r="AD322" i="79"/>
  <c r="AC322" i="79"/>
  <c r="AB322" i="79"/>
  <c r="AA322" i="79"/>
  <c r="Z322" i="79"/>
  <c r="Y322" i="79"/>
  <c r="N322" i="79"/>
  <c r="AE319" i="79"/>
  <c r="AD319" i="79"/>
  <c r="AC319" i="79"/>
  <c r="AB319" i="79"/>
  <c r="AA319" i="79"/>
  <c r="Z319" i="79"/>
  <c r="Y319" i="79"/>
  <c r="N319" i="79"/>
  <c r="AE316" i="79"/>
  <c r="AD316" i="79"/>
  <c r="AC316" i="79"/>
  <c r="AB316" i="79"/>
  <c r="AA316" i="79"/>
  <c r="Z316" i="79"/>
  <c r="Y316" i="79"/>
  <c r="N316" i="79"/>
  <c r="AE313" i="79"/>
  <c r="AD313" i="79"/>
  <c r="AC313" i="79"/>
  <c r="AB313" i="79"/>
  <c r="AA313" i="79"/>
  <c r="Z313" i="79"/>
  <c r="Y313" i="79"/>
  <c r="N313" i="79"/>
  <c r="AE310" i="79"/>
  <c r="AD310" i="79"/>
  <c r="AC310" i="79"/>
  <c r="AB310" i="79"/>
  <c r="AA310" i="79"/>
  <c r="Z310" i="79"/>
  <c r="Y310" i="79"/>
  <c r="N310" i="79"/>
  <c r="AE307" i="79"/>
  <c r="AD307" i="79"/>
  <c r="AC307" i="79"/>
  <c r="AB307" i="79"/>
  <c r="AA307" i="79"/>
  <c r="Z307" i="79"/>
  <c r="Y307" i="79"/>
  <c r="N307" i="79"/>
  <c r="AE304" i="79"/>
  <c r="AD304" i="79"/>
  <c r="AC304" i="79"/>
  <c r="AB304" i="79"/>
  <c r="AA304" i="79"/>
  <c r="Z304" i="79"/>
  <c r="Y304" i="79"/>
  <c r="N304" i="79"/>
  <c r="AE301" i="79"/>
  <c r="AD301" i="79"/>
  <c r="AC301" i="79"/>
  <c r="AB301" i="79"/>
  <c r="AA301" i="79"/>
  <c r="Z301" i="79"/>
  <c r="Y301" i="79"/>
  <c r="N301" i="79"/>
  <c r="AE297" i="79"/>
  <c r="AD297" i="79"/>
  <c r="AC297" i="79"/>
  <c r="AB297" i="79"/>
  <c r="AA297" i="79"/>
  <c r="Z297" i="79"/>
  <c r="Y297" i="79"/>
  <c r="AE294" i="79"/>
  <c r="AD294" i="79"/>
  <c r="AC294" i="79"/>
  <c r="AB294" i="79"/>
  <c r="AA294" i="79"/>
  <c r="Z294" i="79"/>
  <c r="Y294" i="79"/>
  <c r="AE291" i="79"/>
  <c r="AD291" i="79"/>
  <c r="AC291" i="79"/>
  <c r="AB291" i="79"/>
  <c r="AA291" i="79"/>
  <c r="Z291" i="79"/>
  <c r="Y291" i="79"/>
  <c r="AE288" i="79"/>
  <c r="AD288" i="79"/>
  <c r="AC288" i="79"/>
  <c r="AB288" i="79"/>
  <c r="AA288" i="79"/>
  <c r="Z288" i="79"/>
  <c r="Y288" i="79"/>
  <c r="AE283" i="79"/>
  <c r="AD283" i="79"/>
  <c r="AC283" i="79"/>
  <c r="AB283" i="79"/>
  <c r="AA283" i="79"/>
  <c r="Z283" i="79"/>
  <c r="Y283" i="79"/>
  <c r="N283" i="79"/>
  <c r="AE280" i="79"/>
  <c r="AD280" i="79"/>
  <c r="AC280" i="79"/>
  <c r="AB280" i="79"/>
  <c r="AA280" i="79"/>
  <c r="Z280" i="79"/>
  <c r="Y280" i="79"/>
  <c r="N280" i="79"/>
  <c r="AE277" i="79"/>
  <c r="AD277" i="79"/>
  <c r="AC277" i="79"/>
  <c r="AB277" i="79"/>
  <c r="AA277" i="79"/>
  <c r="Z277" i="79"/>
  <c r="Y277" i="79"/>
  <c r="N277" i="79"/>
  <c r="AE274" i="79"/>
  <c r="AD274" i="79"/>
  <c r="AC274" i="79"/>
  <c r="AB274" i="79"/>
  <c r="AA274" i="79"/>
  <c r="Z274" i="79"/>
  <c r="Y274" i="79"/>
  <c r="N274" i="79"/>
  <c r="AE270" i="79"/>
  <c r="AD270" i="79"/>
  <c r="AC270" i="79"/>
  <c r="AB270" i="79"/>
  <c r="AA270" i="79"/>
  <c r="Z270" i="79"/>
  <c r="Y270" i="79"/>
  <c r="N270" i="79"/>
  <c r="AE267" i="79"/>
  <c r="AD267" i="79"/>
  <c r="AC267" i="79"/>
  <c r="AB267" i="79"/>
  <c r="AA267" i="79"/>
  <c r="Z267" i="79"/>
  <c r="Y267" i="79"/>
  <c r="N267" i="79"/>
  <c r="AE263" i="79"/>
  <c r="AD263" i="79"/>
  <c r="AC263" i="79"/>
  <c r="AB263" i="79"/>
  <c r="AA263" i="79"/>
  <c r="Z263" i="79"/>
  <c r="Y263" i="79"/>
  <c r="N263" i="79"/>
  <c r="AE259" i="79"/>
  <c r="AD259" i="79"/>
  <c r="AC259" i="79"/>
  <c r="AB259" i="79"/>
  <c r="AA259" i="79"/>
  <c r="Z259" i="79"/>
  <c r="Y259" i="79"/>
  <c r="N259" i="79"/>
  <c r="AE256" i="79"/>
  <c r="AD256" i="79"/>
  <c r="AC256" i="79"/>
  <c r="AB256" i="79"/>
  <c r="AA256" i="79"/>
  <c r="Z256" i="79"/>
  <c r="Y256" i="79"/>
  <c r="N256" i="79"/>
  <c r="AE253" i="79"/>
  <c r="AD253" i="79"/>
  <c r="AC253" i="79"/>
  <c r="AB253" i="79"/>
  <c r="AA253" i="79"/>
  <c r="Z253" i="79"/>
  <c r="Y253" i="79"/>
  <c r="N253" i="79"/>
  <c r="AE249" i="79"/>
  <c r="AD249" i="79"/>
  <c r="AC249" i="79"/>
  <c r="AB249" i="79"/>
  <c r="AA249" i="79"/>
  <c r="Z249" i="79"/>
  <c r="Y249" i="79"/>
  <c r="N249" i="79"/>
  <c r="AE246" i="79"/>
  <c r="AD246" i="79"/>
  <c r="AC246" i="79"/>
  <c r="AB246" i="79"/>
  <c r="AA246" i="79"/>
  <c r="Z246" i="79"/>
  <c r="Y246" i="79"/>
  <c r="N246" i="79"/>
  <c r="AE243" i="79"/>
  <c r="AD243" i="79"/>
  <c r="AC243" i="79"/>
  <c r="AB243" i="79"/>
  <c r="AA243" i="79"/>
  <c r="Z243" i="79"/>
  <c r="Y243" i="79"/>
  <c r="N243" i="79"/>
  <c r="AE240" i="79"/>
  <c r="AD240" i="79"/>
  <c r="AC240" i="79"/>
  <c r="AB240" i="79"/>
  <c r="AA240" i="79"/>
  <c r="Z240" i="79"/>
  <c r="Y240" i="79"/>
  <c r="N240" i="79"/>
  <c r="AE237" i="79"/>
  <c r="AD237" i="79"/>
  <c r="AC237" i="79"/>
  <c r="AB237" i="79"/>
  <c r="AA237" i="79"/>
  <c r="Z237" i="79"/>
  <c r="Y237" i="79"/>
  <c r="N237" i="79"/>
  <c r="AE233" i="79"/>
  <c r="AD233" i="79"/>
  <c r="AC233" i="79"/>
  <c r="AB233" i="79"/>
  <c r="AA233" i="79"/>
  <c r="Z233" i="79"/>
  <c r="Y233" i="79"/>
  <c r="AE230" i="79"/>
  <c r="AD230" i="79"/>
  <c r="AC230" i="79"/>
  <c r="AB230" i="79"/>
  <c r="AA230" i="79"/>
  <c r="Z230" i="79"/>
  <c r="Y230" i="79"/>
  <c r="AE227" i="79"/>
  <c r="AD227" i="79"/>
  <c r="AC227" i="79"/>
  <c r="AB227" i="79"/>
  <c r="AA227" i="79"/>
  <c r="Z227" i="79"/>
  <c r="Y227" i="79"/>
  <c r="AE224" i="79"/>
  <c r="AD224" i="79"/>
  <c r="AC224" i="79"/>
  <c r="AB224" i="79"/>
  <c r="AA224" i="79"/>
  <c r="Z224" i="79"/>
  <c r="Y224" i="79"/>
  <c r="AE221" i="79"/>
  <c r="AD221" i="79"/>
  <c r="AC221" i="79"/>
  <c r="AB221" i="79"/>
  <c r="AA221" i="79"/>
  <c r="Z221" i="79"/>
  <c r="Y221" i="79"/>
  <c r="AF193" i="79"/>
  <c r="AE193" i="79"/>
  <c r="AD193" i="79"/>
  <c r="AC193" i="79"/>
  <c r="AB193" i="79"/>
  <c r="AA193" i="79"/>
  <c r="Z193" i="79"/>
  <c r="Y193" i="79"/>
  <c r="N193" i="79"/>
  <c r="AF190" i="79"/>
  <c r="AE190" i="79"/>
  <c r="AD190" i="79"/>
  <c r="AC190" i="79"/>
  <c r="AB190" i="79"/>
  <c r="AA190" i="79"/>
  <c r="Z190" i="79"/>
  <c r="Y190" i="79"/>
  <c r="N190" i="79"/>
  <c r="AF187" i="79"/>
  <c r="AE187" i="79"/>
  <c r="AD187" i="79"/>
  <c r="AC187" i="79"/>
  <c r="AB187" i="79"/>
  <c r="AA187" i="79"/>
  <c r="Z187" i="79"/>
  <c r="Y187" i="79"/>
  <c r="N187" i="79"/>
  <c r="AF184" i="79"/>
  <c r="AE184" i="79"/>
  <c r="AD184" i="79"/>
  <c r="AC184" i="79"/>
  <c r="AB184" i="79"/>
  <c r="AA184" i="79"/>
  <c r="Z184" i="79"/>
  <c r="Y184" i="79"/>
  <c r="N184" i="79"/>
  <c r="AF181" i="79"/>
  <c r="AE181" i="79"/>
  <c r="AD181" i="79"/>
  <c r="AC181" i="79"/>
  <c r="AB181" i="79"/>
  <c r="AA181" i="79"/>
  <c r="Z181" i="79"/>
  <c r="Y181" i="79"/>
  <c r="N181" i="79"/>
  <c r="AF178" i="79"/>
  <c r="AE178" i="79"/>
  <c r="AD178" i="79"/>
  <c r="AC178" i="79"/>
  <c r="AB178" i="79"/>
  <c r="AA178" i="79"/>
  <c r="Z178" i="79"/>
  <c r="Y178" i="79"/>
  <c r="N178" i="79"/>
  <c r="AF175" i="79"/>
  <c r="AE175" i="79"/>
  <c r="AD175" i="79"/>
  <c r="AC175" i="79"/>
  <c r="AB175" i="79"/>
  <c r="AA175" i="79"/>
  <c r="Z175" i="79"/>
  <c r="Y175" i="79"/>
  <c r="N175" i="79"/>
  <c r="AF172" i="79"/>
  <c r="AE172" i="79"/>
  <c r="AD172" i="79"/>
  <c r="AC172" i="79"/>
  <c r="AB172" i="79"/>
  <c r="AA172" i="79"/>
  <c r="Z172" i="79"/>
  <c r="Y172" i="79"/>
  <c r="AF169" i="79"/>
  <c r="AE169" i="79"/>
  <c r="AD169" i="79"/>
  <c r="AC169" i="79"/>
  <c r="AB169" i="79"/>
  <c r="AA169" i="79"/>
  <c r="Z169" i="79"/>
  <c r="Y169" i="79"/>
  <c r="N169" i="79"/>
  <c r="AF166" i="79"/>
  <c r="AE166" i="79"/>
  <c r="AD166" i="79"/>
  <c r="AC166" i="79"/>
  <c r="AB166" i="79"/>
  <c r="AA166" i="79"/>
  <c r="Z166" i="79"/>
  <c r="Y166" i="79"/>
  <c r="N166" i="79"/>
  <c r="AF163" i="79"/>
  <c r="AE163" i="79"/>
  <c r="AD163" i="79"/>
  <c r="AC163" i="79"/>
  <c r="AB163" i="79"/>
  <c r="AA163" i="79"/>
  <c r="Z163" i="79"/>
  <c r="Y163" i="79"/>
  <c r="N163" i="79"/>
  <c r="AF160" i="79"/>
  <c r="AE160" i="79"/>
  <c r="AD160" i="79"/>
  <c r="AC160" i="79"/>
  <c r="AB160" i="79"/>
  <c r="AA160" i="79"/>
  <c r="Z160" i="79"/>
  <c r="Y160" i="79"/>
  <c r="N160" i="79"/>
  <c r="AF157" i="79"/>
  <c r="AE157" i="79"/>
  <c r="AD157" i="79"/>
  <c r="AC157" i="79"/>
  <c r="AB157" i="79"/>
  <c r="AA157" i="79"/>
  <c r="Z157" i="79"/>
  <c r="Y157" i="79"/>
  <c r="N157" i="79"/>
  <c r="AF154" i="79"/>
  <c r="AE154" i="79"/>
  <c r="AD154" i="79"/>
  <c r="AC154" i="79"/>
  <c r="AB154" i="79"/>
  <c r="AA154" i="79"/>
  <c r="Z154" i="79"/>
  <c r="Y154" i="79"/>
  <c r="N154" i="79"/>
  <c r="AF150" i="79"/>
  <c r="AE150" i="79"/>
  <c r="AD150" i="79"/>
  <c r="AC150" i="79"/>
  <c r="AB150" i="79"/>
  <c r="AA150" i="79"/>
  <c r="Z150" i="79"/>
  <c r="Y150" i="79"/>
  <c r="N150" i="79"/>
  <c r="AF147" i="79"/>
  <c r="AE147" i="79"/>
  <c r="AD147" i="79"/>
  <c r="AC147" i="79"/>
  <c r="AB147" i="79"/>
  <c r="AA147" i="79"/>
  <c r="Z147" i="79"/>
  <c r="Y147" i="79"/>
  <c r="N147" i="79"/>
  <c r="AF144" i="79"/>
  <c r="AE144" i="79"/>
  <c r="AD144" i="79"/>
  <c r="AC144" i="79"/>
  <c r="AB144" i="79"/>
  <c r="AA144" i="79"/>
  <c r="Z144" i="79"/>
  <c r="Y144" i="79"/>
  <c r="N144" i="79"/>
  <c r="AF140" i="79"/>
  <c r="AE140" i="79"/>
  <c r="AD140" i="79"/>
  <c r="AC140" i="79"/>
  <c r="AB140" i="79"/>
  <c r="AA140" i="79"/>
  <c r="Z140" i="79"/>
  <c r="Y140" i="79"/>
  <c r="N140" i="79"/>
  <c r="AF137" i="79"/>
  <c r="AE137" i="79"/>
  <c r="AD137" i="79"/>
  <c r="AC137" i="79"/>
  <c r="AB137" i="79"/>
  <c r="AA137" i="79"/>
  <c r="Z137" i="79"/>
  <c r="Y137" i="79"/>
  <c r="N137" i="79"/>
  <c r="AF134" i="79"/>
  <c r="AE134" i="79"/>
  <c r="AD134" i="79"/>
  <c r="AC134" i="79"/>
  <c r="AB134" i="79"/>
  <c r="AA134" i="79"/>
  <c r="Z134" i="79"/>
  <c r="Y134" i="79"/>
  <c r="N134" i="79"/>
  <c r="AF131" i="79"/>
  <c r="AE131" i="79"/>
  <c r="AD131" i="79"/>
  <c r="AC131" i="79"/>
  <c r="AB131" i="79"/>
  <c r="AA131" i="79"/>
  <c r="Z131" i="79"/>
  <c r="Y131" i="79"/>
  <c r="N131" i="79"/>
  <c r="AF128" i="79"/>
  <c r="AE128" i="79"/>
  <c r="AD128" i="79"/>
  <c r="AC128" i="79"/>
  <c r="AB128" i="79"/>
  <c r="AA128" i="79"/>
  <c r="Z128" i="79"/>
  <c r="Y128" i="79"/>
  <c r="N128" i="79"/>
  <c r="AF125" i="79"/>
  <c r="AE125" i="79"/>
  <c r="AD125" i="79"/>
  <c r="AC125" i="79"/>
  <c r="AB125" i="79"/>
  <c r="AA125" i="79"/>
  <c r="Z125" i="79"/>
  <c r="Y125" i="79"/>
  <c r="N125" i="79"/>
  <c r="AF122" i="79"/>
  <c r="AE122" i="79"/>
  <c r="AD122" i="79"/>
  <c r="AC122" i="79"/>
  <c r="AB122" i="79"/>
  <c r="AA122" i="79"/>
  <c r="Z122" i="79"/>
  <c r="Y122" i="79"/>
  <c r="N122" i="79"/>
  <c r="AF119" i="79"/>
  <c r="AE119" i="79"/>
  <c r="AD119" i="79"/>
  <c r="AC119" i="79"/>
  <c r="AB119" i="79"/>
  <c r="AA119" i="79"/>
  <c r="Z119" i="79"/>
  <c r="Y119" i="79"/>
  <c r="N119" i="79"/>
  <c r="AF115" i="79"/>
  <c r="AE115" i="79"/>
  <c r="AD115" i="79"/>
  <c r="AC115" i="79"/>
  <c r="AB115" i="79"/>
  <c r="AA115" i="79"/>
  <c r="Z115" i="79"/>
  <c r="Y115" i="79"/>
  <c r="AF112" i="79"/>
  <c r="AE112" i="79"/>
  <c r="AD112" i="79"/>
  <c r="AC112" i="79"/>
  <c r="AB112" i="79"/>
  <c r="AA112" i="79"/>
  <c r="Z112" i="79"/>
  <c r="Y112" i="79"/>
  <c r="AF109" i="79"/>
  <c r="AE109" i="79"/>
  <c r="AD109" i="79"/>
  <c r="AC109" i="79"/>
  <c r="AB109" i="79"/>
  <c r="AA109" i="79"/>
  <c r="Z109" i="79"/>
  <c r="Y109" i="79"/>
  <c r="AF106" i="79"/>
  <c r="AE106" i="79"/>
  <c r="AD106" i="79"/>
  <c r="AC106" i="79"/>
  <c r="AB106" i="79"/>
  <c r="AA106" i="79"/>
  <c r="Z106" i="79"/>
  <c r="Y106" i="79"/>
  <c r="AF101" i="79"/>
  <c r="AE101" i="79"/>
  <c r="AD101" i="79"/>
  <c r="AC101" i="79"/>
  <c r="AB101" i="79"/>
  <c r="AA101" i="79"/>
  <c r="Z101" i="79"/>
  <c r="Y101" i="79"/>
  <c r="N101" i="79"/>
  <c r="AF98" i="79"/>
  <c r="AE98" i="79"/>
  <c r="AD98" i="79"/>
  <c r="AC98" i="79"/>
  <c r="AB98" i="79"/>
  <c r="AA98" i="79"/>
  <c r="Z98" i="79"/>
  <c r="Y98" i="79"/>
  <c r="N98" i="79"/>
  <c r="AF95" i="79"/>
  <c r="AE95" i="79"/>
  <c r="AD95" i="79"/>
  <c r="AC95" i="79"/>
  <c r="AB95" i="79"/>
  <c r="AA95" i="79"/>
  <c r="Z95" i="79"/>
  <c r="Y95" i="79"/>
  <c r="N95" i="79"/>
  <c r="AF92" i="79"/>
  <c r="AE92" i="79"/>
  <c r="AD92" i="79"/>
  <c r="AC92" i="79"/>
  <c r="AB92" i="79"/>
  <c r="AA92" i="79"/>
  <c r="Z92" i="79"/>
  <c r="Y92" i="79"/>
  <c r="N92" i="79"/>
  <c r="AF88" i="79"/>
  <c r="AE88" i="79"/>
  <c r="AD88" i="79"/>
  <c r="AC88" i="79"/>
  <c r="AB88" i="79"/>
  <c r="AA88" i="79"/>
  <c r="Z88" i="79"/>
  <c r="Y88" i="79"/>
  <c r="N88" i="79"/>
  <c r="AF85" i="79"/>
  <c r="AE85" i="79"/>
  <c r="AD85" i="79"/>
  <c r="AC85" i="79"/>
  <c r="AB85" i="79"/>
  <c r="AA85" i="79"/>
  <c r="Z85" i="79"/>
  <c r="Y85" i="79"/>
  <c r="N85" i="79"/>
  <c r="AF81" i="79"/>
  <c r="AE81" i="79"/>
  <c r="AD81" i="79"/>
  <c r="AC81" i="79"/>
  <c r="AB81" i="79"/>
  <c r="AA81" i="79"/>
  <c r="Z81" i="79"/>
  <c r="Y81" i="79"/>
  <c r="N81" i="79"/>
  <c r="AF77" i="79"/>
  <c r="AE77" i="79"/>
  <c r="AD77" i="79"/>
  <c r="AC77" i="79"/>
  <c r="AB77" i="79"/>
  <c r="AA77" i="79"/>
  <c r="Z77" i="79"/>
  <c r="Y77" i="79"/>
  <c r="N77" i="79"/>
  <c r="AF74" i="79"/>
  <c r="AE74" i="79"/>
  <c r="AD74" i="79"/>
  <c r="AC74" i="79"/>
  <c r="AB74" i="79"/>
  <c r="AA74" i="79"/>
  <c r="Z74" i="79"/>
  <c r="Y74" i="79"/>
  <c r="N74" i="79"/>
  <c r="AF71" i="79"/>
  <c r="AE71" i="79"/>
  <c r="AD71" i="79"/>
  <c r="AC71" i="79"/>
  <c r="AB71" i="79"/>
  <c r="AA71" i="79"/>
  <c r="Z71" i="79"/>
  <c r="Y71" i="79"/>
  <c r="N71" i="79"/>
  <c r="AF67" i="79"/>
  <c r="AE67" i="79"/>
  <c r="AD67" i="79"/>
  <c r="AC67" i="79"/>
  <c r="AB67" i="79"/>
  <c r="AA67" i="79"/>
  <c r="Z67" i="79"/>
  <c r="Y67" i="79"/>
  <c r="N67" i="79"/>
  <c r="AF64" i="79"/>
  <c r="AE64" i="79"/>
  <c r="AD64" i="79"/>
  <c r="AC64" i="79"/>
  <c r="AB64" i="79"/>
  <c r="AA64" i="79"/>
  <c r="Z64" i="79"/>
  <c r="Y64" i="79"/>
  <c r="N64" i="79"/>
  <c r="AF61" i="79"/>
  <c r="AE61" i="79"/>
  <c r="AD61" i="79"/>
  <c r="AC61" i="79"/>
  <c r="AB61" i="79"/>
  <c r="AA61" i="79"/>
  <c r="Z61" i="79"/>
  <c r="Y61" i="79"/>
  <c r="N61" i="79"/>
  <c r="AF58" i="79"/>
  <c r="AE58" i="79"/>
  <c r="AD58" i="79"/>
  <c r="AC58" i="79"/>
  <c r="AB58" i="79"/>
  <c r="AA58" i="79"/>
  <c r="Z58" i="79"/>
  <c r="Y58" i="79"/>
  <c r="N58" i="79"/>
  <c r="AF55" i="79"/>
  <c r="AE55" i="79"/>
  <c r="AD55" i="79"/>
  <c r="AC55" i="79"/>
  <c r="AB55" i="79"/>
  <c r="AA55" i="79"/>
  <c r="Z55" i="79"/>
  <c r="Y55" i="79"/>
  <c r="N55" i="79"/>
  <c r="AF51" i="79"/>
  <c r="AE51" i="79"/>
  <c r="AD51" i="79"/>
  <c r="AC51" i="79"/>
  <c r="AB51" i="79"/>
  <c r="AA51" i="79"/>
  <c r="Z51" i="79"/>
  <c r="Y51" i="79"/>
  <c r="AF48" i="79"/>
  <c r="AE48" i="79"/>
  <c r="AD48" i="79"/>
  <c r="AC48" i="79"/>
  <c r="AB48" i="79"/>
  <c r="AA48" i="79"/>
  <c r="Z48" i="79"/>
  <c r="Y48" i="79"/>
  <c r="AF45" i="79"/>
  <c r="AE45" i="79"/>
  <c r="AD45" i="79"/>
  <c r="AC45" i="79"/>
  <c r="AB45" i="79"/>
  <c r="AA45" i="79"/>
  <c r="Z45" i="79"/>
  <c r="Y45" i="79"/>
  <c r="AF42" i="79"/>
  <c r="AE42" i="79"/>
  <c r="AD42" i="79"/>
  <c r="AC42" i="79"/>
  <c r="AB42" i="79"/>
  <c r="AA42" i="79"/>
  <c r="Z42" i="79"/>
  <c r="Y42" i="79"/>
  <c r="AF39" i="79"/>
  <c r="AE39" i="79"/>
  <c r="AD39" i="79"/>
  <c r="AC39" i="79"/>
  <c r="AB39" i="79"/>
  <c r="AA39" i="79"/>
  <c r="Z39" i="79"/>
  <c r="Y39" i="79"/>
  <c r="AD510" i="46"/>
  <c r="AC510" i="46"/>
  <c r="AB510" i="46"/>
  <c r="AA510" i="46"/>
  <c r="Z510" i="46"/>
  <c r="Y510" i="46"/>
  <c r="N510" i="46"/>
  <c r="AD507" i="46"/>
  <c r="AC507" i="46"/>
  <c r="AB507" i="46"/>
  <c r="AA507" i="46"/>
  <c r="Z507" i="46"/>
  <c r="Y507" i="46"/>
  <c r="N507" i="46"/>
  <c r="AD504" i="46"/>
  <c r="AC504" i="46"/>
  <c r="AB504" i="46"/>
  <c r="AA504" i="46"/>
  <c r="Z504" i="46"/>
  <c r="Y504" i="46"/>
  <c r="N504" i="46"/>
  <c r="AD500" i="46"/>
  <c r="AC500" i="46"/>
  <c r="AB500" i="46"/>
  <c r="AA500" i="46"/>
  <c r="Z500" i="46"/>
  <c r="Y500" i="46"/>
  <c r="N500" i="46"/>
  <c r="AD497" i="46"/>
  <c r="AC497" i="46"/>
  <c r="AB497" i="46"/>
  <c r="AA497" i="46"/>
  <c r="Z497" i="46"/>
  <c r="Y497" i="46"/>
  <c r="N497" i="46"/>
  <c r="AD494" i="46"/>
  <c r="AC494" i="46"/>
  <c r="AB494" i="46"/>
  <c r="AA494" i="46"/>
  <c r="Z494" i="46"/>
  <c r="Y494" i="46"/>
  <c r="N494" i="46"/>
  <c r="AD491" i="46"/>
  <c r="AC491" i="46"/>
  <c r="AB491" i="46"/>
  <c r="AA491" i="46"/>
  <c r="Z491" i="46"/>
  <c r="Y491" i="46"/>
  <c r="N491" i="46"/>
  <c r="AD488" i="46"/>
  <c r="AC488" i="46"/>
  <c r="AB488" i="46"/>
  <c r="AA488" i="46"/>
  <c r="Z488" i="46"/>
  <c r="Y488" i="46"/>
  <c r="N488" i="46"/>
  <c r="AD484" i="46"/>
  <c r="AC484" i="46"/>
  <c r="AB484" i="46"/>
  <c r="AA484" i="46"/>
  <c r="Z484" i="46"/>
  <c r="Y484" i="46"/>
  <c r="N484" i="46"/>
  <c r="AD481" i="46"/>
  <c r="AC481" i="46"/>
  <c r="AB481" i="46"/>
  <c r="AA481" i="46"/>
  <c r="Z481" i="46"/>
  <c r="Y481" i="46"/>
  <c r="AD477" i="46"/>
  <c r="AC477" i="46"/>
  <c r="AB477" i="46"/>
  <c r="AA477" i="46"/>
  <c r="Z477" i="46"/>
  <c r="Y477" i="46"/>
  <c r="AD473" i="46"/>
  <c r="AC473" i="46"/>
  <c r="AB473" i="46"/>
  <c r="AA473" i="46"/>
  <c r="Z473" i="46"/>
  <c r="Y473" i="46"/>
  <c r="AD470" i="46"/>
  <c r="AC470" i="46"/>
  <c r="AB470" i="46"/>
  <c r="AA470" i="46"/>
  <c r="Z470" i="46"/>
  <c r="Y470" i="46"/>
  <c r="N470" i="46"/>
  <c r="AD467" i="46"/>
  <c r="AC467" i="46"/>
  <c r="AB467" i="46"/>
  <c r="AA467" i="46"/>
  <c r="Z467" i="46"/>
  <c r="Y467" i="46"/>
  <c r="N467" i="46"/>
  <c r="AD464" i="46"/>
  <c r="AC464" i="46"/>
  <c r="AB464" i="46"/>
  <c r="AA464" i="46"/>
  <c r="Z464" i="46"/>
  <c r="Y464" i="46"/>
  <c r="N464" i="46"/>
  <c r="AD461" i="46"/>
  <c r="AC461" i="46"/>
  <c r="AB461" i="46"/>
  <c r="AA461" i="46"/>
  <c r="Z461" i="46"/>
  <c r="Y461" i="46"/>
  <c r="N461" i="46"/>
  <c r="AD457" i="46"/>
  <c r="AC457" i="46"/>
  <c r="AB457" i="46"/>
  <c r="AA457" i="46"/>
  <c r="Z457" i="46"/>
  <c r="Y457" i="46"/>
  <c r="AD454" i="46"/>
  <c r="AC454" i="46"/>
  <c r="AB454" i="46"/>
  <c r="AA454" i="46"/>
  <c r="Z454" i="46"/>
  <c r="Y454" i="46"/>
  <c r="AD451" i="46"/>
  <c r="AC451" i="46"/>
  <c r="AB451" i="46"/>
  <c r="AA451" i="46"/>
  <c r="Z451" i="46"/>
  <c r="Y451" i="46"/>
  <c r="AD448" i="46"/>
  <c r="AC448" i="46"/>
  <c r="AB448" i="46"/>
  <c r="AA448" i="46"/>
  <c r="Z448" i="46"/>
  <c r="Y448" i="46"/>
  <c r="N448" i="46"/>
  <c r="AD445" i="46"/>
  <c r="AC445" i="46"/>
  <c r="AB445" i="46"/>
  <c r="AA445" i="46"/>
  <c r="Z445" i="46"/>
  <c r="Y445" i="46"/>
  <c r="N445" i="46"/>
  <c r="AD442" i="46"/>
  <c r="AC442" i="46"/>
  <c r="AB442" i="46"/>
  <c r="AA442" i="46"/>
  <c r="Z442" i="46"/>
  <c r="Y442" i="46"/>
  <c r="N442" i="46"/>
  <c r="AD439" i="46"/>
  <c r="AC439" i="46"/>
  <c r="AB439" i="46"/>
  <c r="AA439" i="46"/>
  <c r="Z439" i="46"/>
  <c r="Y439" i="46"/>
  <c r="N439" i="46"/>
  <c r="AD436" i="46"/>
  <c r="AC436" i="46"/>
  <c r="AB436" i="46"/>
  <c r="AA436" i="46"/>
  <c r="Z436" i="46"/>
  <c r="Y436" i="46"/>
  <c r="N436" i="46"/>
  <c r="AD432" i="46"/>
  <c r="AC432" i="46"/>
  <c r="AB432" i="46"/>
  <c r="AA432" i="46"/>
  <c r="Z432" i="46"/>
  <c r="Y432" i="46"/>
  <c r="AD429" i="46"/>
  <c r="AC429" i="46"/>
  <c r="AB429" i="46"/>
  <c r="AA429" i="46"/>
  <c r="Z429" i="46"/>
  <c r="Y429" i="46"/>
  <c r="AD426" i="46"/>
  <c r="AC426" i="46"/>
  <c r="AB426" i="46"/>
  <c r="AA426" i="46"/>
  <c r="Z426" i="46"/>
  <c r="Y426" i="46"/>
  <c r="AD423" i="46"/>
  <c r="AC423" i="46"/>
  <c r="AB423" i="46"/>
  <c r="AA423" i="46"/>
  <c r="Z423" i="46"/>
  <c r="Y423" i="46"/>
  <c r="AD420" i="46"/>
  <c r="AC420" i="46"/>
  <c r="AB420" i="46"/>
  <c r="AA420" i="46"/>
  <c r="Z420" i="46"/>
  <c r="Y420" i="46"/>
  <c r="AD417" i="46"/>
  <c r="AC417" i="46"/>
  <c r="AB417" i="46"/>
  <c r="AA417" i="46"/>
  <c r="Z417" i="46"/>
  <c r="Y417" i="46"/>
  <c r="AD414" i="46"/>
  <c r="AC414" i="46"/>
  <c r="AB414" i="46"/>
  <c r="AA414" i="46"/>
  <c r="Z414" i="46"/>
  <c r="Y414" i="46"/>
  <c r="AD411" i="46"/>
  <c r="AC411" i="46"/>
  <c r="AB411" i="46"/>
  <c r="AA411" i="46"/>
  <c r="Z411" i="46"/>
  <c r="Y411" i="46"/>
  <c r="AD408" i="46"/>
  <c r="AC408" i="46"/>
  <c r="AB408" i="46"/>
  <c r="AA408" i="46"/>
  <c r="Z408" i="46"/>
  <c r="Y408" i="46"/>
  <c r="AB382" i="46"/>
  <c r="AA382" i="46"/>
  <c r="Z382" i="46"/>
  <c r="Y382" i="46"/>
  <c r="N382" i="46"/>
  <c r="AB379" i="46"/>
  <c r="AA379" i="46"/>
  <c r="Z379" i="46"/>
  <c r="Y379" i="46"/>
  <c r="N379" i="46"/>
  <c r="AB376" i="46"/>
  <c r="AA376" i="46"/>
  <c r="Z376" i="46"/>
  <c r="Y376" i="46"/>
  <c r="N376" i="46"/>
  <c r="AB372" i="46"/>
  <c r="AA372" i="46"/>
  <c r="Z372" i="46"/>
  <c r="Y372" i="46"/>
  <c r="N372" i="46"/>
  <c r="AB369" i="46"/>
  <c r="AA369" i="46"/>
  <c r="Z369" i="46"/>
  <c r="Y369" i="46"/>
  <c r="N369" i="46"/>
  <c r="AB366" i="46"/>
  <c r="AA366" i="46"/>
  <c r="Z366" i="46"/>
  <c r="Y366" i="46"/>
  <c r="N366" i="46"/>
  <c r="AB363" i="46"/>
  <c r="AA363" i="46"/>
  <c r="Z363" i="46"/>
  <c r="Y363" i="46"/>
  <c r="N363" i="46"/>
  <c r="AB360" i="46"/>
  <c r="AA360" i="46"/>
  <c r="Z360" i="46"/>
  <c r="Y360" i="46"/>
  <c r="N360" i="46"/>
  <c r="AB356" i="46"/>
  <c r="AA356" i="46"/>
  <c r="Z356" i="46"/>
  <c r="Y356" i="46"/>
  <c r="N356" i="46"/>
  <c r="AB353" i="46"/>
  <c r="AA353" i="46"/>
  <c r="Z353" i="46"/>
  <c r="Y353" i="46"/>
  <c r="AB349" i="46"/>
  <c r="AA349" i="46"/>
  <c r="Z349" i="46"/>
  <c r="Y349" i="46"/>
  <c r="AB345" i="46"/>
  <c r="AA345" i="46"/>
  <c r="Z345" i="46"/>
  <c r="Y345" i="46"/>
  <c r="AB342" i="46"/>
  <c r="AA342" i="46"/>
  <c r="Z342" i="46"/>
  <c r="Y342" i="46"/>
  <c r="N342" i="46"/>
  <c r="AB339" i="46"/>
  <c r="AA339" i="46"/>
  <c r="Z339" i="46"/>
  <c r="Y339" i="46"/>
  <c r="N339" i="46"/>
  <c r="AB336" i="46"/>
  <c r="AA336" i="46"/>
  <c r="Z336" i="46"/>
  <c r="Y336" i="46"/>
  <c r="N336" i="46"/>
  <c r="AB333" i="46"/>
  <c r="AA333" i="46"/>
  <c r="Z333" i="46"/>
  <c r="Y333" i="46"/>
  <c r="N333" i="46"/>
  <c r="AB329" i="46"/>
  <c r="AA329" i="46"/>
  <c r="Z329" i="46"/>
  <c r="Y329" i="46"/>
  <c r="AB326" i="46"/>
  <c r="AA326" i="46"/>
  <c r="Z326" i="46"/>
  <c r="Y326" i="46"/>
  <c r="AB323" i="46"/>
  <c r="AA323" i="46"/>
  <c r="Z323" i="46"/>
  <c r="Y323" i="46"/>
  <c r="AB320" i="46"/>
  <c r="AA320" i="46"/>
  <c r="Z320" i="46"/>
  <c r="Y320" i="46"/>
  <c r="N320" i="46"/>
  <c r="AB317" i="46"/>
  <c r="AA317" i="46"/>
  <c r="Z317" i="46"/>
  <c r="Y317" i="46"/>
  <c r="N317" i="46"/>
  <c r="AB314" i="46"/>
  <c r="AA314" i="46"/>
  <c r="Z314" i="46"/>
  <c r="Y314" i="46"/>
  <c r="N314" i="46"/>
  <c r="AB311" i="46"/>
  <c r="AA311" i="46"/>
  <c r="Z311" i="46"/>
  <c r="Y311" i="46"/>
  <c r="N311" i="46"/>
  <c r="AB308" i="46"/>
  <c r="AA308" i="46"/>
  <c r="Z308" i="46"/>
  <c r="Y308" i="46"/>
  <c r="N308" i="46"/>
  <c r="AB304" i="46"/>
  <c r="AA304" i="46"/>
  <c r="Z304" i="46"/>
  <c r="Y304" i="46"/>
  <c r="AB301" i="46"/>
  <c r="AA301" i="46"/>
  <c r="Z301" i="46"/>
  <c r="Y301" i="46"/>
  <c r="AB298" i="46"/>
  <c r="AA298" i="46"/>
  <c r="Z298" i="46"/>
  <c r="Y298" i="46"/>
  <c r="AB295" i="46"/>
  <c r="AA295" i="46"/>
  <c r="Z295" i="46"/>
  <c r="Y295" i="46"/>
  <c r="AB292" i="46"/>
  <c r="AA292" i="46"/>
  <c r="Z292" i="46"/>
  <c r="Y292" i="46"/>
  <c r="AB289" i="46"/>
  <c r="AA289" i="46"/>
  <c r="Z289" i="46"/>
  <c r="Y289" i="46"/>
  <c r="AB286" i="46"/>
  <c r="AA286" i="46"/>
  <c r="Z286" i="46"/>
  <c r="Y286" i="46"/>
  <c r="AB283" i="46"/>
  <c r="AA283" i="46"/>
  <c r="Z283" i="46"/>
  <c r="Y283" i="46"/>
  <c r="AB280" i="46"/>
  <c r="AA280" i="46"/>
  <c r="Z280" i="46"/>
  <c r="Y280" i="46"/>
  <c r="AE253" i="46"/>
  <c r="AD253" i="46"/>
  <c r="AC253" i="46"/>
  <c r="AB253" i="46"/>
  <c r="AA253" i="46"/>
  <c r="Z253" i="46"/>
  <c r="Y253" i="46"/>
  <c r="N253" i="46"/>
  <c r="AE250" i="46"/>
  <c r="AD250" i="46"/>
  <c r="AC250" i="46"/>
  <c r="AB250" i="46"/>
  <c r="AA250" i="46"/>
  <c r="Z250" i="46"/>
  <c r="Y250" i="46"/>
  <c r="N250" i="46"/>
  <c r="AE247" i="46"/>
  <c r="AD247" i="46"/>
  <c r="AC247" i="46"/>
  <c r="AB247" i="46"/>
  <c r="AA247" i="46"/>
  <c r="Z247" i="46"/>
  <c r="Y247" i="46"/>
  <c r="N247" i="46"/>
  <c r="AE243" i="46"/>
  <c r="AD243" i="46"/>
  <c r="AC243" i="46"/>
  <c r="AB243" i="46"/>
  <c r="AA243" i="46"/>
  <c r="Z243" i="46"/>
  <c r="Y243" i="46"/>
  <c r="N243" i="46"/>
  <c r="AE240" i="46"/>
  <c r="AD240" i="46"/>
  <c r="AC240" i="46"/>
  <c r="AB240" i="46"/>
  <c r="AA240" i="46"/>
  <c r="Z240" i="46"/>
  <c r="Y240" i="46"/>
  <c r="N240" i="46"/>
  <c r="AE237" i="46"/>
  <c r="AD237" i="46"/>
  <c r="AC237" i="46"/>
  <c r="AB237" i="46"/>
  <c r="AA237" i="46"/>
  <c r="Z237" i="46"/>
  <c r="Y237" i="46"/>
  <c r="N237" i="46"/>
  <c r="AE234" i="46"/>
  <c r="AD234" i="46"/>
  <c r="AC234" i="46"/>
  <c r="AB234" i="46"/>
  <c r="AA234" i="46"/>
  <c r="Z234" i="46"/>
  <c r="Y234" i="46"/>
  <c r="N234" i="46"/>
  <c r="AE231" i="46"/>
  <c r="AD231" i="46"/>
  <c r="AC231" i="46"/>
  <c r="AB231" i="46"/>
  <c r="AA231" i="46"/>
  <c r="Z231" i="46"/>
  <c r="Y231" i="46"/>
  <c r="N231" i="46"/>
  <c r="AE227" i="46"/>
  <c r="AD227" i="46"/>
  <c r="AC227" i="46"/>
  <c r="AB227" i="46"/>
  <c r="AA227" i="46"/>
  <c r="Z227" i="46"/>
  <c r="Y227" i="46"/>
  <c r="N227" i="46"/>
  <c r="AE224" i="46"/>
  <c r="AD224" i="46"/>
  <c r="AC224" i="46"/>
  <c r="AB224" i="46"/>
  <c r="AA224" i="46"/>
  <c r="Z224" i="46"/>
  <c r="Y224" i="46"/>
  <c r="AE220" i="46"/>
  <c r="AD220" i="46"/>
  <c r="AC220" i="46"/>
  <c r="AB220" i="46"/>
  <c r="AA220" i="46"/>
  <c r="Z220" i="46"/>
  <c r="Y220" i="46"/>
  <c r="AE216" i="46"/>
  <c r="AD216" i="46"/>
  <c r="AC216" i="46"/>
  <c r="AB216" i="46"/>
  <c r="AA216" i="46"/>
  <c r="Z216" i="46"/>
  <c r="Y216" i="46"/>
  <c r="AE213" i="46"/>
  <c r="AD213" i="46"/>
  <c r="AC213" i="46"/>
  <c r="AB213" i="46"/>
  <c r="AA213" i="46"/>
  <c r="Z213" i="46"/>
  <c r="Y213" i="46"/>
  <c r="N213" i="46"/>
  <c r="AE210" i="46"/>
  <c r="AD210" i="46"/>
  <c r="AC210" i="46"/>
  <c r="AB210" i="46"/>
  <c r="AA210" i="46"/>
  <c r="Z210" i="46"/>
  <c r="Y210" i="46"/>
  <c r="N210" i="46"/>
  <c r="AE207" i="46"/>
  <c r="AD207" i="46"/>
  <c r="AC207" i="46"/>
  <c r="AB207" i="46"/>
  <c r="AA207" i="46"/>
  <c r="Z207" i="46"/>
  <c r="Y207" i="46"/>
  <c r="N207" i="46"/>
  <c r="AE204" i="46"/>
  <c r="AD204" i="46"/>
  <c r="AC204" i="46"/>
  <c r="AB204" i="46"/>
  <c r="AA204" i="46"/>
  <c r="Z204" i="46"/>
  <c r="Y204" i="46"/>
  <c r="N204" i="46"/>
  <c r="AE200" i="46"/>
  <c r="AD200" i="46"/>
  <c r="AC200" i="46"/>
  <c r="AB200" i="46"/>
  <c r="AA200" i="46"/>
  <c r="Z200" i="46"/>
  <c r="Y200" i="46"/>
  <c r="AE197" i="46"/>
  <c r="AD197" i="46"/>
  <c r="AC197" i="46"/>
  <c r="AB197" i="46"/>
  <c r="AA197" i="46"/>
  <c r="Z197" i="46"/>
  <c r="Y197" i="46"/>
  <c r="AE194" i="46"/>
  <c r="AD194" i="46"/>
  <c r="AC194" i="46"/>
  <c r="AB194" i="46"/>
  <c r="AA194" i="46"/>
  <c r="Z194" i="46"/>
  <c r="Y194" i="46"/>
  <c r="AE191" i="46"/>
  <c r="AD191" i="46"/>
  <c r="AC191" i="46"/>
  <c r="AB191" i="46"/>
  <c r="AA191" i="46"/>
  <c r="Z191" i="46"/>
  <c r="Y191" i="46"/>
  <c r="N191" i="46"/>
  <c r="AE188" i="46"/>
  <c r="AD188" i="46"/>
  <c r="AC188" i="46"/>
  <c r="AB188" i="46"/>
  <c r="AA188" i="46"/>
  <c r="Z188" i="46"/>
  <c r="Y188" i="46"/>
  <c r="N188" i="46"/>
  <c r="AE185" i="46"/>
  <c r="AD185" i="46"/>
  <c r="AC185" i="46"/>
  <c r="AB185" i="46"/>
  <c r="AA185" i="46"/>
  <c r="Z185" i="46"/>
  <c r="Y185" i="46"/>
  <c r="N185" i="46"/>
  <c r="AE182" i="46"/>
  <c r="AD182" i="46"/>
  <c r="AC182" i="46"/>
  <c r="AB182" i="46"/>
  <c r="AA182" i="46"/>
  <c r="Z182" i="46"/>
  <c r="Y182" i="46"/>
  <c r="N182" i="46"/>
  <c r="AE179" i="46"/>
  <c r="AD179" i="46"/>
  <c r="AC179" i="46"/>
  <c r="AB179" i="46"/>
  <c r="AA179" i="46"/>
  <c r="Z179" i="46"/>
  <c r="Y179" i="46"/>
  <c r="N179" i="46"/>
  <c r="AE175" i="46"/>
  <c r="AD175" i="46"/>
  <c r="AC175" i="46"/>
  <c r="AB175" i="46"/>
  <c r="AA175" i="46"/>
  <c r="Z175" i="46"/>
  <c r="Y175" i="46"/>
  <c r="AE172" i="46"/>
  <c r="AD172" i="46"/>
  <c r="AC172" i="46"/>
  <c r="AB172" i="46"/>
  <c r="AA172" i="46"/>
  <c r="Z172" i="46"/>
  <c r="Y172" i="46"/>
  <c r="AE169" i="46"/>
  <c r="AD169" i="46"/>
  <c r="AC169" i="46"/>
  <c r="AB169" i="46"/>
  <c r="AA169" i="46"/>
  <c r="Z169" i="46"/>
  <c r="Y169" i="46"/>
  <c r="AE166" i="46"/>
  <c r="AD166" i="46"/>
  <c r="AC166" i="46"/>
  <c r="AB166" i="46"/>
  <c r="AA166" i="46"/>
  <c r="Z166" i="46"/>
  <c r="Y166" i="46"/>
  <c r="AE163" i="46"/>
  <c r="AD163" i="46"/>
  <c r="AC163" i="46"/>
  <c r="AB163" i="46"/>
  <c r="AA163" i="46"/>
  <c r="Z163" i="46"/>
  <c r="Y163" i="46"/>
  <c r="AE160" i="46"/>
  <c r="AD160" i="46"/>
  <c r="AC160" i="46"/>
  <c r="AB160" i="46"/>
  <c r="AA160" i="46"/>
  <c r="Z160" i="46"/>
  <c r="Y160" i="46"/>
  <c r="AE157" i="46"/>
  <c r="AD157" i="46"/>
  <c r="AC157" i="46"/>
  <c r="AB157" i="46"/>
  <c r="AA157" i="46"/>
  <c r="Z157" i="46"/>
  <c r="Y157" i="46"/>
  <c r="Y265" i="46" s="1"/>
  <c r="AE154" i="46"/>
  <c r="AD154" i="46"/>
  <c r="AC154" i="46"/>
  <c r="AB154" i="46"/>
  <c r="AA154" i="46"/>
  <c r="Z154" i="46"/>
  <c r="Y154" i="46"/>
  <c r="AE151" i="46"/>
  <c r="AD151" i="46"/>
  <c r="AC151" i="46"/>
  <c r="AB151" i="46"/>
  <c r="AA151" i="46"/>
  <c r="Z151" i="46"/>
  <c r="Y151" i="46"/>
  <c r="AD125" i="46"/>
  <c r="AC125" i="46"/>
  <c r="AB125" i="46"/>
  <c r="AA125" i="46"/>
  <c r="Z125" i="46"/>
  <c r="Y125" i="46"/>
  <c r="AD122" i="46"/>
  <c r="AC122" i="46"/>
  <c r="AB122" i="46"/>
  <c r="AA122" i="46"/>
  <c r="Z122" i="46"/>
  <c r="Y122" i="46"/>
  <c r="AD119" i="46"/>
  <c r="AC119" i="46"/>
  <c r="AB119" i="46"/>
  <c r="AA119" i="46"/>
  <c r="Z119" i="46"/>
  <c r="Y119" i="46"/>
  <c r="AD115" i="46"/>
  <c r="AC115" i="46"/>
  <c r="AB115" i="46"/>
  <c r="AA115" i="46"/>
  <c r="Z115" i="46"/>
  <c r="Y115" i="46"/>
  <c r="AD112" i="46"/>
  <c r="AC112" i="46"/>
  <c r="AB112" i="46"/>
  <c r="AA112" i="46"/>
  <c r="Z112" i="46"/>
  <c r="Y112" i="46"/>
  <c r="AD109" i="46"/>
  <c r="AC109" i="46"/>
  <c r="AB109" i="46"/>
  <c r="AA109" i="46"/>
  <c r="Z109" i="46"/>
  <c r="Y109" i="46"/>
  <c r="AD106" i="46"/>
  <c r="AC106" i="46"/>
  <c r="AB106" i="46"/>
  <c r="AA106" i="46"/>
  <c r="Z106" i="46"/>
  <c r="Y106" i="46"/>
  <c r="AD103" i="46"/>
  <c r="AC103" i="46"/>
  <c r="AB103" i="46"/>
  <c r="AA103" i="46"/>
  <c r="Z103" i="46"/>
  <c r="Y103" i="46"/>
  <c r="AD99" i="46"/>
  <c r="AC99" i="46"/>
  <c r="AB99" i="46"/>
  <c r="AA99" i="46"/>
  <c r="Z99" i="46"/>
  <c r="Y99" i="46"/>
  <c r="AD96" i="46"/>
  <c r="AC96" i="46"/>
  <c r="AB96" i="46"/>
  <c r="AA96" i="46"/>
  <c r="Z96" i="46"/>
  <c r="Y96" i="46"/>
  <c r="AD92" i="46"/>
  <c r="AC92" i="46"/>
  <c r="AB92" i="46"/>
  <c r="AA92" i="46"/>
  <c r="Z92" i="46"/>
  <c r="Y92" i="46"/>
  <c r="AD88" i="46"/>
  <c r="AC88" i="46"/>
  <c r="AB88" i="46"/>
  <c r="AA88" i="46"/>
  <c r="Z88" i="46"/>
  <c r="Y88" i="46"/>
  <c r="AD85" i="46"/>
  <c r="AC85" i="46"/>
  <c r="AB85" i="46"/>
  <c r="AA85" i="46"/>
  <c r="Z85" i="46"/>
  <c r="Y85" i="46"/>
  <c r="AD82" i="46"/>
  <c r="AC82" i="46"/>
  <c r="AB82" i="46"/>
  <c r="AA82" i="46"/>
  <c r="Z82" i="46"/>
  <c r="Y82" i="46"/>
  <c r="AD79" i="46"/>
  <c r="AC79" i="46"/>
  <c r="AB79" i="46"/>
  <c r="AA79" i="46"/>
  <c r="Z79" i="46"/>
  <c r="Y79" i="46"/>
  <c r="AD76" i="46"/>
  <c r="AC76" i="46"/>
  <c r="AB76" i="46"/>
  <c r="AA76" i="46"/>
  <c r="Z76" i="46"/>
  <c r="Y76" i="46"/>
  <c r="AD72" i="46"/>
  <c r="AC72" i="46"/>
  <c r="AB72" i="46"/>
  <c r="AA72" i="46"/>
  <c r="Z72" i="46"/>
  <c r="Y72" i="46"/>
  <c r="AD69" i="46"/>
  <c r="AC69" i="46"/>
  <c r="AB69" i="46"/>
  <c r="AA69" i="46"/>
  <c r="Z69" i="46"/>
  <c r="Y69" i="46"/>
  <c r="AD66" i="46"/>
  <c r="AC66" i="46"/>
  <c r="AB66" i="46"/>
  <c r="AA66" i="46"/>
  <c r="Z66" i="46"/>
  <c r="Y66" i="46"/>
  <c r="AD63" i="46"/>
  <c r="AC63" i="46"/>
  <c r="AB63" i="46"/>
  <c r="AA63" i="46"/>
  <c r="Z63" i="46"/>
  <c r="Y63" i="46"/>
  <c r="AD60" i="46"/>
  <c r="AC60" i="46"/>
  <c r="AB60" i="46"/>
  <c r="AA60" i="46"/>
  <c r="Z60" i="46"/>
  <c r="Y60" i="46"/>
  <c r="AD57" i="46"/>
  <c r="AC57" i="46"/>
  <c r="AB57" i="46"/>
  <c r="AA57" i="46"/>
  <c r="Z57" i="46"/>
  <c r="Y57" i="46"/>
  <c r="AD54" i="46"/>
  <c r="AC54" i="46"/>
  <c r="AB54" i="46"/>
  <c r="AA54" i="46"/>
  <c r="Z54" i="46"/>
  <c r="Y54" i="46"/>
  <c r="AD51" i="46"/>
  <c r="AC51" i="46"/>
  <c r="AB51" i="46"/>
  <c r="AA51" i="46"/>
  <c r="Z51" i="46"/>
  <c r="Y51" i="46"/>
  <c r="AD47" i="46"/>
  <c r="AC47" i="46"/>
  <c r="AB47" i="46"/>
  <c r="AA47" i="46"/>
  <c r="Z47" i="46"/>
  <c r="Y47" i="46"/>
  <c r="AD44" i="46"/>
  <c r="AC44" i="46"/>
  <c r="AB44" i="46"/>
  <c r="AA44" i="46"/>
  <c r="Z44" i="46"/>
  <c r="Y44" i="46"/>
  <c r="AD41" i="46"/>
  <c r="AC41" i="46"/>
  <c r="AB41" i="46"/>
  <c r="AA41" i="46"/>
  <c r="Z41" i="46"/>
  <c r="Y41" i="46"/>
  <c r="AD38" i="46"/>
  <c r="AC38" i="46"/>
  <c r="AB38" i="46"/>
  <c r="AA38" i="46"/>
  <c r="Z38" i="46"/>
  <c r="Y38" i="46"/>
  <c r="AD35" i="46"/>
  <c r="AC35" i="46"/>
  <c r="AB35" i="46"/>
  <c r="AA35" i="46"/>
  <c r="Z35" i="46"/>
  <c r="Y35" i="46"/>
  <c r="AD32" i="46"/>
  <c r="AC32" i="46"/>
  <c r="AB32" i="46"/>
  <c r="AA32" i="46"/>
  <c r="Z32" i="46"/>
  <c r="Y32" i="46"/>
  <c r="AD29" i="46"/>
  <c r="AC29" i="46"/>
  <c r="AB29" i="46"/>
  <c r="AA29" i="46"/>
  <c r="Z29" i="46"/>
  <c r="Y29" i="46"/>
  <c r="AD26" i="46"/>
  <c r="AC26" i="46"/>
  <c r="AB26" i="46"/>
  <c r="AA26" i="46"/>
  <c r="Z26" i="46"/>
  <c r="Y26" i="46"/>
  <c r="AD23" i="46"/>
  <c r="AC23" i="46"/>
  <c r="AB23" i="46"/>
  <c r="AA23" i="46"/>
  <c r="Z23" i="46"/>
  <c r="Y23" i="46"/>
  <c r="N125" i="46"/>
  <c r="N122" i="46"/>
  <c r="N119" i="46"/>
  <c r="N115" i="46"/>
  <c r="N112" i="46"/>
  <c r="N109" i="46"/>
  <c r="N106" i="46"/>
  <c r="N103" i="46"/>
  <c r="N99" i="46"/>
  <c r="N85" i="46"/>
  <c r="N82" i="46"/>
  <c r="N79" i="46"/>
  <c r="N76" i="46"/>
  <c r="N63" i="46"/>
  <c r="N60" i="46"/>
  <c r="N57" i="46"/>
  <c r="N54" i="46"/>
  <c r="N51" i="46"/>
  <c r="D22" i="45"/>
  <c r="O924" i="79"/>
  <c r="E44" i="44"/>
  <c r="AM139" i="79"/>
  <c r="O1107" i="79"/>
  <c r="O741" i="79"/>
  <c r="O559" i="79"/>
  <c r="N617" i="79"/>
  <c r="F22" i="45"/>
  <c r="G23" i="45" s="1"/>
  <c r="C126" i="45" s="1"/>
  <c r="Q52" i="43"/>
  <c r="N1105" i="79"/>
  <c r="N1102" i="79"/>
  <c r="N1099" i="79"/>
  <c r="N1096" i="79"/>
  <c r="N1093" i="79"/>
  <c r="N1090" i="79"/>
  <c r="N1087" i="79"/>
  <c r="N1081" i="79"/>
  <c r="N1078" i="79"/>
  <c r="N1075" i="79"/>
  <c r="N1072" i="79"/>
  <c r="N1069" i="79"/>
  <c r="N1066" i="79"/>
  <c r="N1062" i="79"/>
  <c r="N1059" i="79"/>
  <c r="N1056" i="79"/>
  <c r="N1052" i="79"/>
  <c r="N1049" i="79"/>
  <c r="N1046" i="79"/>
  <c r="N1043" i="79"/>
  <c r="N1040" i="79"/>
  <c r="N1037" i="79"/>
  <c r="N1034" i="79"/>
  <c r="N1031" i="79"/>
  <c r="N1013" i="79"/>
  <c r="N1010" i="79"/>
  <c r="N1007" i="79"/>
  <c r="N1004" i="79"/>
  <c r="N1000" i="79"/>
  <c r="N997" i="79"/>
  <c r="N993" i="79"/>
  <c r="N989" i="79"/>
  <c r="N986" i="79"/>
  <c r="N983" i="79"/>
  <c r="N979" i="79"/>
  <c r="N976" i="79"/>
  <c r="N973" i="79"/>
  <c r="N970" i="79"/>
  <c r="N967" i="79"/>
  <c r="N922" i="79"/>
  <c r="N919" i="79"/>
  <c r="N916" i="79"/>
  <c r="N913" i="79"/>
  <c r="N910" i="79"/>
  <c r="N907" i="79"/>
  <c r="N904" i="79"/>
  <c r="N898" i="79"/>
  <c r="N895" i="79"/>
  <c r="N892" i="79"/>
  <c r="N889" i="79"/>
  <c r="N886" i="79"/>
  <c r="N883" i="79"/>
  <c r="N879" i="79"/>
  <c r="N876" i="79"/>
  <c r="N873" i="79"/>
  <c r="N869" i="79"/>
  <c r="N866" i="79"/>
  <c r="N863" i="79"/>
  <c r="N860" i="79"/>
  <c r="N857" i="79"/>
  <c r="N854" i="79"/>
  <c r="N851" i="79"/>
  <c r="N848" i="79"/>
  <c r="N830" i="79"/>
  <c r="N827" i="79"/>
  <c r="N824" i="79"/>
  <c r="N821" i="79"/>
  <c r="N817" i="79"/>
  <c r="N814" i="79"/>
  <c r="N810" i="79"/>
  <c r="N806" i="79"/>
  <c r="N803" i="79"/>
  <c r="N800" i="79"/>
  <c r="N796" i="79"/>
  <c r="N793" i="79"/>
  <c r="N790" i="79"/>
  <c r="N787" i="79"/>
  <c r="N784" i="79"/>
  <c r="N739" i="79"/>
  <c r="N736" i="79"/>
  <c r="N733" i="79"/>
  <c r="N730" i="79"/>
  <c r="N727" i="79"/>
  <c r="N724" i="79"/>
  <c r="N721" i="79"/>
  <c r="N715" i="79"/>
  <c r="N712" i="79"/>
  <c r="N709" i="79"/>
  <c r="N706" i="79"/>
  <c r="N703" i="79"/>
  <c r="N700" i="79"/>
  <c r="N696" i="79"/>
  <c r="N693" i="79"/>
  <c r="N690" i="79"/>
  <c r="N686" i="79"/>
  <c r="N683" i="79"/>
  <c r="N680" i="79"/>
  <c r="N677" i="79"/>
  <c r="N674" i="79"/>
  <c r="N671" i="79"/>
  <c r="N668" i="79"/>
  <c r="N665" i="79"/>
  <c r="N647" i="79"/>
  <c r="N644" i="79"/>
  <c r="N641" i="79"/>
  <c r="N638" i="79"/>
  <c r="N634" i="79"/>
  <c r="N631" i="79"/>
  <c r="N627" i="79"/>
  <c r="N623" i="79"/>
  <c r="N620" i="79"/>
  <c r="N613" i="79"/>
  <c r="N610" i="79"/>
  <c r="N607" i="79"/>
  <c r="N604" i="79"/>
  <c r="N601" i="79"/>
  <c r="AM1101" i="79"/>
  <c r="AM1104" i="79"/>
  <c r="AE1040" i="79"/>
  <c r="Z1040" i="79"/>
  <c r="Y1027" i="79"/>
  <c r="Y1024" i="79"/>
  <c r="AD997" i="79"/>
  <c r="Z997" i="79"/>
  <c r="Y997" i="79"/>
  <c r="AM1003" i="79"/>
  <c r="Y1004" i="79"/>
  <c r="AL1000" i="79"/>
  <c r="AM999" i="79"/>
  <c r="AK1000" i="79"/>
  <c r="AJ1000" i="79"/>
  <c r="AI1000" i="79"/>
  <c r="AH1000" i="79"/>
  <c r="AG1000" i="79"/>
  <c r="AF1000" i="79"/>
  <c r="AE1000" i="79"/>
  <c r="AD1000" i="79"/>
  <c r="AC1000" i="79"/>
  <c r="AB1000" i="79"/>
  <c r="AA1000" i="79"/>
  <c r="Z1000" i="79"/>
  <c r="Y1000" i="79"/>
  <c r="AL997" i="79"/>
  <c r="AK997" i="79"/>
  <c r="AJ997" i="79"/>
  <c r="AI997" i="79"/>
  <c r="AH997" i="79"/>
  <c r="AG997" i="79"/>
  <c r="AF997" i="79"/>
  <c r="AE997" i="79"/>
  <c r="AC997" i="79"/>
  <c r="AB997" i="79"/>
  <c r="AA997" i="79"/>
  <c r="AM996" i="79"/>
  <c r="Y993" i="79"/>
  <c r="Y986" i="79"/>
  <c r="Y983" i="79"/>
  <c r="Y979" i="79"/>
  <c r="Y970" i="79"/>
  <c r="Y967" i="79"/>
  <c r="Y963" i="79"/>
  <c r="Y873" i="79"/>
  <c r="AL869" i="79"/>
  <c r="Y848" i="79"/>
  <c r="Y830" i="79"/>
  <c r="Y817" i="79"/>
  <c r="AL817" i="79"/>
  <c r="AK817" i="79"/>
  <c r="AJ817" i="79"/>
  <c r="AI817" i="79"/>
  <c r="AH817" i="79"/>
  <c r="AG817" i="79"/>
  <c r="AF817" i="79"/>
  <c r="AE817" i="79"/>
  <c r="AD817" i="79"/>
  <c r="AC817" i="79"/>
  <c r="AB817" i="79"/>
  <c r="AA817" i="79"/>
  <c r="Z817" i="79"/>
  <c r="AM816" i="79"/>
  <c r="AL814" i="79"/>
  <c r="AK814" i="79"/>
  <c r="AJ814" i="79"/>
  <c r="AI814" i="79"/>
  <c r="AH814" i="79"/>
  <c r="AG814" i="79"/>
  <c r="AF814" i="79"/>
  <c r="AE814" i="79"/>
  <c r="AD814" i="79"/>
  <c r="AC814" i="79"/>
  <c r="AB814" i="79"/>
  <c r="AA814" i="79"/>
  <c r="Z814" i="79"/>
  <c r="Y814" i="79"/>
  <c r="AM813" i="79"/>
  <c r="Y810" i="79"/>
  <c r="Y696" i="79"/>
  <c r="Y690" i="79"/>
  <c r="Y674" i="79"/>
  <c r="AM657" i="79"/>
  <c r="AM654" i="79"/>
  <c r="AM651" i="79"/>
  <c r="Y647" i="79"/>
  <c r="Y644" i="79"/>
  <c r="Y634" i="79"/>
  <c r="Y631" i="79"/>
  <c r="Y627" i="79"/>
  <c r="AL634" i="79"/>
  <c r="AK634" i="79"/>
  <c r="AJ634" i="79"/>
  <c r="AI634" i="79"/>
  <c r="AH634" i="79"/>
  <c r="AG634" i="79"/>
  <c r="AF634" i="79"/>
  <c r="AE634" i="79"/>
  <c r="AD634" i="79"/>
  <c r="AC634" i="79"/>
  <c r="AB634" i="79"/>
  <c r="AA634" i="79"/>
  <c r="Z634" i="79"/>
  <c r="AM633" i="79"/>
  <c r="AL631" i="79"/>
  <c r="AK631" i="79"/>
  <c r="AJ631" i="79"/>
  <c r="AI631" i="79"/>
  <c r="AH631" i="79"/>
  <c r="AG631" i="79"/>
  <c r="AF631" i="79"/>
  <c r="AE631" i="79"/>
  <c r="AD631" i="79"/>
  <c r="AC631" i="79"/>
  <c r="AB631" i="79"/>
  <c r="AA631" i="79"/>
  <c r="Z631" i="79"/>
  <c r="AM630" i="79"/>
  <c r="Y613" i="79"/>
  <c r="Y604" i="79"/>
  <c r="AM517" i="79"/>
  <c r="AM513" i="79"/>
  <c r="AL452" i="79"/>
  <c r="AK452" i="79"/>
  <c r="AJ452" i="79"/>
  <c r="AI452" i="79"/>
  <c r="AH452" i="79"/>
  <c r="AG452" i="79"/>
  <c r="AF452" i="79"/>
  <c r="AM451" i="79"/>
  <c r="AL449" i="79"/>
  <c r="AK449" i="79"/>
  <c r="AJ449" i="79"/>
  <c r="AI449" i="79"/>
  <c r="AH449" i="79"/>
  <c r="AG449" i="79"/>
  <c r="AF449" i="79"/>
  <c r="AM448" i="79"/>
  <c r="AL270" i="79"/>
  <c r="AK270" i="79"/>
  <c r="AJ270" i="79"/>
  <c r="AI270" i="79"/>
  <c r="AH270" i="79"/>
  <c r="AG270" i="79"/>
  <c r="AF270" i="79"/>
  <c r="AM269" i="79"/>
  <c r="AL267" i="79"/>
  <c r="AK267" i="79"/>
  <c r="AJ267" i="79"/>
  <c r="AI267" i="79"/>
  <c r="AH267" i="79"/>
  <c r="AG267" i="79"/>
  <c r="AF267" i="79"/>
  <c r="AM266" i="79"/>
  <c r="AM87" i="79"/>
  <c r="AL88" i="79"/>
  <c r="AK88" i="79"/>
  <c r="AJ88" i="79"/>
  <c r="AI88" i="79"/>
  <c r="AH88" i="79"/>
  <c r="AG88" i="79"/>
  <c r="AM80" i="79"/>
  <c r="AL85" i="79"/>
  <c r="AK85" i="79"/>
  <c r="AJ85" i="79"/>
  <c r="AI85" i="79"/>
  <c r="AH85" i="79"/>
  <c r="AG85" i="79"/>
  <c r="AM84" i="79"/>
  <c r="AM1095" i="79"/>
  <c r="AM1098" i="79"/>
  <c r="AM1092" i="79"/>
  <c r="AM1089" i="79"/>
  <c r="AM1086" i="79"/>
  <c r="AM1083" i="79"/>
  <c r="AM1080" i="79"/>
  <c r="AM1077" i="79"/>
  <c r="AM1074" i="79"/>
  <c r="AM1071" i="79"/>
  <c r="AM1068" i="79"/>
  <c r="AM1065" i="79"/>
  <c r="AM1061" i="79"/>
  <c r="AM1058" i="79"/>
  <c r="AM1055" i="79"/>
  <c r="AM1051" i="79"/>
  <c r="AM1048" i="79"/>
  <c r="AM1045" i="79"/>
  <c r="AM1042" i="79"/>
  <c r="AM1039" i="79"/>
  <c r="AM1036" i="79"/>
  <c r="AM1033" i="79"/>
  <c r="AM1030" i="79"/>
  <c r="AM1026" i="79"/>
  <c r="AM1023" i="79"/>
  <c r="AM1020" i="79"/>
  <c r="AM1017" i="79"/>
  <c r="AM1012" i="79"/>
  <c r="AM1009" i="79"/>
  <c r="AM1006" i="79"/>
  <c r="AM992" i="79"/>
  <c r="AM988" i="79"/>
  <c r="AM985" i="79"/>
  <c r="AM982" i="79"/>
  <c r="AM978" i="79"/>
  <c r="AM975" i="79"/>
  <c r="AM972" i="79"/>
  <c r="AM969" i="79"/>
  <c r="AM966" i="79"/>
  <c r="AM962" i="79"/>
  <c r="AM959" i="79"/>
  <c r="AM956" i="79"/>
  <c r="AM953" i="79"/>
  <c r="AM950" i="79"/>
  <c r="AM921" i="79"/>
  <c r="AM918" i="79"/>
  <c r="AM915" i="79"/>
  <c r="AM912" i="79"/>
  <c r="AM909" i="79"/>
  <c r="AM906" i="79"/>
  <c r="AM903" i="79"/>
  <c r="AM900" i="79"/>
  <c r="AM897" i="79"/>
  <c r="AM894" i="79"/>
  <c r="AM891" i="79"/>
  <c r="AM888" i="79"/>
  <c r="AM885" i="79"/>
  <c r="AM882" i="79"/>
  <c r="AM878" i="79"/>
  <c r="AM875" i="79"/>
  <c r="AM872" i="79"/>
  <c r="AM868" i="79"/>
  <c r="AM865" i="79"/>
  <c r="AM862" i="79"/>
  <c r="AM859" i="79"/>
  <c r="AM856" i="79"/>
  <c r="AM853" i="79"/>
  <c r="AM850" i="79"/>
  <c r="AM847" i="79"/>
  <c r="AM843" i="79"/>
  <c r="AM840" i="79"/>
  <c r="AM837" i="79"/>
  <c r="AM834" i="79"/>
  <c r="AM829" i="79"/>
  <c r="AM826" i="79"/>
  <c r="AM823" i="79"/>
  <c r="AM820" i="79"/>
  <c r="AM809" i="79"/>
  <c r="AM805" i="79"/>
  <c r="AM802" i="79"/>
  <c r="AM799" i="79"/>
  <c r="AM795" i="79"/>
  <c r="AM792" i="79"/>
  <c r="AM789" i="79"/>
  <c r="AM786" i="79"/>
  <c r="AM783" i="79"/>
  <c r="AM779" i="79"/>
  <c r="AM776" i="79"/>
  <c r="AM773" i="79"/>
  <c r="AM770" i="79"/>
  <c r="AM767" i="79"/>
  <c r="AM738" i="79"/>
  <c r="AM735" i="79"/>
  <c r="AM732" i="79"/>
  <c r="AM729" i="79"/>
  <c r="AM726" i="79"/>
  <c r="AM723" i="79"/>
  <c r="AM720" i="79"/>
  <c r="AM717" i="79"/>
  <c r="AM714" i="79"/>
  <c r="AM711" i="79"/>
  <c r="AM708" i="79"/>
  <c r="AM705" i="79"/>
  <c r="AM702" i="79"/>
  <c r="AM699" i="79"/>
  <c r="AM695" i="79"/>
  <c r="AM692" i="79"/>
  <c r="AM689" i="79"/>
  <c r="AM685" i="79"/>
  <c r="AM682" i="79"/>
  <c r="AM679" i="79"/>
  <c r="AM676" i="79"/>
  <c r="AM673" i="79"/>
  <c r="AM670" i="79"/>
  <c r="AM667" i="79"/>
  <c r="AM664" i="79"/>
  <c r="AM660" i="79"/>
  <c r="AM646" i="79"/>
  <c r="AM643" i="79"/>
  <c r="AM640" i="79"/>
  <c r="AM637" i="79"/>
  <c r="AM626" i="79"/>
  <c r="AM622" i="79"/>
  <c r="AM619" i="79"/>
  <c r="AM616" i="79"/>
  <c r="AM612" i="79"/>
  <c r="AM609" i="79"/>
  <c r="AM606" i="79"/>
  <c r="AM603" i="79"/>
  <c r="AM600" i="79"/>
  <c r="AM596" i="79"/>
  <c r="AM593" i="79"/>
  <c r="AM590" i="79"/>
  <c r="AM587" i="79"/>
  <c r="AM584" i="79"/>
  <c r="AM556" i="79"/>
  <c r="AM553" i="79"/>
  <c r="AM550" i="79"/>
  <c r="AM547" i="79"/>
  <c r="AM544" i="79"/>
  <c r="AM541" i="79"/>
  <c r="AM538" i="79"/>
  <c r="AM535" i="79"/>
  <c r="AM532" i="79"/>
  <c r="AM529" i="79"/>
  <c r="AM526" i="79"/>
  <c r="AM523" i="79"/>
  <c r="AM520" i="79"/>
  <c r="AM510" i="79"/>
  <c r="AM507" i="79"/>
  <c r="AM503" i="79"/>
  <c r="AM500" i="79"/>
  <c r="AM497" i="79"/>
  <c r="AM494" i="79"/>
  <c r="AM491" i="79"/>
  <c r="AM488" i="79"/>
  <c r="AM485" i="79"/>
  <c r="AM482" i="79"/>
  <c r="AM478" i="79"/>
  <c r="AM475" i="79"/>
  <c r="AM472" i="79"/>
  <c r="AM469" i="79"/>
  <c r="AM464" i="79"/>
  <c r="AM461" i="79"/>
  <c r="AM458" i="79"/>
  <c r="AM455" i="79"/>
  <c r="AM444" i="79"/>
  <c r="AM440" i="79"/>
  <c r="AM437" i="79"/>
  <c r="AM434" i="79"/>
  <c r="AM430" i="79"/>
  <c r="AM427" i="79"/>
  <c r="AM424" i="79"/>
  <c r="AM421" i="79"/>
  <c r="AM418" i="79"/>
  <c r="AM414" i="79"/>
  <c r="AM411" i="79"/>
  <c r="AM408" i="79"/>
  <c r="AM405" i="79"/>
  <c r="AM402" i="79"/>
  <c r="AM374" i="79"/>
  <c r="AM368" i="79"/>
  <c r="AM371" i="79"/>
  <c r="AM365" i="79"/>
  <c r="AM362" i="79"/>
  <c r="AM359" i="79"/>
  <c r="AM356" i="79"/>
  <c r="AM353" i="79"/>
  <c r="AM350" i="79"/>
  <c r="AM347" i="79"/>
  <c r="AM344" i="79"/>
  <c r="AM341" i="79"/>
  <c r="AM338" i="79"/>
  <c r="AM335" i="79"/>
  <c r="AM331" i="79"/>
  <c r="AM328" i="79"/>
  <c r="AM325" i="79"/>
  <c r="AM321" i="79"/>
  <c r="AM318" i="79"/>
  <c r="AM315" i="79"/>
  <c r="AM312" i="79"/>
  <c r="AM309" i="79"/>
  <c r="AM306" i="79"/>
  <c r="AM303" i="79"/>
  <c r="AM300" i="79"/>
  <c r="AM296" i="79"/>
  <c r="AM293" i="79"/>
  <c r="AM290" i="79"/>
  <c r="AM287" i="79"/>
  <c r="AM282" i="79"/>
  <c r="AM279" i="79"/>
  <c r="AM276" i="79"/>
  <c r="AM273" i="79"/>
  <c r="AM262" i="79"/>
  <c r="AM258" i="79"/>
  <c r="AM255" i="79"/>
  <c r="AM252" i="79"/>
  <c r="AM248" i="79"/>
  <c r="AM245" i="79"/>
  <c r="AM242" i="79"/>
  <c r="AM239" i="79"/>
  <c r="AM236" i="79"/>
  <c r="AM232" i="79"/>
  <c r="AM229" i="79"/>
  <c r="AM226" i="79"/>
  <c r="AM223" i="79"/>
  <c r="AM220"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Y1007" i="79"/>
  <c r="AL1004" i="79"/>
  <c r="AK1004" i="79"/>
  <c r="AJ1004" i="79"/>
  <c r="AI1004" i="79"/>
  <c r="AH1004" i="79"/>
  <c r="AG1004" i="79"/>
  <c r="AF1004" i="79"/>
  <c r="AE1004" i="79"/>
  <c r="AD1004" i="79"/>
  <c r="AC1004" i="79"/>
  <c r="AB1004" i="79"/>
  <c r="AA1004" i="79"/>
  <c r="Z1004" i="79"/>
  <c r="AL830" i="79"/>
  <c r="AK830" i="79"/>
  <c r="AJ830" i="79"/>
  <c r="AI830" i="79"/>
  <c r="AH830" i="79"/>
  <c r="AG830" i="79"/>
  <c r="AF830" i="79"/>
  <c r="AE830" i="79"/>
  <c r="AD830" i="79"/>
  <c r="AC830" i="79"/>
  <c r="AB830" i="79"/>
  <c r="AA830" i="79"/>
  <c r="Z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AL821" i="79"/>
  <c r="AK821" i="79"/>
  <c r="AJ821" i="79"/>
  <c r="AI821" i="79"/>
  <c r="AH821" i="79"/>
  <c r="AG821" i="79"/>
  <c r="AF821" i="79"/>
  <c r="AE821" i="79"/>
  <c r="AD821" i="79"/>
  <c r="AC821" i="79"/>
  <c r="AB821" i="79"/>
  <c r="AA821" i="79"/>
  <c r="Z821" i="79"/>
  <c r="Y821"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AL641" i="79"/>
  <c r="AK641" i="79"/>
  <c r="AJ641" i="79"/>
  <c r="AI641" i="79"/>
  <c r="AH641" i="79"/>
  <c r="AG641" i="79"/>
  <c r="AF641" i="79"/>
  <c r="AE641" i="79"/>
  <c r="AD641" i="79"/>
  <c r="AC641" i="79"/>
  <c r="AB641" i="79"/>
  <c r="AA641" i="79"/>
  <c r="Z641" i="79"/>
  <c r="Y641" i="79"/>
  <c r="AL638" i="79"/>
  <c r="AK638" i="79"/>
  <c r="AJ638" i="79"/>
  <c r="AI638" i="79"/>
  <c r="AH638" i="79"/>
  <c r="AG638" i="79"/>
  <c r="AF638" i="79"/>
  <c r="AE638" i="79"/>
  <c r="AD638" i="79"/>
  <c r="AC638" i="79"/>
  <c r="AB638" i="79"/>
  <c r="AA638" i="79"/>
  <c r="Z638" i="79"/>
  <c r="Y638" i="79"/>
  <c r="AL465" i="79"/>
  <c r="AK465" i="79"/>
  <c r="AJ465" i="79"/>
  <c r="AI465" i="79"/>
  <c r="AH465" i="79"/>
  <c r="AG465" i="79"/>
  <c r="AF465" i="79"/>
  <c r="AL462" i="79"/>
  <c r="AK462" i="79"/>
  <c r="AJ462" i="79"/>
  <c r="AI462" i="79"/>
  <c r="AH462" i="79"/>
  <c r="AG462" i="79"/>
  <c r="AF462" i="79"/>
  <c r="AL459" i="79"/>
  <c r="AK459" i="79"/>
  <c r="AJ459" i="79"/>
  <c r="AI459" i="79"/>
  <c r="AH459" i="79"/>
  <c r="AG459" i="79"/>
  <c r="AF459" i="79"/>
  <c r="AL456" i="79"/>
  <c r="AK456" i="79"/>
  <c r="AJ456" i="79"/>
  <c r="AI456" i="79"/>
  <c r="AH456" i="79"/>
  <c r="AG456" i="79"/>
  <c r="AF456" i="79"/>
  <c r="AL283" i="79"/>
  <c r="AK283" i="79"/>
  <c r="AJ283" i="79"/>
  <c r="AI283" i="79"/>
  <c r="AH283" i="79"/>
  <c r="AG283" i="79"/>
  <c r="AF283" i="79"/>
  <c r="AL280" i="79"/>
  <c r="AK280" i="79"/>
  <c r="AJ280" i="79"/>
  <c r="AI280" i="79"/>
  <c r="AH280" i="79"/>
  <c r="AG280" i="79"/>
  <c r="AF280" i="79"/>
  <c r="AL277" i="79"/>
  <c r="AK277" i="79"/>
  <c r="AJ277" i="79"/>
  <c r="AI277" i="79"/>
  <c r="AH277" i="79"/>
  <c r="AG277" i="79"/>
  <c r="AF277" i="79"/>
  <c r="AL274" i="79"/>
  <c r="AK274" i="79"/>
  <c r="AJ274" i="79"/>
  <c r="AI274" i="79"/>
  <c r="AH274" i="79"/>
  <c r="AG274" i="79"/>
  <c r="AF274" i="79"/>
  <c r="AM509" i="46"/>
  <c r="AL510" i="46"/>
  <c r="AM506" i="46"/>
  <c r="AM503" i="46"/>
  <c r="AM499" i="46"/>
  <c r="AM496" i="46"/>
  <c r="AM493" i="46"/>
  <c r="AM490" i="46"/>
  <c r="AM487" i="46"/>
  <c r="AM483" i="46"/>
  <c r="AM480" i="46"/>
  <c r="AM476" i="46"/>
  <c r="AM472" i="46"/>
  <c r="AM469" i="46"/>
  <c r="AM466" i="46"/>
  <c r="AM463" i="46"/>
  <c r="AM460" i="46"/>
  <c r="AM456" i="46"/>
  <c r="AM453" i="46"/>
  <c r="AM450" i="46"/>
  <c r="AM447" i="46"/>
  <c r="AM444" i="46"/>
  <c r="AM441" i="46"/>
  <c r="AM438" i="46"/>
  <c r="AM435" i="46"/>
  <c r="AM431" i="46"/>
  <c r="AM428" i="46"/>
  <c r="AM425" i="46"/>
  <c r="AM422" i="46"/>
  <c r="AM419" i="46"/>
  <c r="AM416" i="46"/>
  <c r="AM413" i="46"/>
  <c r="AM410" i="46"/>
  <c r="AM407" i="46"/>
  <c r="AM381" i="46"/>
  <c r="AE497" i="46"/>
  <c r="AF497" i="46"/>
  <c r="AG497" i="46"/>
  <c r="AH497" i="46"/>
  <c r="AI497" i="46"/>
  <c r="AJ497" i="46"/>
  <c r="AK497" i="46"/>
  <c r="AL497" i="46"/>
  <c r="AE500" i="46"/>
  <c r="AF500" i="46"/>
  <c r="AG500" i="46"/>
  <c r="AH500" i="46"/>
  <c r="AI500" i="46"/>
  <c r="AJ500" i="46"/>
  <c r="AK500" i="46"/>
  <c r="AL500" i="46"/>
  <c r="AE504" i="46"/>
  <c r="AF504" i="46"/>
  <c r="AG504" i="46"/>
  <c r="AH504" i="46"/>
  <c r="AI504" i="46"/>
  <c r="AJ504" i="46"/>
  <c r="AK504" i="46"/>
  <c r="AL504" i="46"/>
  <c r="AE507" i="46"/>
  <c r="AF507" i="46"/>
  <c r="AG507" i="46"/>
  <c r="AH507" i="46"/>
  <c r="AI507" i="46"/>
  <c r="AJ507" i="46"/>
  <c r="AK507" i="46"/>
  <c r="AL507" i="46"/>
  <c r="AE510" i="46"/>
  <c r="AF510" i="46"/>
  <c r="AG510" i="46"/>
  <c r="AH510" i="46"/>
  <c r="AI510" i="46"/>
  <c r="AJ510" i="46"/>
  <c r="AK510"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C369" i="46"/>
  <c r="AD369" i="46"/>
  <c r="AE369" i="46"/>
  <c r="AF369" i="46"/>
  <c r="AG369" i="46"/>
  <c r="AH369" i="46"/>
  <c r="AI369" i="46"/>
  <c r="AJ369" i="46"/>
  <c r="AK369" i="46"/>
  <c r="AL369" i="46"/>
  <c r="AC372" i="46"/>
  <c r="AD372" i="46"/>
  <c r="AE372" i="46"/>
  <c r="AF372" i="46"/>
  <c r="AG372" i="46"/>
  <c r="AH372" i="46"/>
  <c r="AI372" i="46"/>
  <c r="AJ372" i="46"/>
  <c r="AK372" i="46"/>
  <c r="AL372" i="46"/>
  <c r="AC376" i="46"/>
  <c r="AD376" i="46"/>
  <c r="AE376" i="46"/>
  <c r="AF376" i="46"/>
  <c r="AG376" i="46"/>
  <c r="AH376" i="46"/>
  <c r="AI376" i="46"/>
  <c r="AJ376" i="46"/>
  <c r="AK376" i="46"/>
  <c r="AL376" i="46"/>
  <c r="AC379" i="46"/>
  <c r="AD379" i="46"/>
  <c r="AE379" i="46"/>
  <c r="AF379" i="46"/>
  <c r="AG379" i="46"/>
  <c r="AH379" i="46"/>
  <c r="AI379" i="46"/>
  <c r="AJ379" i="46"/>
  <c r="AK379" i="46"/>
  <c r="AL379" i="46"/>
  <c r="AC382" i="46"/>
  <c r="AD382" i="46"/>
  <c r="AE382" i="46"/>
  <c r="AF382" i="46"/>
  <c r="AG382" i="46"/>
  <c r="AH382" i="46"/>
  <c r="AI382" i="46"/>
  <c r="AJ382" i="46"/>
  <c r="AK382" i="46"/>
  <c r="AM249" i="46"/>
  <c r="AM246" i="46"/>
  <c r="AM242" i="46"/>
  <c r="AF240" i="46"/>
  <c r="AG240" i="46"/>
  <c r="AH240" i="46"/>
  <c r="AI240" i="46"/>
  <c r="AJ240" i="46"/>
  <c r="AK240" i="46"/>
  <c r="AL240" i="46"/>
  <c r="AF243" i="46"/>
  <c r="AG243" i="46"/>
  <c r="AH243" i="46"/>
  <c r="AI243" i="46"/>
  <c r="AJ243" i="46"/>
  <c r="AK243" i="46"/>
  <c r="AL243" i="46"/>
  <c r="AF247" i="46"/>
  <c r="AG247" i="46"/>
  <c r="AH247" i="46"/>
  <c r="AI247" i="46"/>
  <c r="AJ247" i="46"/>
  <c r="AK247" i="46"/>
  <c r="AL247" i="46"/>
  <c r="AF250" i="46"/>
  <c r="AG250" i="46"/>
  <c r="AH250" i="46"/>
  <c r="AI250" i="46"/>
  <c r="AJ250" i="46"/>
  <c r="AK250" i="46"/>
  <c r="AL250" i="46"/>
  <c r="AF253" i="46"/>
  <c r="AG253" i="46"/>
  <c r="AH253" i="46"/>
  <c r="AI253" i="46"/>
  <c r="AJ253" i="46"/>
  <c r="AK253" i="46"/>
  <c r="AL253" i="46"/>
  <c r="AM171" i="46"/>
  <c r="AM168" i="46"/>
  <c r="AM124" i="46"/>
  <c r="AM239" i="46"/>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E125" i="46"/>
  <c r="AF125" i="46"/>
  <c r="AG125" i="46"/>
  <c r="AH125" i="46"/>
  <c r="AI125" i="46"/>
  <c r="AJ125" i="46"/>
  <c r="AK125" i="46"/>
  <c r="AL125" i="46"/>
  <c r="AM121" i="46"/>
  <c r="AE122" i="46"/>
  <c r="AF122" i="46"/>
  <c r="AG122" i="46"/>
  <c r="AH122" i="46"/>
  <c r="AI122" i="46"/>
  <c r="AJ122" i="46"/>
  <c r="AK122" i="46"/>
  <c r="AL122" i="46"/>
  <c r="AM118" i="46"/>
  <c r="AE119" i="46"/>
  <c r="AF119"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E115" i="46"/>
  <c r="AF115" i="46"/>
  <c r="AG115" i="46"/>
  <c r="AH115" i="46"/>
  <c r="AI115" i="46"/>
  <c r="AJ115" i="46"/>
  <c r="AK115" i="46"/>
  <c r="AL115" i="46"/>
  <c r="AL109" i="46"/>
  <c r="AL112" i="46"/>
  <c r="AE112" i="46"/>
  <c r="AF112" i="46"/>
  <c r="AG112" i="46"/>
  <c r="AH112" i="46"/>
  <c r="AI112" i="46"/>
  <c r="AJ112" i="46"/>
  <c r="AK112" i="46"/>
  <c r="AL77" i="79"/>
  <c r="AK77" i="79"/>
  <c r="AJ77" i="79"/>
  <c r="AI77" i="79"/>
  <c r="AH77" i="79"/>
  <c r="AG77" i="79"/>
  <c r="AL98" i="79"/>
  <c r="AK98" i="79"/>
  <c r="AJ98" i="79"/>
  <c r="AI98" i="79"/>
  <c r="AH98" i="79"/>
  <c r="AG98" i="79"/>
  <c r="AL92" i="79"/>
  <c r="AK92" i="79"/>
  <c r="AJ92" i="79"/>
  <c r="AI92" i="79"/>
  <c r="AH92" i="79"/>
  <c r="AG92" i="79"/>
  <c r="AL484" i="46"/>
  <c r="AK484" i="46"/>
  <c r="AJ484" i="46"/>
  <c r="AI484" i="46"/>
  <c r="AH484" i="46"/>
  <c r="AG484" i="46"/>
  <c r="AF484" i="46"/>
  <c r="AE484" i="46"/>
  <c r="AL481" i="46"/>
  <c r="AK481" i="46"/>
  <c r="AJ481" i="46"/>
  <c r="AI481" i="46"/>
  <c r="AH481" i="46"/>
  <c r="AG481" i="46"/>
  <c r="AF481" i="46"/>
  <c r="AE481" i="46"/>
  <c r="AL454" i="46"/>
  <c r="AK454" i="46"/>
  <c r="AJ454" i="46"/>
  <c r="AI454" i="46"/>
  <c r="AH454" i="46"/>
  <c r="AG454" i="46"/>
  <c r="AF454" i="46"/>
  <c r="AE454" i="46"/>
  <c r="AL451" i="46"/>
  <c r="AK451" i="46"/>
  <c r="AJ451" i="46"/>
  <c r="AI451" i="46"/>
  <c r="AH451" i="46"/>
  <c r="AG451" i="46"/>
  <c r="AF451" i="46"/>
  <c r="AE451" i="46"/>
  <c r="AL429" i="46"/>
  <c r="AK429" i="46"/>
  <c r="AJ429" i="46"/>
  <c r="AI429" i="46"/>
  <c r="AH429" i="46"/>
  <c r="AG429" i="46"/>
  <c r="AF429" i="46"/>
  <c r="AE429" i="46"/>
  <c r="AL356" i="46"/>
  <c r="AK356" i="46"/>
  <c r="AJ356" i="46"/>
  <c r="AI356" i="46"/>
  <c r="AH356" i="46"/>
  <c r="AG356" i="46"/>
  <c r="AF356" i="46"/>
  <c r="AE356" i="46"/>
  <c r="AD356" i="46"/>
  <c r="AC356" i="46"/>
  <c r="AL353" i="46"/>
  <c r="AK353" i="46"/>
  <c r="AJ353" i="46"/>
  <c r="AI353" i="46"/>
  <c r="AH353" i="46"/>
  <c r="AG353" i="46"/>
  <c r="AF353" i="46"/>
  <c r="AE353" i="46"/>
  <c r="AD353" i="46"/>
  <c r="AC353" i="46"/>
  <c r="AL326" i="46"/>
  <c r="AK326" i="46"/>
  <c r="AJ326" i="46"/>
  <c r="AI326" i="46"/>
  <c r="AH326" i="46"/>
  <c r="AG326" i="46"/>
  <c r="AF326" i="46"/>
  <c r="AE326" i="46"/>
  <c r="AD326" i="46"/>
  <c r="AC326" i="46"/>
  <c r="AL323" i="46"/>
  <c r="AK323" i="46"/>
  <c r="AJ323" i="46"/>
  <c r="AI323" i="46"/>
  <c r="AH323" i="46"/>
  <c r="AG323" i="46"/>
  <c r="AF323" i="46"/>
  <c r="AE323" i="46"/>
  <c r="AD323" i="46"/>
  <c r="AC323" i="46"/>
  <c r="AL301" i="46"/>
  <c r="AK301" i="46"/>
  <c r="AJ301" i="46"/>
  <c r="AI301" i="46"/>
  <c r="AH301" i="46"/>
  <c r="AG301" i="46"/>
  <c r="AF301" i="46"/>
  <c r="AE301" i="46"/>
  <c r="AD301" i="46"/>
  <c r="AC301" i="46"/>
  <c r="C31" i="44"/>
  <c r="C30" i="44"/>
  <c r="C16" i="44"/>
  <c r="C15" i="44"/>
  <c r="AL227" i="46"/>
  <c r="AK227" i="46"/>
  <c r="AJ227" i="46"/>
  <c r="AI227" i="46"/>
  <c r="AH227" i="46"/>
  <c r="AG227" i="46"/>
  <c r="AF227" i="46"/>
  <c r="AL224" i="46"/>
  <c r="AK224" i="46"/>
  <c r="AJ224" i="46"/>
  <c r="AI224" i="46"/>
  <c r="AH224" i="46"/>
  <c r="AG224" i="46"/>
  <c r="AF224" i="46"/>
  <c r="AL197" i="46"/>
  <c r="AK197" i="46"/>
  <c r="AJ197" i="46"/>
  <c r="AI197" i="46"/>
  <c r="AH197" i="46"/>
  <c r="AG197" i="46"/>
  <c r="AF197" i="46"/>
  <c r="AL194" i="46"/>
  <c r="AK194" i="46"/>
  <c r="AJ194" i="46"/>
  <c r="AI194" i="46"/>
  <c r="AH194" i="46"/>
  <c r="AG194" i="46"/>
  <c r="AF194" i="46"/>
  <c r="AL172" i="46"/>
  <c r="AK172" i="46"/>
  <c r="AJ172" i="46"/>
  <c r="AI172" i="46"/>
  <c r="AH172" i="46"/>
  <c r="AG172" i="46"/>
  <c r="AF172" i="46"/>
  <c r="AL99" i="46"/>
  <c r="AK99" i="46"/>
  <c r="AJ99" i="46"/>
  <c r="AI99" i="46"/>
  <c r="AH99" i="46"/>
  <c r="AG99" i="46"/>
  <c r="AF99" i="46"/>
  <c r="AE99" i="46"/>
  <c r="AL96" i="46"/>
  <c r="AK96" i="46"/>
  <c r="AJ96" i="46"/>
  <c r="AI96" i="46"/>
  <c r="AH96" i="46"/>
  <c r="AG96" i="46"/>
  <c r="AF96" i="46"/>
  <c r="AE96" i="46"/>
  <c r="AL69" i="46"/>
  <c r="AK69" i="46"/>
  <c r="AJ69" i="46"/>
  <c r="AI69" i="46"/>
  <c r="AH69" i="46"/>
  <c r="AG69" i="46"/>
  <c r="AF69" i="46"/>
  <c r="AE69" i="46"/>
  <c r="AL44" i="46"/>
  <c r="AK44" i="46"/>
  <c r="AJ44" i="46"/>
  <c r="AI44" i="46"/>
  <c r="AH44" i="46"/>
  <c r="AG44" i="46"/>
  <c r="AF44" i="46"/>
  <c r="AE44" i="46"/>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6" i="79"/>
  <c r="AK1066" i="79"/>
  <c r="AJ1066" i="79"/>
  <c r="AI1066" i="79"/>
  <c r="AH1066" i="79"/>
  <c r="AG1066" i="79"/>
  <c r="AF1066" i="79"/>
  <c r="AE1066" i="79"/>
  <c r="AD1066" i="79"/>
  <c r="AC1066" i="79"/>
  <c r="AB1066" i="79"/>
  <c r="AA1066" i="79"/>
  <c r="Z1066" i="79"/>
  <c r="Y1066"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6" i="79"/>
  <c r="AK1056" i="79"/>
  <c r="AJ1056" i="79"/>
  <c r="AI1056" i="79"/>
  <c r="AH1056" i="79"/>
  <c r="AG1056" i="79"/>
  <c r="AF1056" i="79"/>
  <c r="AE1056" i="79"/>
  <c r="AD1056" i="79"/>
  <c r="AC1056" i="79"/>
  <c r="AB1056" i="79"/>
  <c r="AA1056" i="79"/>
  <c r="Z1056" i="79"/>
  <c r="Y1056"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E1043" i="79"/>
  <c r="AD1043" i="79"/>
  <c r="AC1043" i="79"/>
  <c r="AB1043" i="79"/>
  <c r="AA1043" i="79"/>
  <c r="Z1043" i="79"/>
  <c r="Y1043" i="79"/>
  <c r="AL1040" i="79"/>
  <c r="AK1040" i="79"/>
  <c r="AJ1040" i="79"/>
  <c r="AI1040" i="79"/>
  <c r="AH1040" i="79"/>
  <c r="AG1040" i="79"/>
  <c r="AF1040" i="79"/>
  <c r="AD1040" i="79"/>
  <c r="AC1040" i="79"/>
  <c r="AB1040" i="79"/>
  <c r="AA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1" i="79"/>
  <c r="AK1031" i="79"/>
  <c r="AJ1031" i="79"/>
  <c r="AI1031" i="79"/>
  <c r="AH1031" i="79"/>
  <c r="AG1031" i="79"/>
  <c r="AF1031" i="79"/>
  <c r="AE1031" i="79"/>
  <c r="AD1031" i="79"/>
  <c r="AC1031" i="79"/>
  <c r="AB1031" i="79"/>
  <c r="AA1031" i="79"/>
  <c r="Z1031" i="79"/>
  <c r="Y1031"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AL1021" i="79"/>
  <c r="AK1021" i="79"/>
  <c r="AJ1021" i="79"/>
  <c r="AI1021" i="79"/>
  <c r="AH1021" i="79"/>
  <c r="AG1021" i="79"/>
  <c r="AF1021" i="79"/>
  <c r="AE1021" i="79"/>
  <c r="AD1021" i="79"/>
  <c r="AC1021" i="79"/>
  <c r="AB1021" i="79"/>
  <c r="AA1021" i="79"/>
  <c r="Z1021" i="79"/>
  <c r="Y1021" i="79"/>
  <c r="AL1018" i="79"/>
  <c r="AK1018" i="79"/>
  <c r="AJ1018" i="79"/>
  <c r="AI1018" i="79"/>
  <c r="AH1018" i="79"/>
  <c r="AG1018" i="79"/>
  <c r="AF1018" i="79"/>
  <c r="AE1018" i="79"/>
  <c r="AD1018" i="79"/>
  <c r="AC1018" i="79"/>
  <c r="AB1018" i="79"/>
  <c r="AA1018" i="79"/>
  <c r="Z1018" i="79"/>
  <c r="Y1018" i="79"/>
  <c r="AL993" i="79"/>
  <c r="AK993" i="79"/>
  <c r="AJ993" i="79"/>
  <c r="AI993" i="79"/>
  <c r="AH993" i="79"/>
  <c r="AG993" i="79"/>
  <c r="AF993" i="79"/>
  <c r="AE993" i="79"/>
  <c r="AD993" i="79"/>
  <c r="AC993" i="79"/>
  <c r="AB993" i="79"/>
  <c r="AA993" i="79"/>
  <c r="Z993" i="79"/>
  <c r="AL989" i="79"/>
  <c r="AK989" i="79"/>
  <c r="AJ989" i="79"/>
  <c r="AI989" i="79"/>
  <c r="AH989" i="79"/>
  <c r="AG989" i="79"/>
  <c r="AF989" i="79"/>
  <c r="AE989" i="79"/>
  <c r="AD989" i="79"/>
  <c r="AC989" i="79"/>
  <c r="AB989" i="79"/>
  <c r="AA989" i="79"/>
  <c r="Z989" i="79"/>
  <c r="Y989" i="79"/>
  <c r="AL986" i="79"/>
  <c r="AK986" i="79"/>
  <c r="AJ986" i="79"/>
  <c r="AI986" i="79"/>
  <c r="AH986" i="79"/>
  <c r="AG986" i="79"/>
  <c r="AF986" i="79"/>
  <c r="AE986" i="79"/>
  <c r="AD986" i="79"/>
  <c r="AC986" i="79"/>
  <c r="AB986" i="79"/>
  <c r="AA986" i="79"/>
  <c r="Z986" i="79"/>
  <c r="AL983" i="79"/>
  <c r="AK983" i="79"/>
  <c r="AJ983" i="79"/>
  <c r="AI983" i="79"/>
  <c r="AH983" i="79"/>
  <c r="AG983" i="79"/>
  <c r="AF983" i="79"/>
  <c r="AE983" i="79"/>
  <c r="AD983" i="79"/>
  <c r="AC983" i="79"/>
  <c r="AB983" i="79"/>
  <c r="AA983" i="79"/>
  <c r="Z983" i="79"/>
  <c r="AL979" i="79"/>
  <c r="AK979" i="79"/>
  <c r="AJ979" i="79"/>
  <c r="AI979" i="79"/>
  <c r="AH979" i="79"/>
  <c r="AG979" i="79"/>
  <c r="AF979" i="79"/>
  <c r="AE979" i="79"/>
  <c r="AD979" i="79"/>
  <c r="AC979" i="79"/>
  <c r="AB979" i="79"/>
  <c r="AA979" i="79"/>
  <c r="Z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Y973" i="79"/>
  <c r="AL970" i="79"/>
  <c r="AK970" i="79"/>
  <c r="AJ970" i="79"/>
  <c r="AI970" i="79"/>
  <c r="AH970" i="79"/>
  <c r="AG970" i="79"/>
  <c r="AF970" i="79"/>
  <c r="AE970" i="79"/>
  <c r="AD970" i="79"/>
  <c r="AC970" i="79"/>
  <c r="AB970" i="79"/>
  <c r="AA970" i="79"/>
  <c r="Z970" i="79"/>
  <c r="AL967" i="79"/>
  <c r="AK967" i="79"/>
  <c r="AJ967" i="79"/>
  <c r="AI967" i="79"/>
  <c r="AH967" i="79"/>
  <c r="AG967" i="79"/>
  <c r="AF967" i="79"/>
  <c r="AE967" i="79"/>
  <c r="AD967" i="79"/>
  <c r="AC967" i="79"/>
  <c r="AB967" i="79"/>
  <c r="AA967" i="79"/>
  <c r="Z967" i="79"/>
  <c r="AL963" i="79"/>
  <c r="AK963" i="79"/>
  <c r="AJ963" i="79"/>
  <c r="AI963" i="79"/>
  <c r="AH963" i="79"/>
  <c r="AG963" i="79"/>
  <c r="AF963" i="79"/>
  <c r="AE963" i="79"/>
  <c r="AD963" i="79"/>
  <c r="AC963" i="79"/>
  <c r="AB963" i="79"/>
  <c r="AA963" i="79"/>
  <c r="Z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51" i="79"/>
  <c r="AK951" i="79"/>
  <c r="AJ951" i="79"/>
  <c r="AI951" i="79"/>
  <c r="AH951" i="79"/>
  <c r="AG951" i="79"/>
  <c r="AF951" i="79"/>
  <c r="AE951" i="79"/>
  <c r="AD951" i="79"/>
  <c r="AC951" i="79"/>
  <c r="AB951" i="79"/>
  <c r="AA951" i="79"/>
  <c r="Z951" i="79"/>
  <c r="Y951"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3" i="79"/>
  <c r="AK883" i="79"/>
  <c r="AJ883" i="79"/>
  <c r="AI883" i="79"/>
  <c r="AH883" i="79"/>
  <c r="AG883" i="79"/>
  <c r="AF883" i="79"/>
  <c r="AE883" i="79"/>
  <c r="AD883" i="79"/>
  <c r="AC883" i="79"/>
  <c r="AB883" i="79"/>
  <c r="AA883" i="79"/>
  <c r="Z883" i="79"/>
  <c r="Y883"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Y876" i="79"/>
  <c r="AL873" i="79"/>
  <c r="AK873" i="79"/>
  <c r="AJ873" i="79"/>
  <c r="AI873" i="79"/>
  <c r="AH873" i="79"/>
  <c r="AG873" i="79"/>
  <c r="AF873" i="79"/>
  <c r="AE873" i="79"/>
  <c r="AD873" i="79"/>
  <c r="AC873" i="79"/>
  <c r="AB873" i="79"/>
  <c r="AA873" i="79"/>
  <c r="Z873"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Y851" i="79"/>
  <c r="AL848" i="79"/>
  <c r="AK848" i="79"/>
  <c r="AJ848" i="79"/>
  <c r="AI848" i="79"/>
  <c r="AH848" i="79"/>
  <c r="AG848" i="79"/>
  <c r="AF848" i="79"/>
  <c r="AE848" i="79"/>
  <c r="AD848" i="79"/>
  <c r="AC848" i="79"/>
  <c r="AB848" i="79"/>
  <c r="AA848" i="79"/>
  <c r="Z848"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35" i="79"/>
  <c r="AK835" i="79"/>
  <c r="AJ835" i="79"/>
  <c r="AI835" i="79"/>
  <c r="AH835" i="79"/>
  <c r="AG835" i="79"/>
  <c r="AF835" i="79"/>
  <c r="AE835" i="79"/>
  <c r="AD835" i="79"/>
  <c r="AC835" i="79"/>
  <c r="AB835" i="79"/>
  <c r="AA835" i="79"/>
  <c r="Z835" i="79"/>
  <c r="Y835" i="79"/>
  <c r="AL810" i="79"/>
  <c r="AK810" i="79"/>
  <c r="AJ810" i="79"/>
  <c r="AI810" i="79"/>
  <c r="AH810" i="79"/>
  <c r="AG810" i="79"/>
  <c r="AF810" i="79"/>
  <c r="AE810" i="79"/>
  <c r="AD810" i="79"/>
  <c r="AC810" i="79"/>
  <c r="AB810" i="79"/>
  <c r="AA810" i="79"/>
  <c r="Z810"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800" i="79"/>
  <c r="AK800" i="79"/>
  <c r="AJ800" i="79"/>
  <c r="AI800" i="79"/>
  <c r="AH800" i="79"/>
  <c r="AG800" i="79"/>
  <c r="AF800" i="79"/>
  <c r="AE800" i="79"/>
  <c r="AD800" i="79"/>
  <c r="AC800" i="79"/>
  <c r="AB800" i="79"/>
  <c r="AA800" i="79"/>
  <c r="Z800" i="79"/>
  <c r="Y800"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4" i="79"/>
  <c r="AK784" i="79"/>
  <c r="AJ784" i="79"/>
  <c r="AI784" i="79"/>
  <c r="AH784" i="79"/>
  <c r="AG784" i="79"/>
  <c r="AF784" i="79"/>
  <c r="AE784" i="79"/>
  <c r="AD784" i="79"/>
  <c r="AC784" i="79"/>
  <c r="AB784" i="79"/>
  <c r="AA784" i="79"/>
  <c r="Z784" i="79"/>
  <c r="Y784"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68" i="79"/>
  <c r="AK768" i="79"/>
  <c r="AJ768" i="79"/>
  <c r="AI768" i="79"/>
  <c r="AH768" i="79"/>
  <c r="AG768" i="79"/>
  <c r="AF768" i="79"/>
  <c r="AE768" i="79"/>
  <c r="AD768" i="79"/>
  <c r="AC768" i="79"/>
  <c r="AB768" i="79"/>
  <c r="AA768" i="79"/>
  <c r="Z768" i="79"/>
  <c r="Y768"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700" i="79"/>
  <c r="AK700" i="79"/>
  <c r="AJ700" i="79"/>
  <c r="AI700" i="79"/>
  <c r="AH700" i="79"/>
  <c r="AG700" i="79"/>
  <c r="AF700" i="79"/>
  <c r="AE700" i="79"/>
  <c r="AD700" i="79"/>
  <c r="AC700" i="79"/>
  <c r="AB700" i="79"/>
  <c r="AA700" i="79"/>
  <c r="Z700" i="79"/>
  <c r="Y700" i="79"/>
  <c r="AL696" i="79"/>
  <c r="AK696" i="79"/>
  <c r="AJ696" i="79"/>
  <c r="AI696" i="79"/>
  <c r="AH696" i="79"/>
  <c r="AG696" i="79"/>
  <c r="AF696" i="79"/>
  <c r="AE696" i="79"/>
  <c r="AD696" i="79"/>
  <c r="AC696" i="79"/>
  <c r="AB696" i="79"/>
  <c r="AA696" i="79"/>
  <c r="Z696" i="79"/>
  <c r="AL693" i="79"/>
  <c r="AK693" i="79"/>
  <c r="AJ693" i="79"/>
  <c r="AI693" i="79"/>
  <c r="AH693" i="79"/>
  <c r="AG693" i="79"/>
  <c r="AF693" i="79"/>
  <c r="AE693" i="79"/>
  <c r="AD693" i="79"/>
  <c r="AC693" i="79"/>
  <c r="AB693" i="79"/>
  <c r="AA693" i="79"/>
  <c r="Z693" i="79"/>
  <c r="Y693" i="79"/>
  <c r="AL690" i="79"/>
  <c r="AK690" i="79"/>
  <c r="AJ690" i="79"/>
  <c r="AI690" i="79"/>
  <c r="AH690" i="79"/>
  <c r="AG690" i="79"/>
  <c r="AF690" i="79"/>
  <c r="AE690" i="79"/>
  <c r="AD690" i="79"/>
  <c r="AC690" i="79"/>
  <c r="AB690" i="79"/>
  <c r="AA690" i="79"/>
  <c r="Z690"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Y677" i="79"/>
  <c r="AL674" i="79"/>
  <c r="AK674" i="79"/>
  <c r="AJ674" i="79"/>
  <c r="AI674" i="79"/>
  <c r="AH674" i="79"/>
  <c r="AG674" i="79"/>
  <c r="AF674" i="79"/>
  <c r="AE674" i="79"/>
  <c r="AD674" i="79"/>
  <c r="AC674" i="79"/>
  <c r="AB674" i="79"/>
  <c r="AA674" i="79"/>
  <c r="Z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5" i="79"/>
  <c r="AK665" i="79"/>
  <c r="AJ665" i="79"/>
  <c r="AI665" i="79"/>
  <c r="AH665" i="79"/>
  <c r="AG665" i="79"/>
  <c r="AF665" i="79"/>
  <c r="AE665" i="79"/>
  <c r="AD665" i="79"/>
  <c r="AC665" i="79"/>
  <c r="AB665" i="79"/>
  <c r="AA665" i="79"/>
  <c r="Z665" i="79"/>
  <c r="Y665"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52" i="79"/>
  <c r="AK652" i="79"/>
  <c r="AJ652" i="79"/>
  <c r="AI652" i="79"/>
  <c r="AH652" i="79"/>
  <c r="AG652" i="79"/>
  <c r="AF652" i="79"/>
  <c r="AE652" i="79"/>
  <c r="AD652" i="79"/>
  <c r="AC652" i="79"/>
  <c r="AB652" i="79"/>
  <c r="AA652" i="79"/>
  <c r="Z652" i="79"/>
  <c r="Y652" i="79"/>
  <c r="AL627" i="79"/>
  <c r="AK627" i="79"/>
  <c r="AJ627" i="79"/>
  <c r="AI627" i="79"/>
  <c r="AH627" i="79"/>
  <c r="AG627" i="79"/>
  <c r="AF627" i="79"/>
  <c r="AE627" i="79"/>
  <c r="AD627" i="79"/>
  <c r="AC627" i="79"/>
  <c r="AB627" i="79"/>
  <c r="AA627" i="79"/>
  <c r="Z627"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7" i="79"/>
  <c r="AK617" i="79"/>
  <c r="AJ617" i="79"/>
  <c r="AI617" i="79"/>
  <c r="AH617" i="79"/>
  <c r="AG617" i="79"/>
  <c r="AF617" i="79"/>
  <c r="AE617" i="79"/>
  <c r="AD617" i="79"/>
  <c r="AC617" i="79"/>
  <c r="AB617" i="79"/>
  <c r="AA617" i="79"/>
  <c r="Z617" i="79"/>
  <c r="Y617" i="79"/>
  <c r="AL613" i="79"/>
  <c r="AK613" i="79"/>
  <c r="AJ613" i="79"/>
  <c r="AI613" i="79"/>
  <c r="AH613" i="79"/>
  <c r="AG613" i="79"/>
  <c r="AF613" i="79"/>
  <c r="AE613" i="79"/>
  <c r="AD613" i="79"/>
  <c r="AC613" i="79"/>
  <c r="AB613" i="79"/>
  <c r="AA613" i="79"/>
  <c r="Z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Y607" i="79"/>
  <c r="AL604" i="79"/>
  <c r="AK604" i="79"/>
  <c r="AJ604" i="79"/>
  <c r="AI604" i="79"/>
  <c r="AH604" i="79"/>
  <c r="AG604" i="79"/>
  <c r="AF604" i="79"/>
  <c r="AE604" i="79"/>
  <c r="AD604" i="79"/>
  <c r="AC604" i="79"/>
  <c r="AB604" i="79"/>
  <c r="AA604" i="79"/>
  <c r="Z604" i="79"/>
  <c r="AL601" i="79"/>
  <c r="AK601" i="79"/>
  <c r="AJ601" i="79"/>
  <c r="AI601" i="79"/>
  <c r="AH601" i="79"/>
  <c r="AG601" i="79"/>
  <c r="AF601" i="79"/>
  <c r="AE601" i="79"/>
  <c r="AD601" i="79"/>
  <c r="AC601" i="79"/>
  <c r="AB601" i="79"/>
  <c r="AA601" i="79"/>
  <c r="Z601" i="79"/>
  <c r="Y601"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85" i="79"/>
  <c r="AK585" i="79"/>
  <c r="AJ585" i="79"/>
  <c r="AI585" i="79"/>
  <c r="AH585" i="79"/>
  <c r="AG585" i="79"/>
  <c r="AF585" i="79"/>
  <c r="AE585" i="79"/>
  <c r="AD585" i="79"/>
  <c r="AC585" i="79"/>
  <c r="AB585" i="79"/>
  <c r="AA585" i="79"/>
  <c r="Z585" i="79"/>
  <c r="Y585" i="79"/>
  <c r="AL557" i="79"/>
  <c r="AK557" i="79"/>
  <c r="AJ557" i="79"/>
  <c r="AI557" i="79"/>
  <c r="AH557" i="79"/>
  <c r="AG557" i="79"/>
  <c r="AF557" i="79"/>
  <c r="AL554" i="79"/>
  <c r="AK554" i="79"/>
  <c r="AJ554" i="79"/>
  <c r="AI554" i="79"/>
  <c r="AH554" i="79"/>
  <c r="AG554" i="79"/>
  <c r="AF554" i="79"/>
  <c r="AL551" i="79"/>
  <c r="AK551" i="79"/>
  <c r="AJ551" i="79"/>
  <c r="AI551" i="79"/>
  <c r="AH551" i="79"/>
  <c r="AG551" i="79"/>
  <c r="AF551" i="79"/>
  <c r="AL548" i="79"/>
  <c r="AK548" i="79"/>
  <c r="AJ548" i="79"/>
  <c r="AI548" i="79"/>
  <c r="AH548" i="79"/>
  <c r="AG548" i="79"/>
  <c r="AF548" i="79"/>
  <c r="AL545" i="79"/>
  <c r="AK545" i="79"/>
  <c r="AJ545" i="79"/>
  <c r="AI545" i="79"/>
  <c r="AH545" i="79"/>
  <c r="AG545" i="79"/>
  <c r="AF545" i="79"/>
  <c r="AL542" i="79"/>
  <c r="AK542" i="79"/>
  <c r="AJ542" i="79"/>
  <c r="AI542" i="79"/>
  <c r="AH542" i="79"/>
  <c r="AG542" i="79"/>
  <c r="AF542" i="79"/>
  <c r="AL539" i="79"/>
  <c r="AK539" i="79"/>
  <c r="AJ539" i="79"/>
  <c r="AI539" i="79"/>
  <c r="AH539" i="79"/>
  <c r="AG539" i="79"/>
  <c r="AF539" i="79"/>
  <c r="AL536" i="79"/>
  <c r="AK536" i="79"/>
  <c r="AJ536" i="79"/>
  <c r="AI536" i="79"/>
  <c r="AH536" i="79"/>
  <c r="AG536" i="79"/>
  <c r="AF536" i="79"/>
  <c r="AL533" i="79"/>
  <c r="AK533" i="79"/>
  <c r="AJ533" i="79"/>
  <c r="AI533" i="79"/>
  <c r="AH533" i="79"/>
  <c r="AG533" i="79"/>
  <c r="AF533" i="79"/>
  <c r="AL530" i="79"/>
  <c r="AK530" i="79"/>
  <c r="AJ530" i="79"/>
  <c r="AI530" i="79"/>
  <c r="AH530" i="79"/>
  <c r="AG530" i="79"/>
  <c r="AF530" i="79"/>
  <c r="AL527" i="79"/>
  <c r="AK527" i="79"/>
  <c r="AJ527" i="79"/>
  <c r="AI527" i="79"/>
  <c r="AH527" i="79"/>
  <c r="AG527" i="79"/>
  <c r="AF527" i="79"/>
  <c r="AL524" i="79"/>
  <c r="AK524" i="79"/>
  <c r="AJ524" i="79"/>
  <c r="AI524" i="79"/>
  <c r="AH524" i="79"/>
  <c r="AG524" i="79"/>
  <c r="AF524" i="79"/>
  <c r="AL521" i="79"/>
  <c r="AK521" i="79"/>
  <c r="AJ521" i="79"/>
  <c r="AI521" i="79"/>
  <c r="AH521" i="79"/>
  <c r="AG521" i="79"/>
  <c r="AF521" i="79"/>
  <c r="AL518" i="79"/>
  <c r="AK518" i="79"/>
  <c r="AJ518" i="79"/>
  <c r="AI518" i="79"/>
  <c r="AH518" i="79"/>
  <c r="AG518" i="79"/>
  <c r="AF518" i="79"/>
  <c r="AL514" i="79"/>
  <c r="AK514" i="79"/>
  <c r="AJ514" i="79"/>
  <c r="AI514" i="79"/>
  <c r="AH514" i="79"/>
  <c r="AG514" i="79"/>
  <c r="AF514" i="79"/>
  <c r="AL511" i="79"/>
  <c r="AK511" i="79"/>
  <c r="AJ511" i="79"/>
  <c r="AI511" i="79"/>
  <c r="AH511" i="79"/>
  <c r="AG511" i="79"/>
  <c r="AF511" i="79"/>
  <c r="AL508" i="79"/>
  <c r="AK508" i="79"/>
  <c r="AJ508" i="79"/>
  <c r="AI508" i="79"/>
  <c r="AH508" i="79"/>
  <c r="AG508" i="79"/>
  <c r="AF508" i="79"/>
  <c r="AL504" i="79"/>
  <c r="AK504" i="79"/>
  <c r="AJ504" i="79"/>
  <c r="AI504" i="79"/>
  <c r="AH504" i="79"/>
  <c r="AG504" i="79"/>
  <c r="AF504" i="79"/>
  <c r="AL501" i="79"/>
  <c r="AK501" i="79"/>
  <c r="AJ501" i="79"/>
  <c r="AI501" i="79"/>
  <c r="AH501" i="79"/>
  <c r="AG501" i="79"/>
  <c r="AF501" i="79"/>
  <c r="AL498" i="79"/>
  <c r="AK498" i="79"/>
  <c r="AJ498" i="79"/>
  <c r="AI498" i="79"/>
  <c r="AH498" i="79"/>
  <c r="AG498" i="79"/>
  <c r="AF498" i="79"/>
  <c r="AL495" i="79"/>
  <c r="AK495" i="79"/>
  <c r="AJ495" i="79"/>
  <c r="AI495" i="79"/>
  <c r="AH495" i="79"/>
  <c r="AG495" i="79"/>
  <c r="AF495" i="79"/>
  <c r="AL492" i="79"/>
  <c r="AK492" i="79"/>
  <c r="AJ492" i="79"/>
  <c r="AI492" i="79"/>
  <c r="AH492" i="79"/>
  <c r="AG492" i="79"/>
  <c r="AF492" i="79"/>
  <c r="AL489" i="79"/>
  <c r="AK489" i="79"/>
  <c r="AJ489" i="79"/>
  <c r="AI489" i="79"/>
  <c r="AH489" i="79"/>
  <c r="AG489" i="79"/>
  <c r="AF489" i="79"/>
  <c r="AL486" i="79"/>
  <c r="AK486" i="79"/>
  <c r="AJ486" i="79"/>
  <c r="AI486" i="79"/>
  <c r="AH486" i="79"/>
  <c r="AG486" i="79"/>
  <c r="AF486" i="79"/>
  <c r="AL483" i="79"/>
  <c r="AK483" i="79"/>
  <c r="AJ483" i="79"/>
  <c r="AI483" i="79"/>
  <c r="AH483" i="79"/>
  <c r="AG483" i="79"/>
  <c r="AF483" i="79"/>
  <c r="AL479" i="79"/>
  <c r="AK479" i="79"/>
  <c r="AJ479" i="79"/>
  <c r="AI479" i="79"/>
  <c r="AH479" i="79"/>
  <c r="AG479" i="79"/>
  <c r="AF479" i="79"/>
  <c r="AL476" i="79"/>
  <c r="AK476" i="79"/>
  <c r="AJ476" i="79"/>
  <c r="AI476" i="79"/>
  <c r="AH476" i="79"/>
  <c r="AG476" i="79"/>
  <c r="AF476" i="79"/>
  <c r="AL473" i="79"/>
  <c r="AK473" i="79"/>
  <c r="AJ473" i="79"/>
  <c r="AI473" i="79"/>
  <c r="AH473" i="79"/>
  <c r="AG473" i="79"/>
  <c r="AF473" i="79"/>
  <c r="AL470" i="79"/>
  <c r="AK470" i="79"/>
  <c r="AJ470" i="79"/>
  <c r="AI470" i="79"/>
  <c r="AH470" i="79"/>
  <c r="AG470" i="79"/>
  <c r="AF470" i="79"/>
  <c r="AL445" i="79"/>
  <c r="AK445" i="79"/>
  <c r="AJ445" i="79"/>
  <c r="AI445" i="79"/>
  <c r="AH445" i="79"/>
  <c r="AG445" i="79"/>
  <c r="AF445" i="79"/>
  <c r="AL441" i="79"/>
  <c r="AK441" i="79"/>
  <c r="AJ441" i="79"/>
  <c r="AI441" i="79"/>
  <c r="AH441" i="79"/>
  <c r="AG441" i="79"/>
  <c r="AF441" i="79"/>
  <c r="AL438" i="79"/>
  <c r="AK438" i="79"/>
  <c r="AJ438" i="79"/>
  <c r="AI438" i="79"/>
  <c r="AH438" i="79"/>
  <c r="AG438" i="79"/>
  <c r="AF438" i="79"/>
  <c r="AL435" i="79"/>
  <c r="AK435" i="79"/>
  <c r="AJ435" i="79"/>
  <c r="AI435" i="79"/>
  <c r="AH435" i="79"/>
  <c r="AG435" i="79"/>
  <c r="AF435" i="79"/>
  <c r="AL431" i="79"/>
  <c r="AK431" i="79"/>
  <c r="AJ431" i="79"/>
  <c r="AI431" i="79"/>
  <c r="AH431" i="79"/>
  <c r="AG431" i="79"/>
  <c r="AF431" i="79"/>
  <c r="AL428" i="79"/>
  <c r="AK428" i="79"/>
  <c r="AJ428" i="79"/>
  <c r="AI428" i="79"/>
  <c r="AH428" i="79"/>
  <c r="AG428" i="79"/>
  <c r="AF428" i="79"/>
  <c r="AL425" i="79"/>
  <c r="AK425" i="79"/>
  <c r="AJ425" i="79"/>
  <c r="AI425" i="79"/>
  <c r="AH425" i="79"/>
  <c r="AG425" i="79"/>
  <c r="AF425" i="79"/>
  <c r="AL422" i="79"/>
  <c r="AK422" i="79"/>
  <c r="AJ422" i="79"/>
  <c r="AI422" i="79"/>
  <c r="AH422" i="79"/>
  <c r="AG422" i="79"/>
  <c r="AF422" i="79"/>
  <c r="AL419" i="79"/>
  <c r="AK419" i="79"/>
  <c r="AJ419" i="79"/>
  <c r="AI419" i="79"/>
  <c r="AH419" i="79"/>
  <c r="AG419" i="79"/>
  <c r="AF419" i="79"/>
  <c r="AL415" i="79"/>
  <c r="AK415" i="79"/>
  <c r="AJ415" i="79"/>
  <c r="AI415" i="79"/>
  <c r="AH415" i="79"/>
  <c r="AG415" i="79"/>
  <c r="AF415" i="79"/>
  <c r="AL412" i="79"/>
  <c r="AK412" i="79"/>
  <c r="AJ412" i="79"/>
  <c r="AI412" i="79"/>
  <c r="AH412" i="79"/>
  <c r="AG412" i="79"/>
  <c r="AF412" i="79"/>
  <c r="AL409" i="79"/>
  <c r="AK409" i="79"/>
  <c r="AJ409" i="79"/>
  <c r="AI409" i="79"/>
  <c r="AH409" i="79"/>
  <c r="AG409" i="79"/>
  <c r="AF409" i="79"/>
  <c r="AL406" i="79"/>
  <c r="AK406" i="79"/>
  <c r="AJ406" i="79"/>
  <c r="AI406" i="79"/>
  <c r="AH406" i="79"/>
  <c r="AG406" i="79"/>
  <c r="AF406" i="79"/>
  <c r="AL403" i="79"/>
  <c r="AK403" i="79"/>
  <c r="AJ403" i="79"/>
  <c r="AI403" i="79"/>
  <c r="AH403" i="79"/>
  <c r="AG403" i="79"/>
  <c r="AF403" i="79"/>
  <c r="AL375" i="79"/>
  <c r="AK375" i="79"/>
  <c r="AJ375" i="79"/>
  <c r="AI375" i="79"/>
  <c r="AH375" i="79"/>
  <c r="AG375" i="79"/>
  <c r="AF375" i="79"/>
  <c r="AL372" i="79"/>
  <c r="AK372" i="79"/>
  <c r="AJ372" i="79"/>
  <c r="AI372" i="79"/>
  <c r="AH372" i="79"/>
  <c r="AG372" i="79"/>
  <c r="AF372" i="79"/>
  <c r="AL369" i="79"/>
  <c r="AK369" i="79"/>
  <c r="AJ369" i="79"/>
  <c r="AI369" i="79"/>
  <c r="AH369" i="79"/>
  <c r="AG369" i="79"/>
  <c r="AF369" i="79"/>
  <c r="AL366" i="79"/>
  <c r="AK366" i="79"/>
  <c r="AJ366" i="79"/>
  <c r="AI366" i="79"/>
  <c r="AH366" i="79"/>
  <c r="AG366" i="79"/>
  <c r="AF366" i="79"/>
  <c r="AL363" i="79"/>
  <c r="AK363" i="79"/>
  <c r="AJ363" i="79"/>
  <c r="AI363" i="79"/>
  <c r="AH363" i="79"/>
  <c r="AG363" i="79"/>
  <c r="AF363" i="79"/>
  <c r="AL360" i="79"/>
  <c r="AK360" i="79"/>
  <c r="AJ360" i="79"/>
  <c r="AI360" i="79"/>
  <c r="AH360" i="79"/>
  <c r="AG360" i="79"/>
  <c r="AF360" i="79"/>
  <c r="AL357" i="79"/>
  <c r="AK357" i="79"/>
  <c r="AJ357" i="79"/>
  <c r="AI357" i="79"/>
  <c r="AH357" i="79"/>
  <c r="AG357" i="79"/>
  <c r="AF357" i="79"/>
  <c r="AL354" i="79"/>
  <c r="AK354" i="79"/>
  <c r="AJ354" i="79"/>
  <c r="AI354" i="79"/>
  <c r="AH354" i="79"/>
  <c r="AG354" i="79"/>
  <c r="AF354" i="79"/>
  <c r="AL351" i="79"/>
  <c r="AK351" i="79"/>
  <c r="AJ351" i="79"/>
  <c r="AI351" i="79"/>
  <c r="AH351" i="79"/>
  <c r="AG351" i="79"/>
  <c r="AF351" i="79"/>
  <c r="AL348" i="79"/>
  <c r="AK348" i="79"/>
  <c r="AJ348" i="79"/>
  <c r="AI348" i="79"/>
  <c r="AH348" i="79"/>
  <c r="AG348" i="79"/>
  <c r="AF348" i="79"/>
  <c r="AL345" i="79"/>
  <c r="AK345" i="79"/>
  <c r="AJ345" i="79"/>
  <c r="AI345" i="79"/>
  <c r="AH345" i="79"/>
  <c r="AG345" i="79"/>
  <c r="AF345" i="79"/>
  <c r="AL342" i="79"/>
  <c r="AK342" i="79"/>
  <c r="AJ342" i="79"/>
  <c r="AI342" i="79"/>
  <c r="AH342" i="79"/>
  <c r="AG342" i="79"/>
  <c r="AF342" i="79"/>
  <c r="AL339" i="79"/>
  <c r="AK339" i="79"/>
  <c r="AJ339" i="79"/>
  <c r="AI339" i="79"/>
  <c r="AH339" i="79"/>
  <c r="AG339" i="79"/>
  <c r="AF339" i="79"/>
  <c r="AL336" i="79"/>
  <c r="AK336" i="79"/>
  <c r="AJ336" i="79"/>
  <c r="AI336" i="79"/>
  <c r="AH336" i="79"/>
  <c r="AG336" i="79"/>
  <c r="AF336" i="79"/>
  <c r="AL332" i="79"/>
  <c r="AK332" i="79"/>
  <c r="AJ332" i="79"/>
  <c r="AI332" i="79"/>
  <c r="AH332" i="79"/>
  <c r="AG332" i="79"/>
  <c r="AF332" i="79"/>
  <c r="AL329" i="79"/>
  <c r="AK329" i="79"/>
  <c r="AJ329" i="79"/>
  <c r="AI329" i="79"/>
  <c r="AH329" i="79"/>
  <c r="AG329" i="79"/>
  <c r="AF329" i="79"/>
  <c r="AL326" i="79"/>
  <c r="AK326" i="79"/>
  <c r="AJ326" i="79"/>
  <c r="AI326" i="79"/>
  <c r="AH326" i="79"/>
  <c r="AG326" i="79"/>
  <c r="AF326" i="79"/>
  <c r="AL322" i="79"/>
  <c r="AK322" i="79"/>
  <c r="AJ322" i="79"/>
  <c r="AI322" i="79"/>
  <c r="AH322" i="79"/>
  <c r="AG322" i="79"/>
  <c r="AF322" i="79"/>
  <c r="AL319" i="79"/>
  <c r="AK319" i="79"/>
  <c r="AJ319" i="79"/>
  <c r="AI319" i="79"/>
  <c r="AH319" i="79"/>
  <c r="AG319" i="79"/>
  <c r="AF319" i="79"/>
  <c r="AL316" i="79"/>
  <c r="AK316" i="79"/>
  <c r="AJ316" i="79"/>
  <c r="AI316" i="79"/>
  <c r="AH316" i="79"/>
  <c r="AG316" i="79"/>
  <c r="AF316" i="79"/>
  <c r="AL313" i="79"/>
  <c r="AK313" i="79"/>
  <c r="AJ313" i="79"/>
  <c r="AI313" i="79"/>
  <c r="AH313" i="79"/>
  <c r="AG313" i="79"/>
  <c r="AF313" i="79"/>
  <c r="AL310" i="79"/>
  <c r="AK310" i="79"/>
  <c r="AJ310" i="79"/>
  <c r="AI310" i="79"/>
  <c r="AH310" i="79"/>
  <c r="AG310" i="79"/>
  <c r="AF310" i="79"/>
  <c r="AL307" i="79"/>
  <c r="AK307" i="79"/>
  <c r="AJ307" i="79"/>
  <c r="AI307" i="79"/>
  <c r="AH307" i="79"/>
  <c r="AG307" i="79"/>
  <c r="AF307" i="79"/>
  <c r="AL304" i="79"/>
  <c r="AK304" i="79"/>
  <c r="AJ304" i="79"/>
  <c r="AI304" i="79"/>
  <c r="AH304" i="79"/>
  <c r="AG304" i="79"/>
  <c r="AF304" i="79"/>
  <c r="AL301" i="79"/>
  <c r="AK301" i="79"/>
  <c r="AJ301" i="79"/>
  <c r="AI301" i="79"/>
  <c r="AH301" i="79"/>
  <c r="AG301" i="79"/>
  <c r="AF301" i="79"/>
  <c r="AL297" i="79"/>
  <c r="AK297" i="79"/>
  <c r="AJ297" i="79"/>
  <c r="AI297" i="79"/>
  <c r="AH297" i="79"/>
  <c r="AG297" i="79"/>
  <c r="AF297" i="79"/>
  <c r="AL294" i="79"/>
  <c r="AK294" i="79"/>
  <c r="AJ294" i="79"/>
  <c r="AI294" i="79"/>
  <c r="AH294" i="79"/>
  <c r="AG294" i="79"/>
  <c r="AF294" i="79"/>
  <c r="AL291" i="79"/>
  <c r="AK291" i="79"/>
  <c r="AJ291" i="79"/>
  <c r="AI291" i="79"/>
  <c r="AH291" i="79"/>
  <c r="AG291" i="79"/>
  <c r="AF291" i="79"/>
  <c r="AL288" i="79"/>
  <c r="AK288" i="79"/>
  <c r="AJ288" i="79"/>
  <c r="AI288" i="79"/>
  <c r="AH288" i="79"/>
  <c r="AG288" i="79"/>
  <c r="AF288" i="79"/>
  <c r="AL263" i="79"/>
  <c r="AK263" i="79"/>
  <c r="AJ263" i="79"/>
  <c r="AI263" i="79"/>
  <c r="AH263" i="79"/>
  <c r="AG263" i="79"/>
  <c r="AF263" i="79"/>
  <c r="AL259" i="79"/>
  <c r="AK259" i="79"/>
  <c r="AJ259" i="79"/>
  <c r="AI259" i="79"/>
  <c r="AH259" i="79"/>
  <c r="AG259" i="79"/>
  <c r="AF259" i="79"/>
  <c r="AL256" i="79"/>
  <c r="AK256" i="79"/>
  <c r="AJ256" i="79"/>
  <c r="AI256" i="79"/>
  <c r="AH256" i="79"/>
  <c r="AG256" i="79"/>
  <c r="AF256" i="79"/>
  <c r="AL253" i="79"/>
  <c r="AK253" i="79"/>
  <c r="AJ253" i="79"/>
  <c r="AI253" i="79"/>
  <c r="AH253" i="79"/>
  <c r="AG253" i="79"/>
  <c r="AF253" i="79"/>
  <c r="AL249" i="79"/>
  <c r="AK249" i="79"/>
  <c r="AJ249" i="79"/>
  <c r="AI249" i="79"/>
  <c r="AH249" i="79"/>
  <c r="AG249" i="79"/>
  <c r="AF249" i="79"/>
  <c r="AL246" i="79"/>
  <c r="AK246" i="79"/>
  <c r="AJ246" i="79"/>
  <c r="AI246" i="79"/>
  <c r="AH246" i="79"/>
  <c r="AG246" i="79"/>
  <c r="AF246" i="79"/>
  <c r="AL243" i="79"/>
  <c r="AK243" i="79"/>
  <c r="AJ243" i="79"/>
  <c r="AI243" i="79"/>
  <c r="AH243" i="79"/>
  <c r="AG243" i="79"/>
  <c r="AF243" i="79"/>
  <c r="AL240" i="79"/>
  <c r="AK240" i="79"/>
  <c r="AJ240" i="79"/>
  <c r="AI240" i="79"/>
  <c r="AH240" i="79"/>
  <c r="AG240" i="79"/>
  <c r="AF240" i="79"/>
  <c r="AL237" i="79"/>
  <c r="AK237" i="79"/>
  <c r="AJ237" i="79"/>
  <c r="AI237" i="79"/>
  <c r="AH237" i="79"/>
  <c r="AG237" i="79"/>
  <c r="AF237" i="79"/>
  <c r="AL233" i="79"/>
  <c r="AK233" i="79"/>
  <c r="AJ233" i="79"/>
  <c r="AI233" i="79"/>
  <c r="AH233" i="79"/>
  <c r="AG233" i="79"/>
  <c r="AF233" i="79"/>
  <c r="AL230" i="79"/>
  <c r="AK230" i="79"/>
  <c r="AJ230" i="79"/>
  <c r="AI230" i="79"/>
  <c r="AH230" i="79"/>
  <c r="AG230" i="79"/>
  <c r="AF230" i="79"/>
  <c r="AL227" i="79"/>
  <c r="AK227" i="79"/>
  <c r="AJ227" i="79"/>
  <c r="AI227" i="79"/>
  <c r="AH227" i="79"/>
  <c r="AG227" i="79"/>
  <c r="AF227" i="79"/>
  <c r="AL224" i="79"/>
  <c r="AK224" i="79"/>
  <c r="AJ224" i="79"/>
  <c r="AI224" i="79"/>
  <c r="AH224" i="79"/>
  <c r="AG224" i="79"/>
  <c r="AF224" i="79"/>
  <c r="AL221" i="79"/>
  <c r="AK221" i="79"/>
  <c r="AJ221" i="79"/>
  <c r="AI221" i="79"/>
  <c r="AH221" i="79"/>
  <c r="AG221" i="79"/>
  <c r="AF221" i="79"/>
  <c r="AL193" i="79"/>
  <c r="AK193" i="79"/>
  <c r="AJ193" i="79"/>
  <c r="AI193" i="79"/>
  <c r="AH193" i="79"/>
  <c r="AG193" i="79"/>
  <c r="AL190" i="79"/>
  <c r="AK190" i="79"/>
  <c r="AJ190" i="79"/>
  <c r="AI190" i="79"/>
  <c r="AH190" i="79"/>
  <c r="AG190" i="79"/>
  <c r="AL187" i="79"/>
  <c r="AK187" i="79"/>
  <c r="AJ187" i="79"/>
  <c r="AI187" i="79"/>
  <c r="AH187" i="79"/>
  <c r="AG187" i="79"/>
  <c r="AL184" i="79"/>
  <c r="AK184" i="79"/>
  <c r="AJ184" i="79"/>
  <c r="AI184" i="79"/>
  <c r="AH184" i="79"/>
  <c r="AG184" i="79"/>
  <c r="AL181" i="79"/>
  <c r="AK181" i="79"/>
  <c r="AJ181" i="79"/>
  <c r="AI181" i="79"/>
  <c r="AH181" i="79"/>
  <c r="AG181" i="79"/>
  <c r="AL178" i="79"/>
  <c r="AK178" i="79"/>
  <c r="AJ178" i="79"/>
  <c r="AI178" i="79"/>
  <c r="AH178" i="79"/>
  <c r="AG178" i="79"/>
  <c r="AL175" i="79"/>
  <c r="AK175" i="79"/>
  <c r="AJ175" i="79"/>
  <c r="AI175" i="79"/>
  <c r="AH175" i="79"/>
  <c r="AG175" i="79"/>
  <c r="AL172" i="79"/>
  <c r="AK172" i="79"/>
  <c r="AJ172" i="79"/>
  <c r="AI172" i="79"/>
  <c r="AH172" i="79"/>
  <c r="AG172" i="79"/>
  <c r="AL169" i="79"/>
  <c r="AK169" i="79"/>
  <c r="AJ169" i="79"/>
  <c r="AI169" i="79"/>
  <c r="AH169" i="79"/>
  <c r="AG169" i="79"/>
  <c r="AL166" i="79"/>
  <c r="AK166" i="79"/>
  <c r="AJ166" i="79"/>
  <c r="AI166" i="79"/>
  <c r="AH166" i="79"/>
  <c r="AG166" i="79"/>
  <c r="AL163" i="79"/>
  <c r="AK163" i="79"/>
  <c r="AJ163" i="79"/>
  <c r="AI163" i="79"/>
  <c r="AH163" i="79"/>
  <c r="AG163" i="79"/>
  <c r="AL160" i="79"/>
  <c r="AK160" i="79"/>
  <c r="AJ160" i="79"/>
  <c r="AI160" i="79"/>
  <c r="AH160" i="79"/>
  <c r="AG160" i="79"/>
  <c r="AL157" i="79"/>
  <c r="AK157" i="79"/>
  <c r="AJ157" i="79"/>
  <c r="AI157" i="79"/>
  <c r="AH157" i="79"/>
  <c r="AG157" i="79"/>
  <c r="AL154" i="79"/>
  <c r="AK154" i="79"/>
  <c r="AJ154" i="79"/>
  <c r="AI154" i="79"/>
  <c r="AH154" i="79"/>
  <c r="AG154" i="79"/>
  <c r="AL150" i="79"/>
  <c r="AK150" i="79"/>
  <c r="AJ150" i="79"/>
  <c r="AI150" i="79"/>
  <c r="AH150" i="79"/>
  <c r="AG150" i="79"/>
  <c r="AL147" i="79"/>
  <c r="AK147" i="79"/>
  <c r="AJ147" i="79"/>
  <c r="AI147" i="79"/>
  <c r="AH147" i="79"/>
  <c r="AG147" i="79"/>
  <c r="AL144" i="79"/>
  <c r="AK144" i="79"/>
  <c r="AJ144" i="79"/>
  <c r="AI144" i="79"/>
  <c r="AH144" i="79"/>
  <c r="AG144" i="79"/>
  <c r="AL140" i="79"/>
  <c r="AK140" i="79"/>
  <c r="AJ140" i="79"/>
  <c r="AI140" i="79"/>
  <c r="AH140" i="79"/>
  <c r="AG140" i="79"/>
  <c r="AL137" i="79"/>
  <c r="AK137" i="79"/>
  <c r="AJ137" i="79"/>
  <c r="AI137" i="79"/>
  <c r="AH137" i="79"/>
  <c r="AG137" i="79"/>
  <c r="AL134" i="79"/>
  <c r="AK134" i="79"/>
  <c r="AJ134" i="79"/>
  <c r="AI134" i="79"/>
  <c r="AH134" i="79"/>
  <c r="AG134" i="79"/>
  <c r="AL131" i="79"/>
  <c r="AK131" i="79"/>
  <c r="AJ131" i="79"/>
  <c r="AI131" i="79"/>
  <c r="AH131" i="79"/>
  <c r="AG131" i="79"/>
  <c r="AL128" i="79"/>
  <c r="AK128" i="79"/>
  <c r="AJ128" i="79"/>
  <c r="AI128" i="79"/>
  <c r="AH128" i="79"/>
  <c r="AG128" i="79"/>
  <c r="AL125" i="79"/>
  <c r="AK125" i="79"/>
  <c r="AJ125" i="79"/>
  <c r="AI125" i="79"/>
  <c r="AH125" i="79"/>
  <c r="AG125" i="79"/>
  <c r="AL122" i="79"/>
  <c r="AK122" i="79"/>
  <c r="AJ122" i="79"/>
  <c r="AI122" i="79"/>
  <c r="AH122" i="79"/>
  <c r="AG122" i="79"/>
  <c r="AL119" i="79"/>
  <c r="AK119" i="79"/>
  <c r="AJ119" i="79"/>
  <c r="AI119" i="79"/>
  <c r="AH119" i="79"/>
  <c r="AG119" i="79"/>
  <c r="AL115" i="79"/>
  <c r="AK115" i="79"/>
  <c r="AJ115" i="79"/>
  <c r="AI115" i="79"/>
  <c r="AH115" i="79"/>
  <c r="AG115" i="79"/>
  <c r="AL112" i="79"/>
  <c r="AK112" i="79"/>
  <c r="AJ112" i="79"/>
  <c r="AI112" i="79"/>
  <c r="AH112" i="79"/>
  <c r="AG112" i="79"/>
  <c r="AL109" i="79"/>
  <c r="AK109" i="79"/>
  <c r="AJ109" i="79"/>
  <c r="AI109" i="79"/>
  <c r="AH109" i="79"/>
  <c r="AG109" i="79"/>
  <c r="AL106" i="79"/>
  <c r="AK106" i="79"/>
  <c r="AJ106" i="79"/>
  <c r="AI106" i="79"/>
  <c r="AH106" i="79"/>
  <c r="AG106" i="79"/>
  <c r="AL101" i="79"/>
  <c r="AK101" i="79"/>
  <c r="AJ101" i="79"/>
  <c r="AI101" i="79"/>
  <c r="AH101" i="79"/>
  <c r="AG101" i="79"/>
  <c r="AL95" i="79"/>
  <c r="AK95" i="79"/>
  <c r="AJ95" i="79"/>
  <c r="AI95" i="79"/>
  <c r="AH95" i="79"/>
  <c r="AG95" i="79"/>
  <c r="AL81" i="79"/>
  <c r="AK81" i="79"/>
  <c r="AJ81" i="79"/>
  <c r="AI81" i="79"/>
  <c r="AH81" i="79"/>
  <c r="AG81" i="79"/>
  <c r="AL74" i="79"/>
  <c r="AK74" i="79"/>
  <c r="AJ74" i="79"/>
  <c r="AI74" i="79"/>
  <c r="AH74" i="79"/>
  <c r="AG74" i="79"/>
  <c r="AL71" i="79"/>
  <c r="AK71" i="79"/>
  <c r="AJ71" i="79"/>
  <c r="AI71" i="79"/>
  <c r="AH71" i="79"/>
  <c r="AG71" i="79"/>
  <c r="AL67" i="79"/>
  <c r="AK67" i="79"/>
  <c r="AJ67" i="79"/>
  <c r="AI67" i="79"/>
  <c r="AH67" i="79"/>
  <c r="AG67" i="79"/>
  <c r="AL64" i="79"/>
  <c r="AK64" i="79"/>
  <c r="AJ64" i="79"/>
  <c r="AI64" i="79"/>
  <c r="AH64" i="79"/>
  <c r="AG64" i="79"/>
  <c r="AL61" i="79"/>
  <c r="AK61" i="79"/>
  <c r="AJ61" i="79"/>
  <c r="AI61" i="79"/>
  <c r="AH61" i="79"/>
  <c r="AG61" i="79"/>
  <c r="AL58" i="79"/>
  <c r="AK58" i="79"/>
  <c r="AJ58" i="79"/>
  <c r="AI58" i="79"/>
  <c r="AH58" i="79"/>
  <c r="AG58" i="79"/>
  <c r="AL55" i="79"/>
  <c r="AK55" i="79"/>
  <c r="AJ55" i="79"/>
  <c r="AI55" i="79"/>
  <c r="AH55" i="79"/>
  <c r="AG55" i="79"/>
  <c r="AL51" i="79"/>
  <c r="AK51" i="79"/>
  <c r="AJ51" i="79"/>
  <c r="AI51" i="79"/>
  <c r="AH51" i="79"/>
  <c r="AG51" i="79"/>
  <c r="AL48" i="79"/>
  <c r="AK48" i="79"/>
  <c r="AJ48" i="79"/>
  <c r="AI48" i="79"/>
  <c r="AH48" i="79"/>
  <c r="AG48" i="79"/>
  <c r="AL45" i="79"/>
  <c r="AK45" i="79"/>
  <c r="AJ45" i="79"/>
  <c r="AI45" i="79"/>
  <c r="AH45" i="79"/>
  <c r="AG45" i="79"/>
  <c r="AL42" i="79"/>
  <c r="AK42" i="79"/>
  <c r="AJ42" i="79"/>
  <c r="AI42" i="79"/>
  <c r="AH42" i="79"/>
  <c r="AG42" i="79"/>
  <c r="AL39" i="79"/>
  <c r="AK39" i="79"/>
  <c r="AJ39" i="79"/>
  <c r="AI39" i="79"/>
  <c r="AH39" i="79"/>
  <c r="AG39" i="79"/>
  <c r="AL494" i="46"/>
  <c r="AK494" i="46"/>
  <c r="AJ494" i="46"/>
  <c r="AI494" i="46"/>
  <c r="AH494" i="46"/>
  <c r="AG494" i="46"/>
  <c r="AF494" i="46"/>
  <c r="AE494" i="46"/>
  <c r="AL491" i="46"/>
  <c r="AK491" i="46"/>
  <c r="AJ491" i="46"/>
  <c r="AI491" i="46"/>
  <c r="AH491" i="46"/>
  <c r="AG491" i="46"/>
  <c r="AF491" i="46"/>
  <c r="AE491" i="46"/>
  <c r="AL488" i="46"/>
  <c r="AK488" i="46"/>
  <c r="AJ488" i="46"/>
  <c r="AI488" i="46"/>
  <c r="AH488" i="46"/>
  <c r="AG488" i="46"/>
  <c r="AF488" i="46"/>
  <c r="AE488" i="46"/>
  <c r="AL477" i="46"/>
  <c r="AK477" i="46"/>
  <c r="AJ477" i="46"/>
  <c r="AI477" i="46"/>
  <c r="AH477" i="46"/>
  <c r="AG477" i="46"/>
  <c r="AF477" i="46"/>
  <c r="AE477" i="46"/>
  <c r="AL473" i="46"/>
  <c r="AK473" i="46"/>
  <c r="AJ473" i="46"/>
  <c r="AI473" i="46"/>
  <c r="AH473" i="46"/>
  <c r="AG473" i="46"/>
  <c r="AF473" i="46"/>
  <c r="AE473" i="46"/>
  <c r="AL470" i="46"/>
  <c r="AK470" i="46"/>
  <c r="AJ470" i="46"/>
  <c r="AI470" i="46"/>
  <c r="AH470" i="46"/>
  <c r="AG470" i="46"/>
  <c r="AF470" i="46"/>
  <c r="AE470" i="46"/>
  <c r="AL467" i="46"/>
  <c r="AK467" i="46"/>
  <c r="AJ467" i="46"/>
  <c r="AI467" i="46"/>
  <c r="AH467" i="46"/>
  <c r="AG467" i="46"/>
  <c r="AF467" i="46"/>
  <c r="AE467" i="46"/>
  <c r="AL464" i="46"/>
  <c r="AK464" i="46"/>
  <c r="AJ464" i="46"/>
  <c r="AI464" i="46"/>
  <c r="AH464" i="46"/>
  <c r="AG464" i="46"/>
  <c r="AF464" i="46"/>
  <c r="AE464" i="46"/>
  <c r="AL461" i="46"/>
  <c r="AK461" i="46"/>
  <c r="AJ461" i="46"/>
  <c r="AI461" i="46"/>
  <c r="AH461" i="46"/>
  <c r="AG461" i="46"/>
  <c r="AF461" i="46"/>
  <c r="AE461" i="46"/>
  <c r="AL457" i="46"/>
  <c r="AK457" i="46"/>
  <c r="AJ457" i="46"/>
  <c r="AI457" i="46"/>
  <c r="AH457" i="46"/>
  <c r="AG457" i="46"/>
  <c r="AF457" i="46"/>
  <c r="AE457" i="46"/>
  <c r="AL448" i="46"/>
  <c r="AK448" i="46"/>
  <c r="AJ448" i="46"/>
  <c r="AI448" i="46"/>
  <c r="AH448" i="46"/>
  <c r="AG448" i="46"/>
  <c r="AF448" i="46"/>
  <c r="AE448" i="46"/>
  <c r="AL445" i="46"/>
  <c r="AK445" i="46"/>
  <c r="AJ445" i="46"/>
  <c r="AI445" i="46"/>
  <c r="AH445" i="46"/>
  <c r="AG445" i="46"/>
  <c r="AF445" i="46"/>
  <c r="AE445" i="46"/>
  <c r="AL442" i="46"/>
  <c r="AK442" i="46"/>
  <c r="AJ442" i="46"/>
  <c r="AI442" i="46"/>
  <c r="AH442" i="46"/>
  <c r="AG442" i="46"/>
  <c r="AF442" i="46"/>
  <c r="AE442" i="46"/>
  <c r="AL439" i="46"/>
  <c r="AK439" i="46"/>
  <c r="AJ439" i="46"/>
  <c r="AI439" i="46"/>
  <c r="AH439" i="46"/>
  <c r="AG439" i="46"/>
  <c r="AF439" i="46"/>
  <c r="AE439" i="46"/>
  <c r="AL436" i="46"/>
  <c r="AK436" i="46"/>
  <c r="AJ436" i="46"/>
  <c r="AI436" i="46"/>
  <c r="AH436" i="46"/>
  <c r="AG436" i="46"/>
  <c r="AF436" i="46"/>
  <c r="AE436" i="46"/>
  <c r="AL432" i="46"/>
  <c r="AK432" i="46"/>
  <c r="AJ432" i="46"/>
  <c r="AI432" i="46"/>
  <c r="AH432" i="46"/>
  <c r="AG432" i="46"/>
  <c r="AF432" i="46"/>
  <c r="AE432" i="46"/>
  <c r="AL426" i="46"/>
  <c r="AK426" i="46"/>
  <c r="AJ426" i="46"/>
  <c r="AI426" i="46"/>
  <c r="AH426" i="46"/>
  <c r="AG426" i="46"/>
  <c r="AF426" i="46"/>
  <c r="AE426" i="46"/>
  <c r="AL423" i="46"/>
  <c r="AK423" i="46"/>
  <c r="AJ423" i="46"/>
  <c r="AI423" i="46"/>
  <c r="AH423" i="46"/>
  <c r="AG423" i="46"/>
  <c r="AF423" i="46"/>
  <c r="AE423" i="46"/>
  <c r="AL420" i="46"/>
  <c r="AK420" i="46"/>
  <c r="AJ420" i="46"/>
  <c r="AI420" i="46"/>
  <c r="AH420" i="46"/>
  <c r="AG420" i="46"/>
  <c r="AF420" i="46"/>
  <c r="AE420" i="46"/>
  <c r="AL417" i="46"/>
  <c r="AK417" i="46"/>
  <c r="AJ417" i="46"/>
  <c r="AI417" i="46"/>
  <c r="AH417" i="46"/>
  <c r="AG417" i="46"/>
  <c r="AF417" i="46"/>
  <c r="AE417" i="46"/>
  <c r="AL414" i="46"/>
  <c r="AK414" i="46"/>
  <c r="AJ414" i="46"/>
  <c r="AI414" i="46"/>
  <c r="AH414" i="46"/>
  <c r="AG414" i="46"/>
  <c r="AF414" i="46"/>
  <c r="AE414" i="46"/>
  <c r="AL411" i="46"/>
  <c r="AK411" i="46"/>
  <c r="AJ411" i="46"/>
  <c r="AI411" i="46"/>
  <c r="AH411" i="46"/>
  <c r="AG411" i="46"/>
  <c r="AF411" i="46"/>
  <c r="AE411" i="46"/>
  <c r="AL408" i="46"/>
  <c r="AK408" i="46"/>
  <c r="AJ408" i="46"/>
  <c r="AI408" i="46"/>
  <c r="AH408" i="46"/>
  <c r="AG408" i="46"/>
  <c r="AF408" i="46"/>
  <c r="AE408" i="46"/>
  <c r="AL366" i="46"/>
  <c r="AK366" i="46"/>
  <c r="AJ366" i="46"/>
  <c r="AI366" i="46"/>
  <c r="AH366" i="46"/>
  <c r="AG366" i="46"/>
  <c r="AF366" i="46"/>
  <c r="AE366" i="46"/>
  <c r="AD366" i="46"/>
  <c r="AC366" i="46"/>
  <c r="AL363" i="46"/>
  <c r="AK363" i="46"/>
  <c r="AJ363" i="46"/>
  <c r="AI363" i="46"/>
  <c r="AH363" i="46"/>
  <c r="AG363" i="46"/>
  <c r="AF363" i="46"/>
  <c r="AE363" i="46"/>
  <c r="AD363" i="46"/>
  <c r="AC363" i="46"/>
  <c r="AL360" i="46"/>
  <c r="AK360" i="46"/>
  <c r="AJ360" i="46"/>
  <c r="AI360" i="46"/>
  <c r="AH360" i="46"/>
  <c r="AG360" i="46"/>
  <c r="AF360" i="46"/>
  <c r="AE360" i="46"/>
  <c r="AD360" i="46"/>
  <c r="AC360" i="46"/>
  <c r="AL349" i="46"/>
  <c r="AK349" i="46"/>
  <c r="AJ349" i="46"/>
  <c r="AI349" i="46"/>
  <c r="AH349" i="46"/>
  <c r="AG349" i="46"/>
  <c r="AF349" i="46"/>
  <c r="AE349" i="46"/>
  <c r="AD349" i="46"/>
  <c r="AC349" i="46"/>
  <c r="AL345" i="46"/>
  <c r="AK345" i="46"/>
  <c r="AJ345" i="46"/>
  <c r="AI345" i="46"/>
  <c r="AH345" i="46"/>
  <c r="AG345" i="46"/>
  <c r="AF345" i="46"/>
  <c r="AE345" i="46"/>
  <c r="AD345" i="46"/>
  <c r="AC345" i="46"/>
  <c r="AL342" i="46"/>
  <c r="AK342" i="46"/>
  <c r="AJ342" i="46"/>
  <c r="AI342" i="46"/>
  <c r="AH342" i="46"/>
  <c r="AG342" i="46"/>
  <c r="AF342" i="46"/>
  <c r="AE342" i="46"/>
  <c r="AD342" i="46"/>
  <c r="AC342" i="46"/>
  <c r="AL339" i="46"/>
  <c r="AK339" i="46"/>
  <c r="AJ339" i="46"/>
  <c r="AI339" i="46"/>
  <c r="AH339" i="46"/>
  <c r="AG339" i="46"/>
  <c r="AF339" i="46"/>
  <c r="AE339" i="46"/>
  <c r="AD339" i="46"/>
  <c r="AC339" i="46"/>
  <c r="AL336" i="46"/>
  <c r="AK336" i="46"/>
  <c r="AJ336" i="46"/>
  <c r="AI336" i="46"/>
  <c r="AH336" i="46"/>
  <c r="AG336" i="46"/>
  <c r="AF336" i="46"/>
  <c r="AE336" i="46"/>
  <c r="AD336" i="46"/>
  <c r="AC336" i="46"/>
  <c r="AL333" i="46"/>
  <c r="AK333" i="46"/>
  <c r="AJ333" i="46"/>
  <c r="AI333" i="46"/>
  <c r="AH333" i="46"/>
  <c r="AG333" i="46"/>
  <c r="AF333" i="46"/>
  <c r="AE333" i="46"/>
  <c r="AD333" i="46"/>
  <c r="AC333" i="46"/>
  <c r="AL329" i="46"/>
  <c r="AK329" i="46"/>
  <c r="AJ329" i="46"/>
  <c r="AI329" i="46"/>
  <c r="AH329" i="46"/>
  <c r="AG329" i="46"/>
  <c r="AF329" i="46"/>
  <c r="AE329" i="46"/>
  <c r="AD329" i="46"/>
  <c r="AC329" i="46"/>
  <c r="AL320" i="46"/>
  <c r="AK320" i="46"/>
  <c r="AJ320" i="46"/>
  <c r="AI320" i="46"/>
  <c r="AH320" i="46"/>
  <c r="AG320" i="46"/>
  <c r="AF320" i="46"/>
  <c r="AE320" i="46"/>
  <c r="AD320" i="46"/>
  <c r="AC320" i="46"/>
  <c r="AL317" i="46"/>
  <c r="AK317" i="46"/>
  <c r="AJ317" i="46"/>
  <c r="AI317" i="46"/>
  <c r="AH317" i="46"/>
  <c r="AG317" i="46"/>
  <c r="AF317" i="46"/>
  <c r="AE317" i="46"/>
  <c r="AD317" i="46"/>
  <c r="AC317" i="46"/>
  <c r="AL314" i="46"/>
  <c r="AK314" i="46"/>
  <c r="AJ314" i="46"/>
  <c r="AI314" i="46"/>
  <c r="AH314" i="46"/>
  <c r="AG314" i="46"/>
  <c r="AF314" i="46"/>
  <c r="AE314" i="46"/>
  <c r="AD314" i="46"/>
  <c r="AC314" i="46"/>
  <c r="AL311" i="46"/>
  <c r="AK311" i="46"/>
  <c r="AJ311" i="46"/>
  <c r="AI311" i="46"/>
  <c r="AH311" i="46"/>
  <c r="AG311" i="46"/>
  <c r="AF311" i="46"/>
  <c r="AE311" i="46"/>
  <c r="AD311" i="46"/>
  <c r="AC311" i="46"/>
  <c r="AL308" i="46"/>
  <c r="AK308" i="46"/>
  <c r="AJ308" i="46"/>
  <c r="AI308" i="46"/>
  <c r="AH308" i="46"/>
  <c r="AG308" i="46"/>
  <c r="AF308" i="46"/>
  <c r="AE308" i="46"/>
  <c r="AD308" i="46"/>
  <c r="AC308" i="46"/>
  <c r="AL304" i="46"/>
  <c r="AK304" i="46"/>
  <c r="AJ304" i="46"/>
  <c r="AI304" i="46"/>
  <c r="AH304" i="46"/>
  <c r="AG304" i="46"/>
  <c r="AF304" i="46"/>
  <c r="AE304" i="46"/>
  <c r="AD304" i="46"/>
  <c r="AC304" i="46"/>
  <c r="AL298" i="46"/>
  <c r="AK298" i="46"/>
  <c r="AJ298" i="46"/>
  <c r="AI298" i="46"/>
  <c r="AH298" i="46"/>
  <c r="AG298" i="46"/>
  <c r="AF298" i="46"/>
  <c r="AE298" i="46"/>
  <c r="AD298" i="46"/>
  <c r="AC298" i="46"/>
  <c r="AL295" i="46"/>
  <c r="AK295" i="46"/>
  <c r="AJ295" i="46"/>
  <c r="AI295" i="46"/>
  <c r="AH295" i="46"/>
  <c r="AG295" i="46"/>
  <c r="AF295" i="46"/>
  <c r="AE295" i="46"/>
  <c r="AD295" i="46"/>
  <c r="AC295" i="46"/>
  <c r="AL292" i="46"/>
  <c r="AK292" i="46"/>
  <c r="AJ292" i="46"/>
  <c r="AI292" i="46"/>
  <c r="AH292" i="46"/>
  <c r="AG292" i="46"/>
  <c r="AF292" i="46"/>
  <c r="AE292" i="46"/>
  <c r="AD292" i="46"/>
  <c r="AC292" i="46"/>
  <c r="AL289" i="46"/>
  <c r="AK289" i="46"/>
  <c r="AJ289" i="46"/>
  <c r="AI289" i="46"/>
  <c r="AH289" i="46"/>
  <c r="AG289" i="46"/>
  <c r="AF289" i="46"/>
  <c r="AE289" i="46"/>
  <c r="AD289" i="46"/>
  <c r="AC289" i="46"/>
  <c r="AL286" i="46"/>
  <c r="AK286" i="46"/>
  <c r="AJ286" i="46"/>
  <c r="AI286" i="46"/>
  <c r="AH286" i="46"/>
  <c r="AG286" i="46"/>
  <c r="AF286" i="46"/>
  <c r="AE286" i="46"/>
  <c r="AD286" i="46"/>
  <c r="AC286" i="46"/>
  <c r="AL283" i="46"/>
  <c r="AK283" i="46"/>
  <c r="AJ283" i="46"/>
  <c r="AI283" i="46"/>
  <c r="AH283" i="46"/>
  <c r="AG283" i="46"/>
  <c r="AF283" i="46"/>
  <c r="AE283" i="46"/>
  <c r="AD283" i="46"/>
  <c r="AC283" i="46"/>
  <c r="AL280" i="46"/>
  <c r="AK280" i="46"/>
  <c r="AJ280" i="46"/>
  <c r="AI280" i="46"/>
  <c r="AH280" i="46"/>
  <c r="AG280" i="46"/>
  <c r="AF280" i="46"/>
  <c r="AE280" i="46"/>
  <c r="AD280" i="46"/>
  <c r="AC280" i="46"/>
  <c r="AL237" i="46"/>
  <c r="AK237" i="46"/>
  <c r="AJ237" i="46"/>
  <c r="AI237" i="46"/>
  <c r="AH237" i="46"/>
  <c r="AG237" i="46"/>
  <c r="AF237" i="46"/>
  <c r="AL234" i="46"/>
  <c r="AK234" i="46"/>
  <c r="AJ234" i="46"/>
  <c r="AI234" i="46"/>
  <c r="AH234" i="46"/>
  <c r="AG234" i="46"/>
  <c r="AF234" i="46"/>
  <c r="AL231" i="46"/>
  <c r="AK231" i="46"/>
  <c r="AJ231" i="46"/>
  <c r="AI231" i="46"/>
  <c r="AH231" i="46"/>
  <c r="AG231" i="46"/>
  <c r="AF231" i="46"/>
  <c r="AL220" i="46"/>
  <c r="AK220" i="46"/>
  <c r="AJ220" i="46"/>
  <c r="AI220" i="46"/>
  <c r="AH220" i="46"/>
  <c r="AG220" i="46"/>
  <c r="AF220" i="46"/>
  <c r="AL216" i="46"/>
  <c r="AK216" i="46"/>
  <c r="AJ216" i="46"/>
  <c r="AI216" i="46"/>
  <c r="AH216" i="46"/>
  <c r="AG216" i="46"/>
  <c r="AF216" i="46"/>
  <c r="AL213" i="46"/>
  <c r="AK213" i="46"/>
  <c r="AJ213" i="46"/>
  <c r="AI213" i="46"/>
  <c r="AH213" i="46"/>
  <c r="AG213" i="46"/>
  <c r="AF213" i="46"/>
  <c r="AL210" i="46"/>
  <c r="AK210" i="46"/>
  <c r="AJ210" i="46"/>
  <c r="AI210" i="46"/>
  <c r="AH210" i="46"/>
  <c r="AG210" i="46"/>
  <c r="AF210" i="46"/>
  <c r="AL207" i="46"/>
  <c r="AK207" i="46"/>
  <c r="AJ207" i="46"/>
  <c r="AI207" i="46"/>
  <c r="AH207" i="46"/>
  <c r="AG207" i="46"/>
  <c r="AF207" i="46"/>
  <c r="AL204" i="46"/>
  <c r="AK204" i="46"/>
  <c r="AJ204" i="46"/>
  <c r="AI204" i="46"/>
  <c r="AH204" i="46"/>
  <c r="AG204" i="46"/>
  <c r="AF204" i="46"/>
  <c r="AL200" i="46"/>
  <c r="AK200" i="46"/>
  <c r="AJ200" i="46"/>
  <c r="AI200" i="46"/>
  <c r="AH200" i="46"/>
  <c r="AG200" i="46"/>
  <c r="AF200" i="46"/>
  <c r="AL191" i="46"/>
  <c r="AK191" i="46"/>
  <c r="AJ191" i="46"/>
  <c r="AI191" i="46"/>
  <c r="AH191" i="46"/>
  <c r="AG191" i="46"/>
  <c r="AF191" i="46"/>
  <c r="AL188" i="46"/>
  <c r="AK188" i="46"/>
  <c r="AJ188" i="46"/>
  <c r="AI188" i="46"/>
  <c r="AH188" i="46"/>
  <c r="AG188" i="46"/>
  <c r="AF188" i="46"/>
  <c r="AL185" i="46"/>
  <c r="AK185" i="46"/>
  <c r="AJ185" i="46"/>
  <c r="AI185" i="46"/>
  <c r="AH185" i="46"/>
  <c r="AG185" i="46"/>
  <c r="AF185" i="46"/>
  <c r="AL182" i="46"/>
  <c r="AK182" i="46"/>
  <c r="AJ182" i="46"/>
  <c r="AI182" i="46"/>
  <c r="AH182" i="46"/>
  <c r="AG182" i="46"/>
  <c r="AF182" i="46"/>
  <c r="AL179" i="46"/>
  <c r="AK179" i="46"/>
  <c r="AJ179" i="46"/>
  <c r="AI179" i="46"/>
  <c r="AH179" i="46"/>
  <c r="AG179" i="46"/>
  <c r="AF179" i="46"/>
  <c r="AL175" i="46"/>
  <c r="AK175" i="46"/>
  <c r="AJ175" i="46"/>
  <c r="AI175" i="46"/>
  <c r="AH175" i="46"/>
  <c r="AG175" i="46"/>
  <c r="AF175" i="46"/>
  <c r="AL169" i="46"/>
  <c r="AK169" i="46"/>
  <c r="AJ169" i="46"/>
  <c r="AI169" i="46"/>
  <c r="AH169" i="46"/>
  <c r="AG169" i="46"/>
  <c r="AF169" i="46"/>
  <c r="AL166" i="46"/>
  <c r="AK166" i="46"/>
  <c r="AJ166" i="46"/>
  <c r="AI166" i="46"/>
  <c r="AH166" i="46"/>
  <c r="AG166" i="46"/>
  <c r="AF166" i="46"/>
  <c r="AL163" i="46"/>
  <c r="AK163" i="46"/>
  <c r="AJ163" i="46"/>
  <c r="AI163" i="46"/>
  <c r="AH163" i="46"/>
  <c r="AG163" i="46"/>
  <c r="AF163" i="46"/>
  <c r="AL160" i="46"/>
  <c r="AK160" i="46"/>
  <c r="AJ160" i="46"/>
  <c r="AI160" i="46"/>
  <c r="AH160" i="46"/>
  <c r="AG160" i="46"/>
  <c r="AF160" i="46"/>
  <c r="AL157" i="46"/>
  <c r="AK157" i="46"/>
  <c r="AJ157" i="46"/>
  <c r="AI157" i="46"/>
  <c r="AH157" i="46"/>
  <c r="AG157" i="46"/>
  <c r="AF157" i="46"/>
  <c r="AL154" i="46"/>
  <c r="AK154" i="46"/>
  <c r="AJ154" i="46"/>
  <c r="AI154" i="46"/>
  <c r="AH154" i="46"/>
  <c r="AG154" i="46"/>
  <c r="AF154" i="46"/>
  <c r="AL151" i="46"/>
  <c r="AL268" i="46" s="1"/>
  <c r="AK151" i="46"/>
  <c r="AJ151" i="46"/>
  <c r="AI151" i="46"/>
  <c r="AH151" i="46"/>
  <c r="AG151" i="46"/>
  <c r="AF151" i="46"/>
  <c r="AK109" i="46"/>
  <c r="AJ109" i="46"/>
  <c r="AI109" i="46"/>
  <c r="AH109" i="46"/>
  <c r="AG109" i="46"/>
  <c r="AF109" i="46"/>
  <c r="AE109" i="46"/>
  <c r="AL106" i="46"/>
  <c r="AK106" i="46"/>
  <c r="AJ106" i="46"/>
  <c r="AI106" i="46"/>
  <c r="AH106" i="46"/>
  <c r="AG106" i="46"/>
  <c r="AF106" i="46"/>
  <c r="AE106" i="46"/>
  <c r="AL103" i="46"/>
  <c r="AK103" i="46"/>
  <c r="AJ103" i="46"/>
  <c r="AI103" i="46"/>
  <c r="AH103" i="46"/>
  <c r="AG103" i="46"/>
  <c r="AF103" i="46"/>
  <c r="AE103" i="46"/>
  <c r="AL92" i="46"/>
  <c r="AK92" i="46"/>
  <c r="AJ92" i="46"/>
  <c r="AI92" i="46"/>
  <c r="AH92" i="46"/>
  <c r="AG92" i="46"/>
  <c r="AF92" i="46"/>
  <c r="AE92" i="46"/>
  <c r="AL88" i="46"/>
  <c r="AK88" i="46"/>
  <c r="AJ88" i="46"/>
  <c r="AI88" i="46"/>
  <c r="AH88" i="46"/>
  <c r="AG88" i="46"/>
  <c r="AF88" i="46"/>
  <c r="AE88" i="46"/>
  <c r="AL85" i="46"/>
  <c r="AK85" i="46"/>
  <c r="AJ85" i="46"/>
  <c r="AI85" i="46"/>
  <c r="AH85" i="46"/>
  <c r="AG85" i="46"/>
  <c r="AF85" i="46"/>
  <c r="AE85" i="46"/>
  <c r="AL82" i="46"/>
  <c r="AK82" i="46"/>
  <c r="AJ82" i="46"/>
  <c r="AI82" i="46"/>
  <c r="AH82" i="46"/>
  <c r="AG82" i="46"/>
  <c r="AF82" i="46"/>
  <c r="AE82" i="46"/>
  <c r="AL79" i="46"/>
  <c r="AK79" i="46"/>
  <c r="AJ79" i="46"/>
  <c r="AI79" i="46"/>
  <c r="AH79" i="46"/>
  <c r="AG79" i="46"/>
  <c r="AF79" i="46"/>
  <c r="AE79" i="46"/>
  <c r="AL76" i="46"/>
  <c r="AK76" i="46"/>
  <c r="AJ76" i="46"/>
  <c r="AI76" i="46"/>
  <c r="AH76" i="46"/>
  <c r="AG76" i="46"/>
  <c r="AF76" i="46"/>
  <c r="AE76" i="46"/>
  <c r="AL72" i="46"/>
  <c r="AK72" i="46"/>
  <c r="AJ72" i="46"/>
  <c r="AI72" i="46"/>
  <c r="AH72" i="46"/>
  <c r="AG72" i="46"/>
  <c r="AF72" i="46"/>
  <c r="AE72" i="46"/>
  <c r="AL66" i="46"/>
  <c r="AK66" i="46"/>
  <c r="AJ66" i="46"/>
  <c r="AI66" i="46"/>
  <c r="AH66" i="46"/>
  <c r="AG66" i="46"/>
  <c r="AF66" i="46"/>
  <c r="AE66" i="46"/>
  <c r="AL63" i="46"/>
  <c r="AK63" i="46"/>
  <c r="AJ63" i="46"/>
  <c r="AI63" i="46"/>
  <c r="AH63" i="46"/>
  <c r="AG63" i="46"/>
  <c r="AF63" i="46"/>
  <c r="AE63" i="46"/>
  <c r="AL60" i="46"/>
  <c r="AK60" i="46"/>
  <c r="AJ60" i="46"/>
  <c r="AI60" i="46"/>
  <c r="AH60" i="46"/>
  <c r="AG60" i="46"/>
  <c r="AF60" i="46"/>
  <c r="AE60" i="46"/>
  <c r="AL57" i="46"/>
  <c r="AK57" i="46"/>
  <c r="AJ57" i="46"/>
  <c r="AI57" i="46"/>
  <c r="AH57" i="46"/>
  <c r="AG57" i="46"/>
  <c r="AF57" i="46"/>
  <c r="AE57" i="46"/>
  <c r="AL54" i="46"/>
  <c r="AK54" i="46"/>
  <c r="AJ54" i="46"/>
  <c r="AI54" i="46"/>
  <c r="AH54" i="46"/>
  <c r="AG54" i="46"/>
  <c r="AF54" i="46"/>
  <c r="AE54" i="46"/>
  <c r="AL51" i="46"/>
  <c r="AK51" i="46"/>
  <c r="AJ51" i="46"/>
  <c r="AI51" i="46"/>
  <c r="AH51" i="46"/>
  <c r="AG51" i="46"/>
  <c r="AF51" i="46"/>
  <c r="AE51" i="46"/>
  <c r="AL47" i="46"/>
  <c r="AK47" i="46"/>
  <c r="AJ47" i="46"/>
  <c r="AI47" i="46"/>
  <c r="AH47" i="46"/>
  <c r="AG47" i="46"/>
  <c r="AF47" i="46"/>
  <c r="AE47" i="46"/>
  <c r="AL41" i="46"/>
  <c r="AK41" i="46"/>
  <c r="AJ41" i="46"/>
  <c r="AI41" i="46"/>
  <c r="AH41" i="46"/>
  <c r="AG41" i="46"/>
  <c r="AF41" i="46"/>
  <c r="AE41" i="46"/>
  <c r="AL38" i="46"/>
  <c r="AK38" i="46"/>
  <c r="AJ38" i="46"/>
  <c r="AI38" i="46"/>
  <c r="AH38" i="46"/>
  <c r="AG38" i="46"/>
  <c r="AF38" i="46"/>
  <c r="AE38" i="46"/>
  <c r="AL35" i="46"/>
  <c r="AK35" i="46"/>
  <c r="AJ35" i="46"/>
  <c r="AI35" i="46"/>
  <c r="AH35" i="46"/>
  <c r="AG35" i="46"/>
  <c r="AF35" i="46"/>
  <c r="AE35" i="46"/>
  <c r="AL32" i="46"/>
  <c r="AK32" i="46"/>
  <c r="AJ32" i="46"/>
  <c r="AI32" i="46"/>
  <c r="AH32" i="46"/>
  <c r="AG32" i="46"/>
  <c r="AF32" i="46"/>
  <c r="AE32" i="46"/>
  <c r="AL29" i="46"/>
  <c r="AK29" i="46"/>
  <c r="AJ29" i="46"/>
  <c r="AI29" i="46"/>
  <c r="AH29" i="46"/>
  <c r="AG29" i="46"/>
  <c r="AF29" i="46"/>
  <c r="AE29" i="46"/>
  <c r="AL26" i="46"/>
  <c r="AK26" i="46"/>
  <c r="AJ26" i="46"/>
  <c r="AI26" i="46"/>
  <c r="AH26" i="46"/>
  <c r="AG26" i="46"/>
  <c r="AF26" i="46"/>
  <c r="AE26" i="46"/>
  <c r="E3" i="80"/>
  <c r="E2" i="80"/>
  <c r="P52" i="43"/>
  <c r="O52" i="43"/>
  <c r="N52" i="43"/>
  <c r="M52" i="43"/>
  <c r="AH35" i="79" s="1"/>
  <c r="L52" i="43"/>
  <c r="K52" i="43"/>
  <c r="J52" i="43"/>
  <c r="I52" i="43"/>
  <c r="AD399" i="79" s="1"/>
  <c r="H52" i="43"/>
  <c r="G52" i="43"/>
  <c r="F52" i="43"/>
  <c r="E52" i="43"/>
  <c r="D52" i="43"/>
  <c r="AE23" i="46"/>
  <c r="AF23" i="46"/>
  <c r="AG23" i="46"/>
  <c r="AH23" i="46"/>
  <c r="AI23" i="46"/>
  <c r="AJ23" i="46"/>
  <c r="AK23" i="46"/>
  <c r="AL23" i="46"/>
  <c r="E22" i="45"/>
  <c r="E36" i="45"/>
  <c r="AM947" i="79"/>
  <c r="AM764" i="79"/>
  <c r="AM581" i="79"/>
  <c r="AM399" i="79"/>
  <c r="AM217" i="79"/>
  <c r="AM35" i="79"/>
  <c r="AM405" i="46"/>
  <c r="AM277" i="46"/>
  <c r="AM148" i="46"/>
  <c r="AM20" i="46"/>
  <c r="G113" i="45"/>
  <c r="E113" i="45"/>
  <c r="B109" i="45"/>
  <c r="N113" i="45"/>
  <c r="M113" i="45"/>
  <c r="L113" i="45"/>
  <c r="L114" i="45" s="1"/>
  <c r="P131" i="45" s="1"/>
  <c r="K113" i="45"/>
  <c r="J113" i="45"/>
  <c r="I113" i="45"/>
  <c r="H113" i="45"/>
  <c r="F113" i="45"/>
  <c r="D113" i="45"/>
  <c r="F106" i="45"/>
  <c r="G107" i="45" s="1"/>
  <c r="O126" i="45" s="1"/>
  <c r="E106" i="45"/>
  <c r="B102" i="45"/>
  <c r="N106" i="45"/>
  <c r="M106" i="45"/>
  <c r="L106" i="45"/>
  <c r="M107" i="45" s="1"/>
  <c r="O132" i="45" s="1"/>
  <c r="K106" i="45"/>
  <c r="J106" i="45"/>
  <c r="I106" i="45"/>
  <c r="H106" i="45"/>
  <c r="I107" i="45" s="1"/>
  <c r="O128" i="45" s="1"/>
  <c r="G106" i="45"/>
  <c r="D106" i="45"/>
  <c r="E99" i="45"/>
  <c r="B95" i="45"/>
  <c r="N99" i="45"/>
  <c r="M99" i="45"/>
  <c r="L99" i="45"/>
  <c r="K99" i="45"/>
  <c r="J99" i="45"/>
  <c r="I99" i="45"/>
  <c r="H99" i="45"/>
  <c r="I100" i="45" s="1"/>
  <c r="N128" i="45" s="1"/>
  <c r="G99" i="45"/>
  <c r="H100" i="45" s="1"/>
  <c r="N127" i="45" s="1"/>
  <c r="F99" i="45"/>
  <c r="D99" i="45"/>
  <c r="E92" i="45"/>
  <c r="B88" i="45"/>
  <c r="N92" i="45"/>
  <c r="M92" i="45"/>
  <c r="L92" i="45"/>
  <c r="K92" i="45"/>
  <c r="L93" i="45" s="1"/>
  <c r="M131" i="45" s="1"/>
  <c r="J92" i="45"/>
  <c r="I92" i="45"/>
  <c r="H92" i="45"/>
  <c r="G92" i="45"/>
  <c r="G93" i="45" s="1"/>
  <c r="M126" i="45" s="1"/>
  <c r="F92" i="45"/>
  <c r="D92" i="45"/>
  <c r="B81" i="45"/>
  <c r="N85" i="45"/>
  <c r="M85" i="45"/>
  <c r="L85" i="45"/>
  <c r="K85" i="45"/>
  <c r="J85" i="45"/>
  <c r="I85" i="45"/>
  <c r="H85" i="45"/>
  <c r="G85" i="45"/>
  <c r="H86" i="45" s="1"/>
  <c r="F85" i="45"/>
  <c r="G86" i="45" s="1"/>
  <c r="L126" i="45" s="1"/>
  <c r="E85" i="45"/>
  <c r="D85" i="45"/>
  <c r="E78" i="45"/>
  <c r="F71" i="45"/>
  <c r="F72" i="45" s="1"/>
  <c r="J125" i="45" s="1"/>
  <c r="D78" i="45"/>
  <c r="B74" i="45"/>
  <c r="B67" i="45"/>
  <c r="N78" i="45"/>
  <c r="M78" i="45"/>
  <c r="L78" i="45"/>
  <c r="K78" i="45"/>
  <c r="J78" i="45"/>
  <c r="I78" i="45"/>
  <c r="H78" i="45"/>
  <c r="G78" i="45"/>
  <c r="H79" i="45" s="1"/>
  <c r="K127" i="45" s="1"/>
  <c r="F78" i="45"/>
  <c r="G79" i="45" s="1"/>
  <c r="K126" i="45" s="1"/>
  <c r="N71" i="45"/>
  <c r="M71" i="45"/>
  <c r="L71" i="45"/>
  <c r="K71" i="45"/>
  <c r="L72" i="45" s="1"/>
  <c r="J131" i="45" s="1"/>
  <c r="J71" i="45"/>
  <c r="I71" i="45"/>
  <c r="H71" i="45"/>
  <c r="G71" i="45"/>
  <c r="E71" i="45"/>
  <c r="D71" i="45"/>
  <c r="C28" i="44"/>
  <c r="C13" i="44"/>
  <c r="Q53" i="43"/>
  <c r="P123" i="45" s="1"/>
  <c r="P53" i="43"/>
  <c r="AK278" i="46" s="1"/>
  <c r="AK384" i="46" s="1"/>
  <c r="O53" i="43"/>
  <c r="AJ149" i="46" s="1"/>
  <c r="N53" i="43"/>
  <c r="AI218" i="79" s="1"/>
  <c r="M53" i="43"/>
  <c r="L123" i="45" s="1"/>
  <c r="L53" i="43"/>
  <c r="L29" i="44"/>
  <c r="L33" i="44" s="1"/>
  <c r="K53" i="43"/>
  <c r="O42" i="44"/>
  <c r="K42" i="44"/>
  <c r="Q14" i="44"/>
  <c r="Q18" i="44" s="1"/>
  <c r="Q29" i="44"/>
  <c r="Q33" i="44" s="1"/>
  <c r="Q43" i="44"/>
  <c r="Q52" i="44" s="1"/>
  <c r="AJ36" i="79"/>
  <c r="O29" i="44"/>
  <c r="O33" i="44" s="1"/>
  <c r="AL21" i="46"/>
  <c r="AL142" i="46" s="1"/>
  <c r="AL149" i="46"/>
  <c r="AL278" i="46"/>
  <c r="AL406" i="46"/>
  <c r="AL36" i="79"/>
  <c r="AH36" i="79"/>
  <c r="AL400" i="79"/>
  <c r="AH400" i="79"/>
  <c r="AL582" i="79"/>
  <c r="AH765" i="79"/>
  <c r="AL948" i="79"/>
  <c r="AH21" i="46"/>
  <c r="AG278" i="46"/>
  <c r="AG396" i="46" s="1"/>
  <c r="AG406" i="46"/>
  <c r="AG527" i="46" s="1"/>
  <c r="AK36" i="79"/>
  <c r="AG218" i="79"/>
  <c r="AK400" i="79"/>
  <c r="AK574" i="79" s="1"/>
  <c r="AG765" i="79"/>
  <c r="AG948" i="79"/>
  <c r="AJ20" i="46"/>
  <c r="AF764" i="79"/>
  <c r="AG35" i="79"/>
  <c r="S14" i="47"/>
  <c r="AF148" i="46"/>
  <c r="AF35" i="79"/>
  <c r="AK764" i="79"/>
  <c r="AJ947" i="79"/>
  <c r="AJ217" i="79"/>
  <c r="AJ764" i="79"/>
  <c r="AF947" i="79"/>
  <c r="U14" i="47"/>
  <c r="AJ148" i="46"/>
  <c r="AJ35" i="79"/>
  <c r="AF217" i="79"/>
  <c r="AI217" i="79"/>
  <c r="AJ405" i="46"/>
  <c r="AF405" i="46"/>
  <c r="AJ581" i="79"/>
  <c r="AF581" i="79"/>
  <c r="T14" i="47"/>
  <c r="P14" i="47"/>
  <c r="AF20" i="46"/>
  <c r="AL148" i="46"/>
  <c r="AJ277" i="46"/>
  <c r="AF277" i="46"/>
  <c r="AJ399" i="79"/>
  <c r="AF399" i="79"/>
  <c r="K13" i="44"/>
  <c r="N122" i="45"/>
  <c r="J122" i="45"/>
  <c r="M29" i="44"/>
  <c r="M33" i="44" s="1"/>
  <c r="O13" i="44"/>
  <c r="K28" i="44"/>
  <c r="L14" i="44"/>
  <c r="L18" i="44" s="1"/>
  <c r="P29" i="44"/>
  <c r="P33" i="44" s="1"/>
  <c r="O28" i="44"/>
  <c r="H130" i="47"/>
  <c r="H131" i="47"/>
  <c r="H129" i="47"/>
  <c r="N45" i="44"/>
  <c r="K44" i="44"/>
  <c r="K45" i="44"/>
  <c r="O45" i="44"/>
  <c r="O44" i="44"/>
  <c r="L44" i="44"/>
  <c r="L45" i="44"/>
  <c r="M44" i="44"/>
  <c r="M45" i="44"/>
  <c r="N44" i="44"/>
  <c r="Q44" i="44"/>
  <c r="Q45" i="44"/>
  <c r="P45" i="44"/>
  <c r="P44" i="44"/>
  <c r="H85" i="47"/>
  <c r="H86" i="47"/>
  <c r="H82" i="47"/>
  <c r="H83" i="47"/>
  <c r="H84" i="47"/>
  <c r="H81" i="47"/>
  <c r="H79" i="47"/>
  <c r="H80" i="47"/>
  <c r="H76" i="47"/>
  <c r="H77" i="47"/>
  <c r="E64" i="45"/>
  <c r="F64" i="45"/>
  <c r="G64" i="45"/>
  <c r="H64" i="45"/>
  <c r="I64" i="45"/>
  <c r="J64" i="45"/>
  <c r="K64" i="45"/>
  <c r="L64" i="45"/>
  <c r="L65" i="45" s="1"/>
  <c r="I131" i="45" s="1"/>
  <c r="M64" i="45"/>
  <c r="N64" i="45"/>
  <c r="E57" i="45"/>
  <c r="F57" i="45"/>
  <c r="G58" i="45" s="1"/>
  <c r="G57" i="45"/>
  <c r="H57" i="45"/>
  <c r="I57" i="45"/>
  <c r="I58" i="45" s="1"/>
  <c r="H128" i="45" s="1"/>
  <c r="J57" i="45"/>
  <c r="K58" i="45" s="1"/>
  <c r="M57" i="45"/>
  <c r="N57" i="45"/>
  <c r="E50" i="45"/>
  <c r="F50" i="45"/>
  <c r="G51" i="45" s="1"/>
  <c r="G126" i="45" s="1"/>
  <c r="G50" i="45"/>
  <c r="H50" i="45"/>
  <c r="I50" i="45"/>
  <c r="J50" i="45"/>
  <c r="K51" i="45" s="1"/>
  <c r="G130" i="45" s="1"/>
  <c r="M50" i="45"/>
  <c r="N50" i="45"/>
  <c r="E43" i="45"/>
  <c r="F43" i="45"/>
  <c r="G44" i="45" s="1"/>
  <c r="F126" i="45" s="1"/>
  <c r="G43" i="45"/>
  <c r="H43" i="45"/>
  <c r="I43" i="45"/>
  <c r="J43" i="45"/>
  <c r="M43" i="45"/>
  <c r="N43" i="45"/>
  <c r="N36" i="45"/>
  <c r="F36" i="45"/>
  <c r="G37" i="45" s="1"/>
  <c r="E126" i="45" s="1"/>
  <c r="G36" i="45"/>
  <c r="H36" i="45"/>
  <c r="I36" i="45"/>
  <c r="J36" i="45"/>
  <c r="M36" i="45"/>
  <c r="E29" i="45"/>
  <c r="F29" i="45"/>
  <c r="G29" i="45"/>
  <c r="H29" i="45"/>
  <c r="I29" i="45"/>
  <c r="J29" i="45"/>
  <c r="M29" i="45"/>
  <c r="D132" i="45" s="1"/>
  <c r="N29" i="45"/>
  <c r="G22" i="45"/>
  <c r="H22" i="45"/>
  <c r="I22" i="45"/>
  <c r="J22" i="45"/>
  <c r="M22" i="45"/>
  <c r="N22" i="45"/>
  <c r="D64" i="45"/>
  <c r="D57" i="45"/>
  <c r="D50" i="45"/>
  <c r="D43" i="45"/>
  <c r="D36" i="45"/>
  <c r="D29" i="45"/>
  <c r="D1107" i="79"/>
  <c r="D924" i="79"/>
  <c r="D741" i="79"/>
  <c r="B60" i="45"/>
  <c r="B53" i="45"/>
  <c r="B46" i="45"/>
  <c r="B39" i="45"/>
  <c r="B32" i="45"/>
  <c r="B25" i="45"/>
  <c r="B18" i="45"/>
  <c r="D512" i="46"/>
  <c r="D384" i="46"/>
  <c r="J53" i="43"/>
  <c r="I53" i="43"/>
  <c r="H123" i="45" s="1"/>
  <c r="I29" i="44"/>
  <c r="I33" i="44" s="1"/>
  <c r="H53" i="43"/>
  <c r="AC278" i="46" s="1"/>
  <c r="G53" i="43"/>
  <c r="F53" i="43"/>
  <c r="AA21" i="46" s="1"/>
  <c r="E53" i="43"/>
  <c r="E29" i="44"/>
  <c r="E33" i="44" s="1"/>
  <c r="D53" i="43"/>
  <c r="J28" i="44"/>
  <c r="I28" i="44"/>
  <c r="G28" i="44"/>
  <c r="F29" i="44"/>
  <c r="F33" i="44" s="1"/>
  <c r="AA406" i="46"/>
  <c r="E13" i="44"/>
  <c r="Z399" i="79"/>
  <c r="Z400" i="79"/>
  <c r="Z765" i="79"/>
  <c r="AE405" i="46"/>
  <c r="J13" i="44"/>
  <c r="AE764" i="79"/>
  <c r="AE581" i="79"/>
  <c r="J43" i="44"/>
  <c r="AE218" i="79"/>
  <c r="Y764" i="79"/>
  <c r="Y399" i="79"/>
  <c r="Y35" i="79"/>
  <c r="AC764" i="79"/>
  <c r="AC217" i="79"/>
  <c r="AC35" i="79"/>
  <c r="Y36" i="79"/>
  <c r="Y195" i="79" s="1"/>
  <c r="AC218" i="79"/>
  <c r="AD35" i="79"/>
  <c r="AD765" i="79"/>
  <c r="AD948" i="79"/>
  <c r="AD218" i="79"/>
  <c r="AD36" i="79"/>
  <c r="AA405" i="46"/>
  <c r="AA764" i="79"/>
  <c r="AA581" i="79"/>
  <c r="AA35" i="79"/>
  <c r="F43" i="44"/>
  <c r="F14" i="44"/>
  <c r="F18" i="44" s="1"/>
  <c r="AA765" i="79"/>
  <c r="AA218" i="79"/>
  <c r="AA948" i="79"/>
  <c r="AA582" i="79"/>
  <c r="AA36" i="79"/>
  <c r="AB405" i="46"/>
  <c r="G13" i="44"/>
  <c r="AB764" i="79"/>
  <c r="AB581" i="79"/>
  <c r="AB217" i="79"/>
  <c r="AB947" i="79"/>
  <c r="AB399" i="79"/>
  <c r="AB35" i="79"/>
  <c r="AB148" i="46"/>
  <c r="AA149" i="46"/>
  <c r="AE406" i="46"/>
  <c r="E43" i="44"/>
  <c r="C25" i="45" s="1"/>
  <c r="AA148" i="46"/>
  <c r="AA278" i="46"/>
  <c r="AC277" i="46"/>
  <c r="Z406" i="46"/>
  <c r="Z512" i="46" s="1"/>
  <c r="AC405" i="46"/>
  <c r="E123" i="45"/>
  <c r="Z21" i="46"/>
  <c r="Z127" i="46" s="1"/>
  <c r="AB277" i="46"/>
  <c r="Y405" i="46"/>
  <c r="AE277" i="46"/>
  <c r="AA277" i="46"/>
  <c r="J45" i="44"/>
  <c r="J44" i="44"/>
  <c r="D44" i="44"/>
  <c r="D45" i="44"/>
  <c r="G45" i="44"/>
  <c r="G44" i="44"/>
  <c r="H45" i="44"/>
  <c r="H44" i="44"/>
  <c r="E45" i="44"/>
  <c r="F45" i="44"/>
  <c r="F44" i="44"/>
  <c r="I44" i="44"/>
  <c r="I45" i="44"/>
  <c r="E122" i="45"/>
  <c r="F122" i="45"/>
  <c r="O17" i="45"/>
  <c r="N17" i="45"/>
  <c r="N114" i="45" s="1"/>
  <c r="P133" i="45" s="1"/>
  <c r="M17" i="45"/>
  <c r="L17" i="45"/>
  <c r="L37" i="45" s="1"/>
  <c r="C131" i="45"/>
  <c r="Y138" i="46"/>
  <c r="M79" i="45"/>
  <c r="K132" i="45" s="1"/>
  <c r="N79" i="45"/>
  <c r="K133" i="45" s="1"/>
  <c r="E131" i="45"/>
  <c r="M44" i="45"/>
  <c r="F132" i="45" s="1"/>
  <c r="M58" i="45"/>
  <c r="H132" i="45" s="1"/>
  <c r="M51" i="45"/>
  <c r="G132" i="45" s="1"/>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K25" i="47" s="1"/>
  <c r="H26" i="47"/>
  <c r="P26" i="47" s="1"/>
  <c r="H24" i="47"/>
  <c r="H22" i="47"/>
  <c r="H23" i="47"/>
  <c r="Q23" i="47" s="1"/>
  <c r="H21" i="47"/>
  <c r="N21" i="47" s="1"/>
  <c r="H19" i="47"/>
  <c r="H20" i="47"/>
  <c r="H18" i="47"/>
  <c r="U18" i="47" s="1"/>
  <c r="H120" i="47"/>
  <c r="H121" i="47"/>
  <c r="H122" i="47"/>
  <c r="H123" i="47"/>
  <c r="H124" i="47"/>
  <c r="H125" i="47"/>
  <c r="H126" i="47"/>
  <c r="H127" i="47"/>
  <c r="H128" i="47"/>
  <c r="H135" i="47"/>
  <c r="H136" i="47"/>
  <c r="H137" i="47"/>
  <c r="H160" i="47"/>
  <c r="H161" i="47"/>
  <c r="D17" i="45"/>
  <c r="H115" i="47"/>
  <c r="H116" i="47"/>
  <c r="H114" i="47"/>
  <c r="H112" i="47"/>
  <c r="H113" i="47"/>
  <c r="H111" i="47"/>
  <c r="H109" i="47"/>
  <c r="H110" i="47"/>
  <c r="H108" i="47"/>
  <c r="H106" i="47"/>
  <c r="H107" i="47"/>
  <c r="H105" i="47"/>
  <c r="H97" i="47"/>
  <c r="H98" i="47"/>
  <c r="H96" i="47"/>
  <c r="H94" i="47"/>
  <c r="H95" i="47"/>
  <c r="H93" i="47"/>
  <c r="H91" i="47"/>
  <c r="H92" i="47"/>
  <c r="H90" i="47"/>
  <c r="H31" i="47"/>
  <c r="H32" i="47"/>
  <c r="H30" i="47"/>
  <c r="H16" i="47"/>
  <c r="H17" i="47"/>
  <c r="H15" i="47"/>
  <c r="K17" i="45"/>
  <c r="K114" i="45" s="1"/>
  <c r="P130" i="45" s="1"/>
  <c r="J17" i="45"/>
  <c r="J79" i="45" s="1"/>
  <c r="K129" i="45" s="1"/>
  <c r="I17" i="45"/>
  <c r="H17" i="45"/>
  <c r="H23" i="45"/>
  <c r="C127" i="45"/>
  <c r="G17" i="45"/>
  <c r="F17" i="45"/>
  <c r="E17" i="45"/>
  <c r="G65" i="45"/>
  <c r="I126" i="45" s="1"/>
  <c r="G114" i="45"/>
  <c r="P126" i="45"/>
  <c r="H107" i="45"/>
  <c r="O127" i="45" s="1"/>
  <c r="H114" i="45"/>
  <c r="P127" i="45" s="1"/>
  <c r="I93" i="45"/>
  <c r="M128" i="45" s="1"/>
  <c r="I86" i="45"/>
  <c r="L128" i="45" s="1"/>
  <c r="I79" i="45"/>
  <c r="K128" i="45" s="1"/>
  <c r="F107" i="45"/>
  <c r="O125" i="45" s="1"/>
  <c r="K65" i="45"/>
  <c r="I130" i="45" s="1"/>
  <c r="F65" i="45"/>
  <c r="I125" i="45" s="1"/>
  <c r="H65" i="45"/>
  <c r="I127" i="45" s="1"/>
  <c r="H126" i="45"/>
  <c r="H58" i="45"/>
  <c r="H127" i="45" s="1"/>
  <c r="H44" i="45"/>
  <c r="F127" i="45"/>
  <c r="H51" i="45"/>
  <c r="G127" i="45" s="1"/>
  <c r="I37" i="45"/>
  <c r="I51" i="45"/>
  <c r="G128" i="45" s="1"/>
  <c r="F37" i="45"/>
  <c r="E125" i="45" s="1"/>
  <c r="I30" i="45"/>
  <c r="D128" i="45" s="1"/>
  <c r="F30" i="45"/>
  <c r="D125" i="45" s="1"/>
  <c r="Y20" i="46"/>
  <c r="W14" i="47"/>
  <c r="L14" i="47"/>
  <c r="O14" i="47"/>
  <c r="I14" i="47"/>
  <c r="AA20" i="46"/>
  <c r="AB20" i="46"/>
  <c r="AC20" i="46"/>
  <c r="G42" i="44"/>
  <c r="J42" i="44"/>
  <c r="D42" i="44"/>
  <c r="E128" i="45"/>
  <c r="L127" i="45"/>
  <c r="P20" i="47"/>
  <c r="Q15" i="47"/>
  <c r="U17" i="47"/>
  <c r="R17" i="47"/>
  <c r="R20" i="47"/>
  <c r="R22" i="47"/>
  <c r="R19" i="47"/>
  <c r="R24" i="47"/>
  <c r="R23" i="47"/>
  <c r="R15" i="47"/>
  <c r="Q19" i="47"/>
  <c r="Q24" i="47"/>
  <c r="Q26" i="47"/>
  <c r="Q17" i="47"/>
  <c r="P15" i="47"/>
  <c r="P17" i="47"/>
  <c r="P18" i="47"/>
  <c r="P24" i="47"/>
  <c r="Q22" i="47"/>
  <c r="Q25" i="47"/>
  <c r="P19" i="47"/>
  <c r="P22" i="47"/>
  <c r="Q18" i="47"/>
  <c r="Q20" i="47"/>
  <c r="T24" i="47"/>
  <c r="T17" i="47"/>
  <c r="T19" i="47"/>
  <c r="T22" i="47"/>
  <c r="S20" i="47"/>
  <c r="T15" i="47"/>
  <c r="S24" i="47"/>
  <c r="T20" i="47"/>
  <c r="T25" i="47"/>
  <c r="S17" i="47"/>
  <c r="S19" i="47"/>
  <c r="S21" i="47"/>
  <c r="S15" i="47"/>
  <c r="S22" i="47"/>
  <c r="V20" i="47"/>
  <c r="V15" i="47"/>
  <c r="V26" i="47"/>
  <c r="V24" i="47"/>
  <c r="V19" i="47"/>
  <c r="V17" i="47"/>
  <c r="V22" i="47"/>
  <c r="U20" i="47"/>
  <c r="U22" i="47"/>
  <c r="U15" i="47"/>
  <c r="U24" i="47"/>
  <c r="U19" i="47"/>
  <c r="L15" i="47"/>
  <c r="L19" i="47"/>
  <c r="K18" i="47"/>
  <c r="M15" i="47"/>
  <c r="L24" i="47"/>
  <c r="N24" i="47"/>
  <c r="M22" i="47"/>
  <c r="L25" i="47"/>
  <c r="M24" i="47"/>
  <c r="M19" i="47"/>
  <c r="K24" i="47"/>
  <c r="N19" i="47"/>
  <c r="K17" i="47"/>
  <c r="K19" i="47"/>
  <c r="N22" i="47"/>
  <c r="N20" i="47"/>
  <c r="N15" i="47"/>
  <c r="N23" i="47"/>
  <c r="N25" i="47"/>
  <c r="N17" i="47"/>
  <c r="K15" i="47"/>
  <c r="K22" i="47"/>
  <c r="K20" i="47"/>
  <c r="N18" i="47"/>
  <c r="M17" i="47"/>
  <c r="L23" i="47"/>
  <c r="M25" i="47"/>
  <c r="M20" i="47"/>
  <c r="L17" i="47"/>
  <c r="L20" i="47"/>
  <c r="L22" i="47"/>
  <c r="J21" i="47"/>
  <c r="J15" i="47"/>
  <c r="J18" i="47"/>
  <c r="O22" i="47"/>
  <c r="J19" i="47"/>
  <c r="O19" i="47"/>
  <c r="O23" i="47"/>
  <c r="O17" i="47"/>
  <c r="O20" i="47"/>
  <c r="I15" i="47"/>
  <c r="J24" i="47"/>
  <c r="J20" i="47"/>
  <c r="O25" i="47"/>
  <c r="O24" i="47"/>
  <c r="J17" i="47"/>
  <c r="J25" i="47"/>
  <c r="J22" i="47"/>
  <c r="O15" i="47"/>
  <c r="O21" i="47"/>
  <c r="I23" i="47"/>
  <c r="I22" i="47"/>
  <c r="I24" i="47"/>
  <c r="I20" i="47"/>
  <c r="I19" i="47"/>
  <c r="I17" i="47"/>
  <c r="F53" i="44" l="1"/>
  <c r="Q53" i="44"/>
  <c r="AL138" i="46"/>
  <c r="F52" i="44"/>
  <c r="E53" i="44"/>
  <c r="AA741" i="79"/>
  <c r="AA758" i="79"/>
  <c r="AA377" i="79"/>
  <c r="AA390" i="79"/>
  <c r="M93" i="45"/>
  <c r="M132" i="45" s="1"/>
  <c r="M100" i="45"/>
  <c r="N132" i="45" s="1"/>
  <c r="O377" i="79"/>
  <c r="AC398" i="46"/>
  <c r="AJ272" i="46"/>
  <c r="R16" i="47"/>
  <c r="T16" i="47"/>
  <c r="V16" i="47"/>
  <c r="J26" i="47"/>
  <c r="K26" i="47"/>
  <c r="L26" i="47"/>
  <c r="U16" i="47"/>
  <c r="F23" i="45"/>
  <c r="C125" i="45" s="1"/>
  <c r="N93" i="45"/>
  <c r="M133" i="45" s="1"/>
  <c r="N72" i="45"/>
  <c r="J133" i="45" s="1"/>
  <c r="N44" i="45"/>
  <c r="F133" i="45" s="1"/>
  <c r="Z582" i="79"/>
  <c r="Z741" i="79" s="1"/>
  <c r="Z948" i="79"/>
  <c r="Z149" i="46"/>
  <c r="Z255" i="46" s="1"/>
  <c r="Z218" i="79"/>
  <c r="Z36" i="79"/>
  <c r="Z195" i="79" s="1"/>
  <c r="Z278" i="46"/>
  <c r="Z384" i="46" s="1"/>
  <c r="K37" i="45"/>
  <c r="K44" i="45"/>
  <c r="J86" i="45"/>
  <c r="L129" i="45" s="1"/>
  <c r="E114" i="45"/>
  <c r="P124" i="45" s="1"/>
  <c r="K23" i="45"/>
  <c r="I25" i="47"/>
  <c r="I18" i="47"/>
  <c r="J16" i="47"/>
  <c r="O16" i="47"/>
  <c r="M16" i="47"/>
  <c r="M21" i="47"/>
  <c r="K23" i="47"/>
  <c r="N16" i="47"/>
  <c r="N27" i="47" s="1"/>
  <c r="N29" i="47" s="1"/>
  <c r="M23" i="47"/>
  <c r="V23" i="47"/>
  <c r="T26" i="47"/>
  <c r="R26" i="47"/>
  <c r="F114" i="45"/>
  <c r="P125" i="45" s="1"/>
  <c r="G72" i="45"/>
  <c r="J126" i="45" s="1"/>
  <c r="G100" i="45"/>
  <c r="N126" i="45" s="1"/>
  <c r="M65" i="45"/>
  <c r="I132" i="45" s="1"/>
  <c r="E14" i="44"/>
  <c r="E18" i="44" s="1"/>
  <c r="I23" i="45"/>
  <c r="C128" i="45" s="1"/>
  <c r="G30" i="45"/>
  <c r="D126" i="45" s="1"/>
  <c r="J37" i="45"/>
  <c r="E129" i="45" s="1"/>
  <c r="J44" i="45"/>
  <c r="F129" i="45" s="1"/>
  <c r="I44" i="45"/>
  <c r="F128" i="45" s="1"/>
  <c r="F44" i="45"/>
  <c r="F125" i="45" s="1"/>
  <c r="F51" i="45"/>
  <c r="G125" i="45" s="1"/>
  <c r="E58" i="45"/>
  <c r="H124" i="45" s="1"/>
  <c r="AH217" i="79"/>
  <c r="AH277" i="46"/>
  <c r="AL1107" i="79"/>
  <c r="E100" i="45"/>
  <c r="N124" i="45" s="1"/>
  <c r="F100" i="45"/>
  <c r="N125" i="45" s="1"/>
  <c r="J114" i="45"/>
  <c r="P129" i="45" s="1"/>
  <c r="F13" i="44"/>
  <c r="AA217" i="79"/>
  <c r="F28" i="44"/>
  <c r="AA947" i="79"/>
  <c r="AA399" i="79"/>
  <c r="K14" i="47"/>
  <c r="F42" i="44"/>
  <c r="AE947" i="79"/>
  <c r="AE217" i="79"/>
  <c r="AE399" i="79"/>
  <c r="AE35" i="79"/>
  <c r="AE148" i="46"/>
  <c r="I122" i="45"/>
  <c r="AE20" i="46"/>
  <c r="N28" i="44"/>
  <c r="AI947" i="79"/>
  <c r="AI277" i="46"/>
  <c r="N13" i="44"/>
  <c r="Y141" i="46"/>
  <c r="Y209" i="79"/>
  <c r="V21" i="47"/>
  <c r="R21" i="47"/>
  <c r="Q21" i="47"/>
  <c r="P21" i="47"/>
  <c r="T21" i="47"/>
  <c r="U21" i="47"/>
  <c r="H29" i="44"/>
  <c r="H33" i="44" s="1"/>
  <c r="H14" i="44"/>
  <c r="H18" i="44" s="1"/>
  <c r="AC948" i="79"/>
  <c r="AC1107" i="79" s="1"/>
  <c r="G123" i="45"/>
  <c r="AC149" i="46"/>
  <c r="AC267" i="46" s="1"/>
  <c r="AC406" i="46"/>
  <c r="AC765" i="79"/>
  <c r="AC941" i="79" s="1"/>
  <c r="AC400" i="79"/>
  <c r="AC559" i="79" s="1"/>
  <c r="AC21" i="46"/>
  <c r="AC140" i="46" s="1"/>
  <c r="I16" i="47"/>
  <c r="O26" i="47"/>
  <c r="L16" i="47"/>
  <c r="K16" i="47"/>
  <c r="K27" i="47" s="1"/>
  <c r="K29" i="47" s="1"/>
  <c r="U26" i="47"/>
  <c r="S16" i="47"/>
  <c r="P16" i="47"/>
  <c r="V18" i="47"/>
  <c r="R18" i="47"/>
  <c r="L18" i="47"/>
  <c r="S23" i="47"/>
  <c r="P23" i="47"/>
  <c r="T23" i="47"/>
  <c r="U23" i="47"/>
  <c r="P25" i="47"/>
  <c r="V25" i="47"/>
  <c r="R25" i="47"/>
  <c r="S25" i="47"/>
  <c r="U25" i="47"/>
  <c r="AC582" i="79"/>
  <c r="AC741" i="79" s="1"/>
  <c r="Z764" i="79"/>
  <c r="Z947" i="79"/>
  <c r="Z405" i="46"/>
  <c r="Z581" i="79"/>
  <c r="Z148" i="46"/>
  <c r="D122" i="45"/>
  <c r="AD148" i="46"/>
  <c r="AD581" i="79"/>
  <c r="H122" i="45"/>
  <c r="AD217" i="79"/>
  <c r="I26" i="47"/>
  <c r="I21" i="47"/>
  <c r="O18" i="47"/>
  <c r="J23" i="47"/>
  <c r="L21" i="47"/>
  <c r="M18" i="47"/>
  <c r="K21" i="47"/>
  <c r="N26" i="47"/>
  <c r="M26" i="47"/>
  <c r="S18" i="47"/>
  <c r="S26" i="47"/>
  <c r="Q16" i="47"/>
  <c r="T18" i="47"/>
  <c r="H43" i="44"/>
  <c r="AC36" i="79"/>
  <c r="D123" i="45"/>
  <c r="E28" i="44"/>
  <c r="AH947" i="79"/>
  <c r="AG941" i="79"/>
  <c r="L122" i="45"/>
  <c r="AG400" i="79"/>
  <c r="AG559" i="79" s="1"/>
  <c r="L43" i="44"/>
  <c r="AG21" i="46"/>
  <c r="AG127" i="46" s="1"/>
  <c r="AG149" i="46"/>
  <c r="AG255" i="46" s="1"/>
  <c r="AG36" i="79"/>
  <c r="AG195" i="79" s="1"/>
  <c r="AG582" i="79"/>
  <c r="AG758" i="79" s="1"/>
  <c r="K123" i="45"/>
  <c r="Y142" i="46"/>
  <c r="Y397" i="46"/>
  <c r="Z210" i="79"/>
  <c r="AA399" i="46"/>
  <c r="AA524" i="46"/>
  <c r="AL765" i="79"/>
  <c r="AL941" i="79" s="1"/>
  <c r="AL218" i="79"/>
  <c r="AL391" i="79" s="1"/>
  <c r="AH278" i="46"/>
  <c r="M43" i="44"/>
  <c r="M14" i="44"/>
  <c r="M18" i="44" s="1"/>
  <c r="AL135" i="46"/>
  <c r="Z139" i="46"/>
  <c r="Y143" i="46"/>
  <c r="Y398" i="46"/>
  <c r="Z207" i="79"/>
  <c r="Y211" i="79"/>
  <c r="L44" i="45"/>
  <c r="L58" i="45"/>
  <c r="I114" i="45"/>
  <c r="P128" i="45" s="1"/>
  <c r="AD1107" i="79"/>
  <c r="AL384" i="46"/>
  <c r="Z757" i="79"/>
  <c r="Y573" i="79"/>
  <c r="Z573" i="79"/>
  <c r="Y136" i="46"/>
  <c r="Y140" i="46"/>
  <c r="Y266" i="46"/>
  <c r="Y270" i="46"/>
  <c r="Y208" i="79"/>
  <c r="L30" i="45"/>
  <c r="AA392" i="79"/>
  <c r="AL207" i="79"/>
  <c r="AH143" i="46"/>
  <c r="AG135" i="46"/>
  <c r="AG139" i="46"/>
  <c r="Y139" i="46"/>
  <c r="AA574" i="79"/>
  <c r="AD195" i="79"/>
  <c r="Z211" i="79"/>
  <c r="AG528" i="46"/>
  <c r="AA255" i="46"/>
  <c r="AC573" i="79"/>
  <c r="AC526" i="46"/>
  <c r="AJ269" i="46"/>
  <c r="AG394" i="46"/>
  <c r="AG398" i="46"/>
  <c r="F47" i="44"/>
  <c r="F50" i="44"/>
  <c r="AH127" i="46"/>
  <c r="AH142" i="46"/>
  <c r="F51" i="44"/>
  <c r="AG524" i="46"/>
  <c r="AL399" i="46"/>
  <c r="AC397" i="46"/>
  <c r="AA527" i="46"/>
  <c r="AA393" i="79"/>
  <c r="AA391" i="79"/>
  <c r="AG209" i="79"/>
  <c r="AC394" i="46"/>
  <c r="AC390" i="79"/>
  <c r="W24" i="47"/>
  <c r="Y128" i="46"/>
  <c r="Y21" i="46"/>
  <c r="Y127" i="46" s="1"/>
  <c r="Y406" i="46"/>
  <c r="Y512" i="46" s="1"/>
  <c r="Y765" i="79"/>
  <c r="Y924" i="79" s="1"/>
  <c r="Y278" i="46"/>
  <c r="Y384" i="46" s="1"/>
  <c r="D14" i="44"/>
  <c r="Y582" i="79"/>
  <c r="Y741" i="79" s="1"/>
  <c r="AH195" i="79"/>
  <c r="AH210" i="79"/>
  <c r="AH211" i="79"/>
  <c r="H28" i="44"/>
  <c r="AC148" i="46"/>
  <c r="AC399" i="79"/>
  <c r="M14" i="47"/>
  <c r="H13" i="44"/>
  <c r="AC581" i="79"/>
  <c r="G122" i="45"/>
  <c r="AK277" i="46"/>
  <c r="AK217" i="79"/>
  <c r="O122" i="45"/>
  <c r="AK581" i="79"/>
  <c r="P28" i="44"/>
  <c r="P42" i="44"/>
  <c r="AK399" i="79"/>
  <c r="AK405" i="46"/>
  <c r="P13" i="44"/>
  <c r="AK35" i="79"/>
  <c r="AK20" i="46"/>
  <c r="AK947" i="79"/>
  <c r="Z924" i="79"/>
  <c r="Q13" i="44"/>
  <c r="V14" i="47"/>
  <c r="Q42" i="44"/>
  <c r="AL399" i="79"/>
  <c r="AL764" i="79"/>
  <c r="AL581" i="79"/>
  <c r="Q28" i="44"/>
  <c r="AL20" i="46"/>
  <c r="AL35" i="79"/>
  <c r="AL405" i="46"/>
  <c r="AL277" i="46"/>
  <c r="AL217" i="79"/>
  <c r="AL947" i="79"/>
  <c r="AA573" i="79"/>
  <c r="Y149" i="46"/>
  <c r="Y255" i="46" s="1"/>
  <c r="Y218" i="79"/>
  <c r="Y377" i="79" s="1"/>
  <c r="D29" i="44"/>
  <c r="D33" i="44" s="1"/>
  <c r="D28" i="44"/>
  <c r="Y277" i="46"/>
  <c r="Y217" i="79"/>
  <c r="C122" i="45"/>
  <c r="D13" i="44"/>
  <c r="Y947" i="79"/>
  <c r="Y148" i="46"/>
  <c r="Y256" i="46" s="1"/>
  <c r="L28" i="44"/>
  <c r="K122" i="45"/>
  <c r="AG148" i="46"/>
  <c r="L13" i="44"/>
  <c r="AG20" i="46"/>
  <c r="L42" i="44"/>
  <c r="Q14" i="47"/>
  <c r="AG405" i="46"/>
  <c r="AG217" i="79"/>
  <c r="AG947" i="79"/>
  <c r="H42" i="44"/>
  <c r="D43" i="44"/>
  <c r="C123" i="45"/>
  <c r="Y400" i="79"/>
  <c r="Y559" i="79" s="1"/>
  <c r="AC947" i="79"/>
  <c r="Y581" i="79"/>
  <c r="C74" i="45"/>
  <c r="P122" i="45"/>
  <c r="AG277" i="46"/>
  <c r="AK148" i="46"/>
  <c r="AL139" i="46"/>
  <c r="AL143" i="46"/>
  <c r="AL137" i="46"/>
  <c r="AL127" i="46"/>
  <c r="AJ218" i="79"/>
  <c r="AJ393" i="79" s="1"/>
  <c r="N123" i="45"/>
  <c r="AJ278" i="46"/>
  <c r="AJ399" i="46" s="1"/>
  <c r="AJ21" i="46"/>
  <c r="AJ406" i="46"/>
  <c r="AJ528" i="46" s="1"/>
  <c r="AJ765" i="79"/>
  <c r="AJ941" i="79" s="1"/>
  <c r="AJ400" i="79"/>
  <c r="AJ575" i="79" s="1"/>
  <c r="Y948" i="79"/>
  <c r="Y1107" i="79" s="1"/>
  <c r="AG764" i="79"/>
  <c r="AG399" i="79"/>
  <c r="AG581" i="79"/>
  <c r="AF36" i="79"/>
  <c r="AF278" i="46"/>
  <c r="AF384" i="46" s="1"/>
  <c r="W17" i="47"/>
  <c r="Z20" i="46"/>
  <c r="N14" i="47"/>
  <c r="J14" i="47"/>
  <c r="AH138" i="46"/>
  <c r="AH139" i="46"/>
  <c r="AD21" i="46"/>
  <c r="AD138" i="46" s="1"/>
  <c r="AD405" i="46"/>
  <c r="I43" i="44"/>
  <c r="AD582" i="79"/>
  <c r="AD758" i="79" s="1"/>
  <c r="I14" i="44"/>
  <c r="I18" i="44" s="1"/>
  <c r="AD764" i="79"/>
  <c r="I13" i="44"/>
  <c r="Z217" i="79"/>
  <c r="Z277" i="46"/>
  <c r="AG512" i="46"/>
  <c r="AK765" i="79"/>
  <c r="AK941" i="79" s="1"/>
  <c r="AH948" i="79"/>
  <c r="AH1107" i="79" s="1"/>
  <c r="AH582" i="79"/>
  <c r="AH758" i="79" s="1"/>
  <c r="AH218" i="79"/>
  <c r="AH390" i="79" s="1"/>
  <c r="AH406" i="46"/>
  <c r="AH527" i="46" s="1"/>
  <c r="AH149" i="46"/>
  <c r="AH265" i="46" s="1"/>
  <c r="AH137" i="46"/>
  <c r="AL396" i="46"/>
  <c r="I42" i="44"/>
  <c r="E42" i="44"/>
  <c r="AD20" i="46"/>
  <c r="Y387" i="46"/>
  <c r="AH135" i="46"/>
  <c r="AG143" i="46"/>
  <c r="AD278" i="46"/>
  <c r="AD396" i="46" s="1"/>
  <c r="AD277" i="46"/>
  <c r="AD406" i="46"/>
  <c r="AD529" i="46" s="1"/>
  <c r="AD149" i="46"/>
  <c r="AD400" i="79"/>
  <c r="AD574" i="79" s="1"/>
  <c r="AD947" i="79"/>
  <c r="Z35" i="79"/>
  <c r="Q49" i="44"/>
  <c r="Q46" i="44"/>
  <c r="Q50" i="44"/>
  <c r="L51" i="44"/>
  <c r="Q48" i="44"/>
  <c r="AG391" i="79"/>
  <c r="C46" i="45"/>
  <c r="Q51" i="44"/>
  <c r="C109" i="45"/>
  <c r="AK400" i="46"/>
  <c r="AG142" i="46"/>
  <c r="AG138" i="46"/>
  <c r="AA398" i="46"/>
  <c r="AA559" i="79"/>
  <c r="AA268" i="46"/>
  <c r="AA208" i="79"/>
  <c r="W20" i="47"/>
  <c r="AG137" i="46"/>
  <c r="E46" i="44"/>
  <c r="AG384" i="46"/>
  <c r="AJ268" i="46"/>
  <c r="AH397" i="46"/>
  <c r="AL397" i="46"/>
  <c r="AA269" i="46"/>
  <c r="AD211" i="79"/>
  <c r="Z208" i="79"/>
  <c r="AG141" i="46"/>
  <c r="AG140" i="46"/>
  <c r="AC395" i="46"/>
  <c r="AC525" i="46"/>
  <c r="Y137" i="46"/>
  <c r="AL141" i="46"/>
  <c r="AC396" i="46"/>
  <c r="AA529" i="46"/>
  <c r="AL209" i="79"/>
  <c r="AA575" i="79"/>
  <c r="AD941" i="79"/>
  <c r="Z559" i="79"/>
  <c r="AC924" i="79"/>
  <c r="Z1107" i="79"/>
  <c r="Y758" i="79"/>
  <c r="Z758" i="79"/>
  <c r="Y941" i="79"/>
  <c r="AG924" i="79"/>
  <c r="AH941" i="79"/>
  <c r="AD924" i="79"/>
  <c r="AA1107" i="79"/>
  <c r="Z574" i="79"/>
  <c r="AC135" i="46"/>
  <c r="AC512" i="46"/>
  <c r="AD209" i="79"/>
  <c r="AA207" i="79"/>
  <c r="AG399" i="46"/>
  <c r="AH393" i="79"/>
  <c r="AG136" i="46"/>
  <c r="AL136" i="46"/>
  <c r="AH141" i="46"/>
  <c r="AC400" i="46"/>
  <c r="AC528" i="46"/>
  <c r="AA526" i="46"/>
  <c r="AA528" i="46"/>
  <c r="AC209" i="79"/>
  <c r="AA195" i="79"/>
  <c r="AD391" i="79"/>
  <c r="AC377" i="79"/>
  <c r="AD210" i="79"/>
  <c r="AJ266" i="46"/>
  <c r="Y396" i="46"/>
  <c r="AG529" i="46"/>
  <c r="AG525" i="46"/>
  <c r="AL525" i="46"/>
  <c r="AH209" i="79"/>
  <c r="Z136" i="46"/>
  <c r="AC384" i="46"/>
  <c r="AA211" i="79"/>
  <c r="AC391" i="79"/>
  <c r="Y399" i="46"/>
  <c r="AH208" i="79"/>
  <c r="AK399" i="46"/>
  <c r="Y393" i="79"/>
  <c r="AC399" i="46"/>
  <c r="AA395" i="46"/>
  <c r="AC524" i="46"/>
  <c r="AA525" i="46"/>
  <c r="AA512" i="46"/>
  <c r="AC207" i="79"/>
  <c r="AA209" i="79"/>
  <c r="AC392" i="79"/>
  <c r="Z377" i="79"/>
  <c r="AL270" i="46"/>
  <c r="Y400" i="46"/>
  <c r="AG526" i="46"/>
  <c r="Y525" i="46"/>
  <c r="AA142" i="46"/>
  <c r="AA272" i="46"/>
  <c r="AA141" i="46"/>
  <c r="AA139" i="46"/>
  <c r="AA143" i="46"/>
  <c r="AA270" i="46"/>
  <c r="AA265" i="46"/>
  <c r="AA397" i="46"/>
  <c r="AC211" i="79"/>
  <c r="AJ208" i="79"/>
  <c r="Z391" i="79"/>
  <c r="AA136" i="46"/>
  <c r="AA140" i="46"/>
  <c r="AA138" i="46"/>
  <c r="AA267" i="46"/>
  <c r="AA135" i="46"/>
  <c r="AA271" i="46"/>
  <c r="AA384" i="46"/>
  <c r="AC527" i="46"/>
  <c r="AC210" i="79"/>
  <c r="AA210" i="79"/>
  <c r="AD207" i="79"/>
  <c r="AA127" i="46"/>
  <c r="AH136" i="46"/>
  <c r="AA137" i="46"/>
  <c r="AC142" i="46"/>
  <c r="AL140" i="46"/>
  <c r="AH140" i="46"/>
  <c r="AA266" i="46"/>
  <c r="AC195" i="79"/>
  <c r="AC208" i="79"/>
  <c r="AD393" i="79"/>
  <c r="AC393" i="79"/>
  <c r="AG400" i="46"/>
  <c r="AH396" i="46"/>
  <c r="Y395" i="46"/>
  <c r="Z209" i="79"/>
  <c r="Z393" i="79"/>
  <c r="D377" i="79"/>
  <c r="K79" i="45"/>
  <c r="K130" i="45" s="1"/>
  <c r="E130" i="45"/>
  <c r="K86" i="45"/>
  <c r="L130" i="45" s="1"/>
  <c r="D130" i="45"/>
  <c r="W15" i="47"/>
  <c r="W22" i="47"/>
  <c r="W19" i="47"/>
  <c r="AC266" i="46"/>
  <c r="AC271" i="46"/>
  <c r="AD266" i="46"/>
  <c r="AD271" i="46"/>
  <c r="J19" i="86"/>
  <c r="AE524" i="46"/>
  <c r="AE526" i="46"/>
  <c r="AE512" i="46"/>
  <c r="AE527" i="46"/>
  <c r="AE528" i="46"/>
  <c r="AE529" i="46"/>
  <c r="AE525" i="46"/>
  <c r="AI393" i="79"/>
  <c r="AI377" i="79"/>
  <c r="AI391" i="79"/>
  <c r="AI392" i="79"/>
  <c r="AI390" i="79"/>
  <c r="AE391" i="79"/>
  <c r="AE390" i="79"/>
  <c r="AE393" i="79"/>
  <c r="AE392" i="79"/>
  <c r="AE377" i="79"/>
  <c r="AB582" i="79"/>
  <c r="AB36" i="79"/>
  <c r="F123" i="45"/>
  <c r="G43" i="44"/>
  <c r="AB278" i="46"/>
  <c r="AB948" i="79"/>
  <c r="AB1107" i="79" s="1"/>
  <c r="AB218" i="79"/>
  <c r="AB21" i="46"/>
  <c r="G29" i="44"/>
  <c r="G33" i="44" s="1"/>
  <c r="AB765" i="79"/>
  <c r="AB406" i="46"/>
  <c r="AB400" i="79"/>
  <c r="G14" i="44"/>
  <c r="G18" i="44" s="1"/>
  <c r="AB149" i="46"/>
  <c r="Z1108" i="79"/>
  <c r="C60" i="45"/>
  <c r="E30" i="45"/>
  <c r="D124" i="45" s="1"/>
  <c r="E72" i="45"/>
  <c r="J124" i="45" s="1"/>
  <c r="E65" i="45"/>
  <c r="I124" i="45" s="1"/>
  <c r="E23" i="45"/>
  <c r="C124" i="45" s="1"/>
  <c r="E79" i="45"/>
  <c r="K124" i="45" s="1"/>
  <c r="E107" i="45"/>
  <c r="O124" i="45" s="1"/>
  <c r="E93" i="45"/>
  <c r="M124" i="45" s="1"/>
  <c r="E51" i="45"/>
  <c r="G124" i="45" s="1"/>
  <c r="E44" i="45"/>
  <c r="F124" i="45" s="1"/>
  <c r="J30" i="45"/>
  <c r="D129" i="45" s="1"/>
  <c r="J93" i="45"/>
  <c r="M129" i="45" s="1"/>
  <c r="J72" i="45"/>
  <c r="J129" i="45" s="1"/>
  <c r="J23" i="45"/>
  <c r="C129" i="45" s="1"/>
  <c r="J107" i="45"/>
  <c r="O129" i="45" s="1"/>
  <c r="J51" i="45"/>
  <c r="G129" i="45" s="1"/>
  <c r="J65" i="45"/>
  <c r="I129" i="45" s="1"/>
  <c r="J58" i="45"/>
  <c r="H129" i="45" s="1"/>
  <c r="N86" i="45"/>
  <c r="L133" i="45" s="1"/>
  <c r="N100" i="45"/>
  <c r="N133" i="45" s="1"/>
  <c r="N65" i="45"/>
  <c r="I133" i="45" s="1"/>
  <c r="N37" i="45"/>
  <c r="E133" i="45" s="1"/>
  <c r="N23" i="45"/>
  <c r="C133" i="45" s="1"/>
  <c r="N58" i="45"/>
  <c r="H133" i="45" s="1"/>
  <c r="N30" i="45"/>
  <c r="D133" i="45" s="1"/>
  <c r="N107" i="45"/>
  <c r="O133" i="45" s="1"/>
  <c r="N51" i="45"/>
  <c r="G133" i="45" s="1"/>
  <c r="AA757" i="79"/>
  <c r="AA924" i="79"/>
  <c r="AA941" i="79"/>
  <c r="F46" i="44"/>
  <c r="AA385" i="46" s="1"/>
  <c r="F48" i="44"/>
  <c r="F49" i="44"/>
  <c r="C32" i="45"/>
  <c r="AA513" i="46"/>
  <c r="E37" i="45"/>
  <c r="E124" i="45" s="1"/>
  <c r="J100" i="45"/>
  <c r="N129" i="45" s="1"/>
  <c r="E86" i="45"/>
  <c r="L124" i="45" s="1"/>
  <c r="K100" i="45"/>
  <c r="N130" i="45" s="1"/>
  <c r="K93" i="45"/>
  <c r="M130" i="45" s="1"/>
  <c r="K107" i="45"/>
  <c r="O130" i="45" s="1"/>
  <c r="C130" i="45"/>
  <c r="K72" i="45"/>
  <c r="J130" i="45" s="1"/>
  <c r="H130" i="45"/>
  <c r="F130" i="45"/>
  <c r="J14" i="44"/>
  <c r="AE948" i="79"/>
  <c r="AE1107" i="79" s="1"/>
  <c r="AE36" i="79"/>
  <c r="AE149" i="46"/>
  <c r="AE21" i="46"/>
  <c r="AE278" i="46"/>
  <c r="I123" i="45"/>
  <c r="J29" i="44"/>
  <c r="J33" i="44" s="1"/>
  <c r="AE400" i="79"/>
  <c r="AE582" i="79"/>
  <c r="AE765" i="79"/>
  <c r="L100" i="45"/>
  <c r="N131" i="45" s="1"/>
  <c r="G131" i="45"/>
  <c r="F131" i="45"/>
  <c r="AL741" i="79"/>
  <c r="AL757" i="79"/>
  <c r="AL758" i="79"/>
  <c r="AL393" i="79"/>
  <c r="AL527" i="46"/>
  <c r="AL526" i="46"/>
  <c r="AL529" i="46"/>
  <c r="AL512" i="46"/>
  <c r="AL528" i="46"/>
  <c r="AL272" i="46"/>
  <c r="AL267" i="46"/>
  <c r="AL266" i="46"/>
  <c r="AL255" i="46"/>
  <c r="AL271" i="46"/>
  <c r="F58" i="45"/>
  <c r="H125" i="45" s="1"/>
  <c r="F86" i="45"/>
  <c r="L125" i="45" s="1"/>
  <c r="F93" i="45"/>
  <c r="M125" i="45" s="1"/>
  <c r="F79" i="45"/>
  <c r="K125" i="45" s="1"/>
  <c r="H93" i="45"/>
  <c r="M127" i="45" s="1"/>
  <c r="H72" i="45"/>
  <c r="J127" i="45" s="1"/>
  <c r="H37" i="45"/>
  <c r="E127" i="45" s="1"/>
  <c r="H30" i="45"/>
  <c r="D127" i="45" s="1"/>
  <c r="H131" i="45"/>
  <c r="L79" i="45"/>
  <c r="K131" i="45" s="1"/>
  <c r="L86" i="45"/>
  <c r="L131" i="45" s="1"/>
  <c r="M23" i="45"/>
  <c r="C132" i="45" s="1"/>
  <c r="M114" i="45"/>
  <c r="P132" i="45" s="1"/>
  <c r="M86" i="45"/>
  <c r="L132" i="45" s="1"/>
  <c r="M72" i="45"/>
  <c r="J132" i="45" s="1"/>
  <c r="M37" i="45"/>
  <c r="E132" i="45" s="1"/>
  <c r="AA396" i="46"/>
  <c r="AA400" i="46"/>
  <c r="AA394" i="46"/>
  <c r="AD390" i="79"/>
  <c r="AD392" i="79"/>
  <c r="AD377" i="79"/>
  <c r="AL524" i="46"/>
  <c r="AL269" i="46"/>
  <c r="I65" i="45"/>
  <c r="I128" i="45" s="1"/>
  <c r="I72" i="45"/>
  <c r="J128" i="45" s="1"/>
  <c r="D131" i="45"/>
  <c r="L107" i="45"/>
  <c r="O131" i="45" s="1"/>
  <c r="AC141" i="46"/>
  <c r="AL265" i="46"/>
  <c r="AK209" i="79"/>
  <c r="AK211" i="79"/>
  <c r="AK208" i="79"/>
  <c r="AK210" i="79"/>
  <c r="AK195" i="79"/>
  <c r="N43" i="44"/>
  <c r="AI406" i="46"/>
  <c r="AI582" i="79"/>
  <c r="N29" i="44"/>
  <c r="N33" i="44" s="1"/>
  <c r="N14" i="44"/>
  <c r="N18" i="44" s="1"/>
  <c r="AI36" i="79"/>
  <c r="AI765" i="79"/>
  <c r="AI149" i="46"/>
  <c r="AI948" i="79"/>
  <c r="AI1107" i="79" s="1"/>
  <c r="AI21" i="46"/>
  <c r="AI278" i="46"/>
  <c r="AL195" i="79"/>
  <c r="AL210" i="79"/>
  <c r="AL208" i="79"/>
  <c r="AL211" i="79"/>
  <c r="AJ209" i="79"/>
  <c r="AJ195" i="79"/>
  <c r="AH559" i="79"/>
  <c r="AH575" i="79"/>
  <c r="AL575" i="79"/>
  <c r="AL559" i="79"/>
  <c r="AG395" i="46"/>
  <c r="AG397" i="46"/>
  <c r="Z140" i="46"/>
  <c r="Z142" i="46"/>
  <c r="Z137" i="46"/>
  <c r="Z141" i="46"/>
  <c r="Y271" i="46"/>
  <c r="Y268" i="46"/>
  <c r="Y272" i="46"/>
  <c r="Y267" i="46"/>
  <c r="Z270" i="46"/>
  <c r="Z268" i="46"/>
  <c r="Z267" i="46"/>
  <c r="Z271" i="46"/>
  <c r="Z266" i="46"/>
  <c r="Z397" i="46"/>
  <c r="Z400" i="46"/>
  <c r="Z396" i="46"/>
  <c r="Z399" i="46"/>
  <c r="Z395" i="46"/>
  <c r="Y529" i="46"/>
  <c r="Y526" i="46"/>
  <c r="Z527" i="46"/>
  <c r="Z526" i="46"/>
  <c r="Z525" i="46"/>
  <c r="Y210" i="79"/>
  <c r="Y207" i="79"/>
  <c r="Y574" i="79"/>
  <c r="Y575" i="79"/>
  <c r="Z398" i="46"/>
  <c r="AH207" i="79"/>
  <c r="AJ211" i="79"/>
  <c r="AJ255" i="46"/>
  <c r="AJ270" i="46"/>
  <c r="AJ265" i="46"/>
  <c r="AG266" i="46"/>
  <c r="AH399" i="46"/>
  <c r="AH398" i="46"/>
  <c r="AL400" i="46"/>
  <c r="AG208" i="79"/>
  <c r="AK207" i="79"/>
  <c r="AK573" i="79"/>
  <c r="AK575" i="79"/>
  <c r="K29" i="44"/>
  <c r="K33" i="44" s="1"/>
  <c r="AF149" i="46"/>
  <c r="AF406" i="46"/>
  <c r="AF218" i="79"/>
  <c r="AF582" i="79"/>
  <c r="AF948" i="79"/>
  <c r="AF1107" i="79" s="1"/>
  <c r="AF21" i="46"/>
  <c r="K14" i="44"/>
  <c r="K18" i="44" s="1"/>
  <c r="AF400" i="79"/>
  <c r="K43" i="44"/>
  <c r="J123" i="45"/>
  <c r="Z272" i="46"/>
  <c r="Z394" i="46"/>
  <c r="Z138" i="46"/>
  <c r="AH405" i="46"/>
  <c r="AH20" i="46"/>
  <c r="M42" i="44"/>
  <c r="M28" i="44"/>
  <c r="AH399" i="79"/>
  <c r="AH148" i="46"/>
  <c r="AH764" i="79"/>
  <c r="R14" i="47"/>
  <c r="M13" i="44"/>
  <c r="AH581" i="79"/>
  <c r="AK395" i="46"/>
  <c r="AC529" i="46"/>
  <c r="AD208" i="79"/>
  <c r="AH384" i="46"/>
  <c r="AG270" i="46"/>
  <c r="AJ267" i="46"/>
  <c r="AJ271" i="46"/>
  <c r="AH400" i="46"/>
  <c r="AH395" i="46"/>
  <c r="AH394" i="46"/>
  <c r="AL398" i="46"/>
  <c r="AL395" i="46"/>
  <c r="AJ210" i="79"/>
  <c r="AK559" i="79"/>
  <c r="AI400" i="79"/>
  <c r="AF765" i="79"/>
  <c r="AJ207" i="79"/>
  <c r="M123" i="45"/>
  <c r="Z265" i="46"/>
  <c r="Y527" i="46"/>
  <c r="Z135" i="46"/>
  <c r="Y135" i="46"/>
  <c r="Z143" i="46"/>
  <c r="Z269" i="46"/>
  <c r="Y269" i="46"/>
  <c r="Y394" i="46"/>
  <c r="Z524" i="46"/>
  <c r="Y528" i="46"/>
  <c r="Y390" i="79"/>
  <c r="Y391" i="79"/>
  <c r="Z392" i="79"/>
  <c r="AK394" i="46"/>
  <c r="AG392" i="79"/>
  <c r="AG377" i="79"/>
  <c r="AG393" i="79"/>
  <c r="M46" i="44"/>
  <c r="Z390" i="79"/>
  <c r="AI20" i="46"/>
  <c r="M122" i="45"/>
  <c r="AI35" i="79"/>
  <c r="AI405" i="46"/>
  <c r="N42" i="44"/>
  <c r="AI148" i="46"/>
  <c r="AI764" i="79"/>
  <c r="AH573" i="79"/>
  <c r="AH574" i="79"/>
  <c r="AL574" i="79"/>
  <c r="AL573" i="79"/>
  <c r="Z941" i="79"/>
  <c r="AH924" i="79"/>
  <c r="AL394" i="46"/>
  <c r="AG207" i="79"/>
  <c r="Z575" i="79"/>
  <c r="AG390" i="79"/>
  <c r="Q47" i="44"/>
  <c r="L46" i="44"/>
  <c r="AI581" i="79"/>
  <c r="AI399" i="79"/>
  <c r="AG1107" i="79"/>
  <c r="AK397" i="46"/>
  <c r="AK398" i="46"/>
  <c r="AK396" i="46"/>
  <c r="O123" i="45"/>
  <c r="AK21" i="46"/>
  <c r="P14" i="44"/>
  <c r="P18" i="44" s="1"/>
  <c r="P43" i="44"/>
  <c r="AK149" i="46"/>
  <c r="AK406" i="46"/>
  <c r="AK218" i="79"/>
  <c r="AK582" i="79"/>
  <c r="AK948" i="79"/>
  <c r="AK1107" i="79" s="1"/>
  <c r="Z528" i="46"/>
  <c r="Y392" i="79"/>
  <c r="Y524" i="46"/>
  <c r="O43" i="44"/>
  <c r="O14" i="44"/>
  <c r="O18" i="44" s="1"/>
  <c r="AJ948" i="79"/>
  <c r="AJ1107" i="79" s="1"/>
  <c r="AJ582" i="79"/>
  <c r="AJ573" i="79" l="1"/>
  <c r="AG268" i="46"/>
  <c r="AJ574" i="79"/>
  <c r="AG269" i="46"/>
  <c r="AG272" i="46"/>
  <c r="AJ394" i="46"/>
  <c r="AG271" i="46"/>
  <c r="AG265" i="46"/>
  <c r="AG267" i="46"/>
  <c r="L27" i="47"/>
  <c r="L29" i="47" s="1"/>
  <c r="R27" i="47"/>
  <c r="R29" i="47" s="1"/>
  <c r="AJ559" i="79"/>
  <c r="AG574" i="79"/>
  <c r="AC574" i="79"/>
  <c r="G53" i="44"/>
  <c r="AB1108" i="79" s="1"/>
  <c r="G52" i="44"/>
  <c r="AJ400" i="46"/>
  <c r="E48" i="44"/>
  <c r="M50" i="44"/>
  <c r="C81" i="45"/>
  <c r="M53" i="44"/>
  <c r="M52" i="44"/>
  <c r="P53" i="44"/>
  <c r="P52" i="44"/>
  <c r="K53" i="44"/>
  <c r="K52" i="44"/>
  <c r="AH391" i="79"/>
  <c r="AL924" i="79"/>
  <c r="AF400" i="46"/>
  <c r="AC575" i="79"/>
  <c r="AG573" i="79"/>
  <c r="E51" i="44"/>
  <c r="E47" i="44"/>
  <c r="E50" i="44"/>
  <c r="Z560" i="79" s="1"/>
  <c r="AG515" i="46"/>
  <c r="AG211" i="79"/>
  <c r="O27" i="47"/>
  <c r="O29" i="47" s="1"/>
  <c r="T27" i="47"/>
  <c r="T29" i="47" s="1"/>
  <c r="U27" i="47"/>
  <c r="U29" i="47" s="1"/>
  <c r="E52" i="44"/>
  <c r="AH377" i="79"/>
  <c r="M48" i="44"/>
  <c r="O52" i="44"/>
  <c r="O53" i="44"/>
  <c r="AH392" i="79"/>
  <c r="M47" i="44"/>
  <c r="M49" i="44"/>
  <c r="AG575" i="79"/>
  <c r="AF398" i="46"/>
  <c r="AF395" i="46"/>
  <c r="AJ384" i="46"/>
  <c r="N52" i="44"/>
  <c r="N53" i="44"/>
  <c r="AF396" i="46"/>
  <c r="M51" i="44"/>
  <c r="AG210" i="79"/>
  <c r="C53" i="45"/>
  <c r="I52" i="44"/>
  <c r="I53" i="44"/>
  <c r="E49" i="44"/>
  <c r="D53" i="44"/>
  <c r="Y1108" i="79" s="1"/>
  <c r="L49" i="44"/>
  <c r="L53" i="44"/>
  <c r="L52" i="44"/>
  <c r="H50" i="44"/>
  <c r="H52" i="44"/>
  <c r="H53" i="44"/>
  <c r="AC1108" i="79" s="1"/>
  <c r="S27" i="47"/>
  <c r="S29" i="47" s="1"/>
  <c r="M27" i="47"/>
  <c r="M29" i="47" s="1"/>
  <c r="Q27" i="47"/>
  <c r="Q29" i="47" s="1"/>
  <c r="AA128" i="46"/>
  <c r="AA132" i="46" s="1"/>
  <c r="J53" i="44"/>
  <c r="AF1108" i="79" s="1"/>
  <c r="W21" i="47"/>
  <c r="W25" i="47"/>
  <c r="V27" i="47"/>
  <c r="V29" i="47" s="1"/>
  <c r="I27" i="47"/>
  <c r="I29" i="47" s="1"/>
  <c r="J27" i="47"/>
  <c r="J29" i="47" s="1"/>
  <c r="W26" i="47"/>
  <c r="P27" i="47"/>
  <c r="P29" i="47" s="1"/>
  <c r="W16" i="47"/>
  <c r="AB1110" i="79"/>
  <c r="AC136" i="46"/>
  <c r="AC139" i="46"/>
  <c r="H48" i="44"/>
  <c r="AL377" i="79"/>
  <c r="AC265" i="46"/>
  <c r="AC269" i="46"/>
  <c r="AC138" i="46"/>
  <c r="AD526" i="46"/>
  <c r="AG757" i="79"/>
  <c r="AC757" i="79"/>
  <c r="H51" i="44"/>
  <c r="H46" i="44"/>
  <c r="AC385" i="46" s="1"/>
  <c r="L50" i="44"/>
  <c r="L47" i="44"/>
  <c r="AG741" i="79"/>
  <c r="AC127" i="46"/>
  <c r="H49" i="44"/>
  <c r="AL390" i="79"/>
  <c r="W18" i="47"/>
  <c r="AC272" i="46"/>
  <c r="AC255" i="46"/>
  <c r="AC137" i="46"/>
  <c r="AC758" i="79"/>
  <c r="W23" i="47"/>
  <c r="L48" i="44"/>
  <c r="AL392" i="79"/>
  <c r="AC143" i="46"/>
  <c r="AC270" i="46"/>
  <c r="AC268" i="46"/>
  <c r="H47" i="44"/>
  <c r="AC513" i="46" s="1"/>
  <c r="AC1110" i="79"/>
  <c r="Y1110" i="79"/>
  <c r="Z380" i="79"/>
  <c r="AD528" i="46"/>
  <c r="AD527" i="46"/>
  <c r="AD512" i="46"/>
  <c r="AF394" i="46"/>
  <c r="AJ395" i="46"/>
  <c r="AA927" i="79"/>
  <c r="AA930" i="79" s="1"/>
  <c r="Y927" i="79"/>
  <c r="Y934" i="79" s="1"/>
  <c r="AA130" i="46"/>
  <c r="AF927" i="79"/>
  <c r="AF930" i="79" s="1"/>
  <c r="AH525" i="46"/>
  <c r="AD575" i="79"/>
  <c r="AF397" i="46"/>
  <c r="AK258" i="46"/>
  <c r="AJ396" i="46"/>
  <c r="AC387" i="46"/>
  <c r="AC388" i="46" s="1"/>
  <c r="AF399" i="46"/>
  <c r="AB380" i="79"/>
  <c r="Z744" i="79"/>
  <c r="Z746" i="79" s="1"/>
  <c r="AA515" i="46"/>
  <c r="AA520" i="46" s="1"/>
  <c r="AB744" i="79"/>
  <c r="AB515" i="46"/>
  <c r="Y515" i="46"/>
  <c r="Y516" i="46" s="1"/>
  <c r="AA380" i="79"/>
  <c r="AA384" i="79" s="1"/>
  <c r="AK387" i="46"/>
  <c r="AK389" i="46" s="1"/>
  <c r="AF258" i="46"/>
  <c r="Y198" i="79"/>
  <c r="Y202" i="79" s="1"/>
  <c r="AJ392" i="79"/>
  <c r="Y562" i="79"/>
  <c r="Y566" i="79" s="1"/>
  <c r="AA258" i="46"/>
  <c r="AA260" i="46" s="1"/>
  <c r="AC198" i="79"/>
  <c r="AC202" i="79" s="1"/>
  <c r="AB927" i="79"/>
  <c r="AA1110" i="79"/>
  <c r="Y380" i="79"/>
  <c r="Y381" i="79" s="1"/>
  <c r="AB130" i="46"/>
  <c r="AE258" i="46"/>
  <c r="AA562" i="79"/>
  <c r="AA564" i="79" s="1"/>
  <c r="AG744" i="79"/>
  <c r="AG748" i="79" s="1"/>
  <c r="AH526" i="46"/>
  <c r="Y258" i="46"/>
  <c r="Y260" i="46" s="1"/>
  <c r="AK924" i="79"/>
  <c r="AB562" i="79"/>
  <c r="AA198" i="79"/>
  <c r="AA199" i="79" s="1"/>
  <c r="AB387" i="46"/>
  <c r="Z1110" i="79"/>
  <c r="Z1119" i="79" s="1"/>
  <c r="AC130" i="46"/>
  <c r="Y130" i="46"/>
  <c r="Y132" i="46" s="1"/>
  <c r="Z562" i="79"/>
  <c r="Z565" i="79" s="1"/>
  <c r="AE744" i="79"/>
  <c r="AE748" i="79" s="1"/>
  <c r="AD573" i="79"/>
  <c r="Y744" i="79"/>
  <c r="Y747" i="79" s="1"/>
  <c r="AA387" i="46"/>
  <c r="AA389" i="46" s="1"/>
  <c r="AC927" i="79"/>
  <c r="AC929" i="79" s="1"/>
  <c r="AB258" i="46"/>
  <c r="Z198" i="79"/>
  <c r="Z202" i="79" s="1"/>
  <c r="AD387" i="46"/>
  <c r="AB198" i="79"/>
  <c r="Z927" i="79"/>
  <c r="Z928" i="79" s="1"/>
  <c r="AL387" i="46"/>
  <c r="AL389" i="46" s="1"/>
  <c r="AD384" i="46"/>
  <c r="AD394" i="46"/>
  <c r="AD400" i="46"/>
  <c r="AJ377" i="79"/>
  <c r="AJ390" i="79"/>
  <c r="AH271" i="46"/>
  <c r="AJ524" i="46"/>
  <c r="AJ512" i="46"/>
  <c r="AD395" i="46"/>
  <c r="AJ391" i="79"/>
  <c r="AJ529" i="46"/>
  <c r="AJ526" i="46"/>
  <c r="AD398" i="46"/>
  <c r="AD397" i="46"/>
  <c r="AD399" i="46"/>
  <c r="AJ527" i="46"/>
  <c r="AF256" i="46"/>
  <c r="AD127" i="46"/>
  <c r="AJ1108" i="79"/>
  <c r="AG256" i="46"/>
  <c r="AI256" i="46"/>
  <c r="AE1108" i="79"/>
  <c r="Z385" i="46"/>
  <c r="AH757" i="79"/>
  <c r="AE256" i="46"/>
  <c r="AA256" i="46"/>
  <c r="AL1108" i="79"/>
  <c r="AH1108" i="79"/>
  <c r="AJ924" i="79"/>
  <c r="I46" i="44"/>
  <c r="AD385" i="46" s="1"/>
  <c r="AD140" i="46"/>
  <c r="AA742" i="79"/>
  <c r="AB128" i="46"/>
  <c r="AA560" i="79"/>
  <c r="AK1108" i="79"/>
  <c r="AC925" i="79"/>
  <c r="AD128" i="46"/>
  <c r="AD136" i="46"/>
  <c r="AH256" i="46"/>
  <c r="I48" i="44"/>
  <c r="AD196" i="79" s="1"/>
  <c r="AC196" i="79"/>
  <c r="Z513" i="46"/>
  <c r="AD256" i="46"/>
  <c r="AA378" i="79"/>
  <c r="AB925" i="79"/>
  <c r="AB1120" i="79"/>
  <c r="AD135" i="46"/>
  <c r="AD142" i="46"/>
  <c r="AD137" i="46"/>
  <c r="AD141" i="46"/>
  <c r="AH741" i="79"/>
  <c r="AJ128" i="46"/>
  <c r="AB256" i="46"/>
  <c r="Z742" i="79"/>
  <c r="AI1108" i="79"/>
  <c r="AD143" i="46"/>
  <c r="AC378" i="79"/>
  <c r="Z196" i="79"/>
  <c r="AA196" i="79"/>
  <c r="AD925" i="79"/>
  <c r="AA1108" i="79"/>
  <c r="AF128" i="46"/>
  <c r="AC560" i="79"/>
  <c r="AE128" i="46"/>
  <c r="AD139" i="46"/>
  <c r="AD1108" i="79"/>
  <c r="I51" i="44"/>
  <c r="AD742" i="79" s="1"/>
  <c r="Z925" i="79"/>
  <c r="I49" i="44"/>
  <c r="AD378" i="79" s="1"/>
  <c r="Y389" i="46"/>
  <c r="AL128" i="46"/>
  <c r="AC128" i="46"/>
  <c r="AG1108" i="79"/>
  <c r="Z256" i="46"/>
  <c r="AK256" i="46"/>
  <c r="AD267" i="46"/>
  <c r="AD270" i="46"/>
  <c r="AD268" i="46"/>
  <c r="AD269" i="46"/>
  <c r="AD272" i="46"/>
  <c r="AD255" i="46"/>
  <c r="Y388" i="46"/>
  <c r="AJ142" i="46"/>
  <c r="AJ137" i="46"/>
  <c r="AJ143" i="46"/>
  <c r="AJ138" i="46"/>
  <c r="AJ139" i="46"/>
  <c r="AJ127" i="46"/>
  <c r="AJ135" i="46"/>
  <c r="AJ141" i="46"/>
  <c r="AJ136" i="46"/>
  <c r="AJ140" i="46"/>
  <c r="AH927" i="79"/>
  <c r="AH932" i="79" s="1"/>
  <c r="AH744" i="79"/>
  <c r="AH748" i="79" s="1"/>
  <c r="AK744" i="79"/>
  <c r="AK751" i="79" s="1"/>
  <c r="AG562" i="79"/>
  <c r="AG566" i="79" s="1"/>
  <c r="AD130" i="46"/>
  <c r="AE387" i="46"/>
  <c r="AJ515" i="46"/>
  <c r="AJ516" i="46" s="1"/>
  <c r="AF515" i="46"/>
  <c r="AF517" i="46" s="1"/>
  <c r="AK562" i="79"/>
  <c r="AK564" i="79" s="1"/>
  <c r="AD927" i="79"/>
  <c r="AD934" i="79" s="1"/>
  <c r="AC562" i="79"/>
  <c r="AC566" i="79" s="1"/>
  <c r="AF744" i="79"/>
  <c r="AL744" i="79"/>
  <c r="AL747" i="79" s="1"/>
  <c r="AL562" i="79"/>
  <c r="AL564" i="79" s="1"/>
  <c r="AK515" i="46"/>
  <c r="AK517" i="46" s="1"/>
  <c r="AJ387" i="46"/>
  <c r="AJ388" i="46" s="1"/>
  <c r="AJ562" i="79"/>
  <c r="AJ566" i="79" s="1"/>
  <c r="AL258" i="46"/>
  <c r="AL260" i="46" s="1"/>
  <c r="AJ927" i="79"/>
  <c r="AJ929" i="79" s="1"/>
  <c r="AJ744" i="79"/>
  <c r="AJ751" i="79" s="1"/>
  <c r="AF562" i="79"/>
  <c r="AG387" i="46"/>
  <c r="AG389" i="46" s="1"/>
  <c r="AF387" i="46"/>
  <c r="AF389" i="46" s="1"/>
  <c r="AD515" i="46"/>
  <c r="AJ258" i="46"/>
  <c r="AJ260" i="46" s="1"/>
  <c r="AE562" i="79"/>
  <c r="AE565" i="79" s="1"/>
  <c r="AL515" i="46"/>
  <c r="AL517" i="46" s="1"/>
  <c r="AH562" i="79"/>
  <c r="AH568" i="79" s="1"/>
  <c r="AL927" i="79"/>
  <c r="AL931" i="79" s="1"/>
  <c r="AC258" i="46"/>
  <c r="AC259" i="46" s="1"/>
  <c r="AG258" i="46"/>
  <c r="AG259" i="46" s="1"/>
  <c r="AE515" i="46"/>
  <c r="AE518" i="46" s="1"/>
  <c r="AC742" i="79"/>
  <c r="D18" i="44"/>
  <c r="D49" i="44" s="1"/>
  <c r="Y378" i="79" s="1"/>
  <c r="AD265" i="46"/>
  <c r="AF207" i="79"/>
  <c r="AF195" i="79"/>
  <c r="AF210" i="79"/>
  <c r="AF208" i="79"/>
  <c r="AF211" i="79"/>
  <c r="AF209" i="79"/>
  <c r="AH272" i="46"/>
  <c r="AH268" i="46"/>
  <c r="AH270" i="46"/>
  <c r="AH267" i="46"/>
  <c r="AH255" i="46"/>
  <c r="AH269" i="46"/>
  <c r="AH266" i="46"/>
  <c r="Z378" i="79"/>
  <c r="Z387" i="79" s="1"/>
  <c r="AD741" i="79"/>
  <c r="AD757" i="79"/>
  <c r="Z258" i="46"/>
  <c r="Z260" i="46" s="1"/>
  <c r="Z387" i="46"/>
  <c r="Z389" i="46" s="1"/>
  <c r="Z128" i="46"/>
  <c r="AH528" i="46"/>
  <c r="AH524" i="46"/>
  <c r="AH512" i="46"/>
  <c r="I50" i="44"/>
  <c r="AD560" i="79" s="1"/>
  <c r="I47" i="44"/>
  <c r="AD513" i="46" s="1"/>
  <c r="AJ398" i="46"/>
  <c r="AJ397" i="46"/>
  <c r="D48" i="44"/>
  <c r="Y196" i="79" s="1"/>
  <c r="C18" i="45"/>
  <c r="AG128" i="46"/>
  <c r="AG927" i="79"/>
  <c r="AG933" i="79" s="1"/>
  <c r="AE927" i="79"/>
  <c r="AE933" i="79" s="1"/>
  <c r="AL256" i="46"/>
  <c r="AJ525" i="46"/>
  <c r="AK128" i="46"/>
  <c r="AC256" i="46"/>
  <c r="AC744" i="79"/>
  <c r="AC748" i="79" s="1"/>
  <c r="AD380" i="79"/>
  <c r="AD385" i="79" s="1"/>
  <c r="AK130" i="46"/>
  <c r="AD744" i="79"/>
  <c r="AD258" i="46"/>
  <c r="AG380" i="79"/>
  <c r="AG381" i="79" s="1"/>
  <c r="AD524" i="46"/>
  <c r="AH529" i="46"/>
  <c r="AD525" i="46"/>
  <c r="AK927" i="79"/>
  <c r="AD198" i="79"/>
  <c r="AD202" i="79" s="1"/>
  <c r="Z515" i="46"/>
  <c r="Z518" i="46" s="1"/>
  <c r="AD562" i="79"/>
  <c r="AD567" i="79" s="1"/>
  <c r="AD1110" i="79"/>
  <c r="AD1120" i="79" s="1"/>
  <c r="AC380" i="79"/>
  <c r="Z130" i="46"/>
  <c r="Z131" i="46" s="1"/>
  <c r="AJ256" i="46"/>
  <c r="AA925" i="79"/>
  <c r="AC515" i="46"/>
  <c r="AD559" i="79"/>
  <c r="AA744" i="79"/>
  <c r="AA746" i="79" s="1"/>
  <c r="P51" i="44"/>
  <c r="P50" i="44"/>
  <c r="N51" i="44"/>
  <c r="N50" i="44"/>
  <c r="O50" i="44"/>
  <c r="O51" i="44"/>
  <c r="G50" i="44"/>
  <c r="AB560" i="79" s="1"/>
  <c r="G51" i="44"/>
  <c r="AB742" i="79" s="1"/>
  <c r="K51" i="44"/>
  <c r="K50" i="44"/>
  <c r="J18" i="44"/>
  <c r="J51" i="44" s="1"/>
  <c r="AA567" i="79"/>
  <c r="AA131" i="46"/>
  <c r="AG516" i="46"/>
  <c r="AF380" i="79"/>
  <c r="AF382" i="79" s="1"/>
  <c r="AA563" i="79"/>
  <c r="AI515" i="46"/>
  <c r="AI130" i="46"/>
  <c r="AI128" i="46"/>
  <c r="AI258" i="46"/>
  <c r="AI387" i="46"/>
  <c r="Z385" i="79"/>
  <c r="Z384" i="79"/>
  <c r="AB210" i="79"/>
  <c r="AB209" i="79"/>
  <c r="AB195" i="79"/>
  <c r="AB208" i="79"/>
  <c r="AB207" i="79"/>
  <c r="AB211" i="79"/>
  <c r="AF941" i="79"/>
  <c r="AF924" i="79"/>
  <c r="AF574" i="79"/>
  <c r="AF559" i="79"/>
  <c r="AF575" i="79"/>
  <c r="AF573" i="79"/>
  <c r="AF741" i="79"/>
  <c r="AF758" i="79"/>
  <c r="AF757" i="79"/>
  <c r="Z382" i="79"/>
  <c r="C88" i="45"/>
  <c r="N46" i="44"/>
  <c r="N48" i="44"/>
  <c r="N49" i="44"/>
  <c r="N47" i="44"/>
  <c r="AJ198" i="79"/>
  <c r="AJ199" i="79" s="1"/>
  <c r="AL198" i="79"/>
  <c r="AL199" i="79" s="1"/>
  <c r="AE198" i="79"/>
  <c r="AE201" i="79" s="1"/>
  <c r="AF198" i="79"/>
  <c r="AK198" i="79"/>
  <c r="AK200" i="79" s="1"/>
  <c r="AH198" i="79"/>
  <c r="AH200" i="79" s="1"/>
  <c r="AG198" i="79"/>
  <c r="AG199" i="79" s="1"/>
  <c r="AE269" i="46"/>
  <c r="AE266" i="46"/>
  <c r="AE270" i="46"/>
  <c r="AE268" i="46"/>
  <c r="AE255" i="46"/>
  <c r="AE267" i="46"/>
  <c r="AE265" i="46"/>
  <c r="AE271" i="46"/>
  <c r="AE272" i="46"/>
  <c r="AF1110" i="79"/>
  <c r="AG1110" i="79"/>
  <c r="AH1110" i="79"/>
  <c r="AL1110" i="79"/>
  <c r="AE1110" i="79"/>
  <c r="AJ1110" i="79"/>
  <c r="AK1110" i="79"/>
  <c r="AL130" i="46"/>
  <c r="AF130" i="46"/>
  <c r="AJ130" i="46"/>
  <c r="AG130" i="46"/>
  <c r="AG518" i="46"/>
  <c r="AG517" i="46"/>
  <c r="AE130" i="46"/>
  <c r="M41" i="47"/>
  <c r="M39" i="47"/>
  <c r="M50" i="47"/>
  <c r="M62" i="47"/>
  <c r="M35" i="47"/>
  <c r="M34" i="47"/>
  <c r="M33" i="47"/>
  <c r="M45" i="47"/>
  <c r="M32" i="47"/>
  <c r="M37" i="47"/>
  <c r="M40" i="47"/>
  <c r="M38" i="47"/>
  <c r="M61" i="47"/>
  <c r="M36" i="47"/>
  <c r="M31" i="47"/>
  <c r="M30" i="47"/>
  <c r="M68" i="47"/>
  <c r="AB399" i="46"/>
  <c r="AB384" i="46"/>
  <c r="AB395" i="46"/>
  <c r="AB400" i="46"/>
  <c r="AB394" i="46"/>
  <c r="AB396" i="46"/>
  <c r="AB397" i="46"/>
  <c r="AB398" i="46"/>
  <c r="AB747" i="79" s="1"/>
  <c r="AB741" i="79"/>
  <c r="AB752" i="79" s="1"/>
  <c r="AB757" i="79"/>
  <c r="AB758" i="79"/>
  <c r="AK392" i="79"/>
  <c r="AK377" i="79"/>
  <c r="AK391" i="79"/>
  <c r="AK393" i="79"/>
  <c r="AK390" i="79"/>
  <c r="J35" i="47"/>
  <c r="J31" i="47"/>
  <c r="J33" i="47"/>
  <c r="J40" i="47"/>
  <c r="J37" i="47"/>
  <c r="J30" i="47"/>
  <c r="J38" i="47"/>
  <c r="J41" i="47"/>
  <c r="J34" i="47"/>
  <c r="J36" i="47"/>
  <c r="J32" i="47"/>
  <c r="J39" i="47"/>
  <c r="AF267" i="46"/>
  <c r="AF265" i="46"/>
  <c r="AF269" i="46"/>
  <c r="AF266" i="46"/>
  <c r="AF272" i="46"/>
  <c r="AF270" i="46"/>
  <c r="AF255" i="46"/>
  <c r="AF271" i="46"/>
  <c r="AF268" i="46"/>
  <c r="AI143" i="46"/>
  <c r="AI127" i="46"/>
  <c r="AI136" i="46"/>
  <c r="AI138" i="46"/>
  <c r="AI142" i="46"/>
  <c r="AI137" i="46"/>
  <c r="AI141" i="46"/>
  <c r="AI139" i="46"/>
  <c r="AI140" i="46"/>
  <c r="AI135" i="46"/>
  <c r="AI211" i="79"/>
  <c r="AI207" i="79"/>
  <c r="AI210" i="79"/>
  <c r="AI209" i="79"/>
  <c r="AI195" i="79"/>
  <c r="AI208" i="79"/>
  <c r="AI528" i="46"/>
  <c r="AI524" i="46"/>
  <c r="AI526" i="46"/>
  <c r="AI512" i="46"/>
  <c r="AI525" i="46"/>
  <c r="AI527" i="46"/>
  <c r="AI529" i="46"/>
  <c r="AB265" i="46"/>
  <c r="AB271" i="46"/>
  <c r="AB266" i="46"/>
  <c r="AB272" i="46"/>
  <c r="AB255" i="46"/>
  <c r="AB268" i="46"/>
  <c r="AB267" i="46"/>
  <c r="AB269" i="46"/>
  <c r="AB270" i="46"/>
  <c r="AB746" i="79" s="1"/>
  <c r="AB924" i="79"/>
  <c r="AB941" i="79"/>
  <c r="AB1119" i="79" s="1"/>
  <c r="AK525" i="46"/>
  <c r="AK529" i="46"/>
  <c r="AK528" i="46"/>
  <c r="AK931" i="79" s="1"/>
  <c r="AK524" i="46"/>
  <c r="AK527" i="46"/>
  <c r="AK526" i="46"/>
  <c r="AK512" i="46"/>
  <c r="AK143" i="46"/>
  <c r="AK138" i="46"/>
  <c r="AK142" i="46"/>
  <c r="AK139" i="46"/>
  <c r="AK127" i="46"/>
  <c r="AK136" i="46"/>
  <c r="AK141" i="46"/>
  <c r="AK140" i="46"/>
  <c r="AK137" i="46"/>
  <c r="AK135" i="46"/>
  <c r="C95" i="45"/>
  <c r="O46" i="44"/>
  <c r="O48" i="44"/>
  <c r="O47" i="44"/>
  <c r="O49" i="44"/>
  <c r="AK266" i="46"/>
  <c r="AK268" i="46"/>
  <c r="AK271" i="46"/>
  <c r="AK267" i="46"/>
  <c r="AK272" i="46"/>
  <c r="AK255" i="46"/>
  <c r="AK265" i="46"/>
  <c r="AK388" i="46" s="1"/>
  <c r="AK390" i="46" s="1"/>
  <c r="AK269" i="46"/>
  <c r="AK270" i="46"/>
  <c r="AI927" i="79"/>
  <c r="AI933" i="79" s="1"/>
  <c r="AI562" i="79"/>
  <c r="AI567" i="79" s="1"/>
  <c r="AI1110" i="79"/>
  <c r="AI198" i="79"/>
  <c r="AI380" i="79"/>
  <c r="AI385" i="79" s="1"/>
  <c r="AI744" i="79"/>
  <c r="AI750" i="79" s="1"/>
  <c r="AI574" i="79"/>
  <c r="AI575" i="79"/>
  <c r="AI559" i="79"/>
  <c r="AI573" i="79"/>
  <c r="AH515" i="46"/>
  <c r="AH128" i="46"/>
  <c r="AH130" i="46"/>
  <c r="AH131" i="46" s="1"/>
  <c r="AH258" i="46"/>
  <c r="AH387" i="46"/>
  <c r="AH388" i="46" s="1"/>
  <c r="AF390" i="79"/>
  <c r="AF377" i="79"/>
  <c r="AF391" i="79"/>
  <c r="AF393" i="79"/>
  <c r="AF392" i="79"/>
  <c r="Z383" i="79"/>
  <c r="AI272" i="46"/>
  <c r="AI265" i="46"/>
  <c r="AI269" i="46"/>
  <c r="AI268" i="46"/>
  <c r="AI255" i="46"/>
  <c r="AI266" i="46"/>
  <c r="AI270" i="46"/>
  <c r="AI271" i="46"/>
  <c r="AI267" i="46"/>
  <c r="Y930" i="79"/>
  <c r="AE941" i="79"/>
  <c r="AE924" i="79"/>
  <c r="AE208" i="79"/>
  <c r="AE210" i="79"/>
  <c r="AE209" i="79"/>
  <c r="AE211" i="79"/>
  <c r="AE195" i="79"/>
  <c r="AE207" i="79"/>
  <c r="AL380" i="79"/>
  <c r="AH380" i="79"/>
  <c r="AH385" i="79" s="1"/>
  <c r="AJ380" i="79"/>
  <c r="AJ384" i="79" s="1"/>
  <c r="AK380" i="79"/>
  <c r="AK382" i="79" s="1"/>
  <c r="AE380" i="79"/>
  <c r="AE383" i="79" s="1"/>
  <c r="J46" i="44"/>
  <c r="AB574" i="79"/>
  <c r="AB575" i="79"/>
  <c r="AB573" i="79"/>
  <c r="AB751" i="79" s="1"/>
  <c r="AB559" i="79"/>
  <c r="AB139" i="46"/>
  <c r="AB141" i="46"/>
  <c r="AB143" i="46"/>
  <c r="AB135" i="46"/>
  <c r="AB136" i="46"/>
  <c r="AB138" i="46"/>
  <c r="AB142" i="46"/>
  <c r="AB928" i="79" s="1"/>
  <c r="AB137" i="46"/>
  <c r="AB127" i="46"/>
  <c r="AB140" i="46"/>
  <c r="G46" i="44"/>
  <c r="AB385" i="46" s="1"/>
  <c r="G49" i="44"/>
  <c r="AB378" i="79" s="1"/>
  <c r="G47" i="44"/>
  <c r="AB513" i="46" s="1"/>
  <c r="G48" i="44"/>
  <c r="AB196" i="79" s="1"/>
  <c r="C39" i="45"/>
  <c r="C67" i="45"/>
  <c r="K46" i="44"/>
  <c r="K48" i="44"/>
  <c r="K47" i="44"/>
  <c r="K49" i="44"/>
  <c r="AE574" i="79"/>
  <c r="AE573" i="79"/>
  <c r="AE751" i="79" s="1"/>
  <c r="AE559" i="79"/>
  <c r="AE575" i="79"/>
  <c r="AE136" i="46"/>
  <c r="AE141" i="46"/>
  <c r="AE142" i="46"/>
  <c r="AE138" i="46"/>
  <c r="AE137" i="46"/>
  <c r="AE140" i="46"/>
  <c r="AE139" i="46"/>
  <c r="AE143" i="46"/>
  <c r="AE127" i="46"/>
  <c r="AE135" i="46"/>
  <c r="AA1120" i="79"/>
  <c r="K38" i="47"/>
  <c r="K35" i="47"/>
  <c r="K56" i="47"/>
  <c r="K48" i="47"/>
  <c r="K47" i="47"/>
  <c r="K45" i="47"/>
  <c r="K41" i="47"/>
  <c r="K32" i="47"/>
  <c r="K54" i="47"/>
  <c r="K55" i="47"/>
  <c r="K49" i="47"/>
  <c r="K34" i="47"/>
  <c r="K31" i="47"/>
  <c r="K40" i="47"/>
  <c r="K30" i="47"/>
  <c r="K37" i="47"/>
  <c r="K36" i="47"/>
  <c r="K50" i="47"/>
  <c r="K52" i="47"/>
  <c r="K53" i="47"/>
  <c r="K51" i="47"/>
  <c r="K39" i="47"/>
  <c r="K46" i="47"/>
  <c r="K33" i="47"/>
  <c r="Q31" i="47"/>
  <c r="Q36" i="47"/>
  <c r="Q38" i="47"/>
  <c r="Q34" i="47"/>
  <c r="Q30" i="47"/>
  <c r="Q39" i="47"/>
  <c r="Q40" i="47"/>
  <c r="Q35" i="47"/>
  <c r="Q33" i="47"/>
  <c r="Q41" i="47"/>
  <c r="Q37" i="47"/>
  <c r="Q32" i="47"/>
  <c r="AJ757" i="79"/>
  <c r="AJ741" i="79"/>
  <c r="AJ758" i="79"/>
  <c r="AK741" i="79"/>
  <c r="AK757" i="79"/>
  <c r="AK758" i="79"/>
  <c r="C102" i="45"/>
  <c r="P48" i="44"/>
  <c r="P46" i="44"/>
  <c r="P47" i="44"/>
  <c r="P49" i="44"/>
  <c r="AF143" i="46"/>
  <c r="AF136" i="46"/>
  <c r="AF140" i="46"/>
  <c r="AF139" i="46"/>
  <c r="AF127" i="46"/>
  <c r="AF135" i="46"/>
  <c r="AF138" i="46"/>
  <c r="AF137" i="46"/>
  <c r="AF142" i="46"/>
  <c r="AF141" i="46"/>
  <c r="AF526" i="46"/>
  <c r="AF529" i="46"/>
  <c r="AF527" i="46"/>
  <c r="AF528" i="46"/>
  <c r="AF524" i="46"/>
  <c r="AF512" i="46"/>
  <c r="AF525" i="46"/>
  <c r="Z381" i="79"/>
  <c r="AI399" i="46"/>
  <c r="AI384" i="46"/>
  <c r="AI398" i="46"/>
  <c r="AI394" i="46"/>
  <c r="AI400" i="46"/>
  <c r="AI397" i="46"/>
  <c r="AI396" i="46"/>
  <c r="AI395" i="46"/>
  <c r="AI924" i="79"/>
  <c r="AI941" i="79"/>
  <c r="AI757" i="79"/>
  <c r="AI758" i="79"/>
  <c r="AI741" i="79"/>
  <c r="AE758" i="79"/>
  <c r="AE741" i="79"/>
  <c r="AE757" i="79"/>
  <c r="AE396" i="46"/>
  <c r="AE400" i="46"/>
  <c r="AE395" i="46"/>
  <c r="AE384" i="46"/>
  <c r="AE389" i="46" s="1"/>
  <c r="AE399" i="46"/>
  <c r="AE394" i="46"/>
  <c r="AE398" i="46"/>
  <c r="AE397" i="46"/>
  <c r="AD932" i="79"/>
  <c r="AB512" i="46"/>
  <c r="AB526" i="46"/>
  <c r="AB529" i="46"/>
  <c r="AB528" i="46"/>
  <c r="AB525" i="46"/>
  <c r="AB524" i="46"/>
  <c r="AB527" i="46"/>
  <c r="AB748" i="79" s="1"/>
  <c r="AB391" i="79"/>
  <c r="AB390" i="79"/>
  <c r="AB393" i="79"/>
  <c r="AB392" i="79"/>
  <c r="AB377" i="79"/>
  <c r="AB1122" i="79" l="1"/>
  <c r="AH746" i="79"/>
  <c r="AL262" i="46"/>
  <c r="Z931" i="79"/>
  <c r="Z935" i="79"/>
  <c r="AF747" i="79"/>
  <c r="J52" i="44"/>
  <c r="AB385" i="79"/>
  <c r="AB260" i="46"/>
  <c r="AB520" i="46"/>
  <c r="D52" i="44"/>
  <c r="Y925" i="79" s="1"/>
  <c r="W27" i="47"/>
  <c r="W29" i="47" s="1"/>
  <c r="AE564" i="79"/>
  <c r="AE566" i="79"/>
  <c r="AD384" i="79"/>
  <c r="AE563" i="79"/>
  <c r="AD933" i="79"/>
  <c r="AE567" i="79"/>
  <c r="AB566" i="79"/>
  <c r="AC1119" i="79"/>
  <c r="AC200" i="79"/>
  <c r="AA938" i="79"/>
  <c r="F79" i="43" s="1"/>
  <c r="AA932" i="79"/>
  <c r="Z749" i="79"/>
  <c r="AA931" i="79"/>
  <c r="Z748" i="79"/>
  <c r="AC1120" i="79"/>
  <c r="AK563" i="79"/>
  <c r="AA933" i="79"/>
  <c r="AF131" i="46"/>
  <c r="Z752" i="79"/>
  <c r="AA934" i="79"/>
  <c r="AL388" i="46"/>
  <c r="AL390" i="46" s="1"/>
  <c r="Z754" i="79"/>
  <c r="E76" i="43" s="1"/>
  <c r="AC391" i="46"/>
  <c r="AD389" i="46"/>
  <c r="AA936" i="79"/>
  <c r="AF748" i="79"/>
  <c r="AB131" i="46"/>
  <c r="AA935" i="79"/>
  <c r="AE260" i="46"/>
  <c r="AA929" i="79"/>
  <c r="AG565" i="79"/>
  <c r="AC389" i="46"/>
  <c r="AC390" i="46" s="1"/>
  <c r="M48" i="47" s="1"/>
  <c r="Z201" i="79"/>
  <c r="AC1122" i="79"/>
  <c r="AC935" i="79"/>
  <c r="AG382" i="79"/>
  <c r="AJ928" i="79"/>
  <c r="AC199" i="79"/>
  <c r="Z751" i="79"/>
  <c r="Y1119" i="79"/>
  <c r="AC201" i="79"/>
  <c r="AA516" i="46"/>
  <c r="Z750" i="79"/>
  <c r="AE928" i="79"/>
  <c r="Y928" i="79"/>
  <c r="AA383" i="79"/>
  <c r="AA928" i="79"/>
  <c r="Z747" i="79"/>
  <c r="Y200" i="79"/>
  <c r="Y131" i="46"/>
  <c r="AC204" i="79"/>
  <c r="Y1120" i="79"/>
  <c r="AA518" i="46"/>
  <c r="Y936" i="79"/>
  <c r="AK202" i="79"/>
  <c r="AK199" i="79"/>
  <c r="AB388" i="46"/>
  <c r="AB935" i="79"/>
  <c r="AB389" i="46"/>
  <c r="AA382" i="79"/>
  <c r="Y932" i="79"/>
  <c r="Y1122" i="79"/>
  <c r="Y938" i="79"/>
  <c r="D79" i="43" s="1"/>
  <c r="AA385" i="79"/>
  <c r="Y933" i="79"/>
  <c r="AD132" i="46"/>
  <c r="AC131" i="46"/>
  <c r="AB933" i="79"/>
  <c r="AJ202" i="79"/>
  <c r="Y935" i="79"/>
  <c r="AA381" i="79"/>
  <c r="Y931" i="79"/>
  <c r="Y929" i="79"/>
  <c r="AD518" i="46"/>
  <c r="AA387" i="79"/>
  <c r="AF565" i="79"/>
  <c r="AB387" i="79"/>
  <c r="AE936" i="79"/>
  <c r="AK259" i="46"/>
  <c r="AJ563" i="79"/>
  <c r="AF381" i="79"/>
  <c r="AF935" i="79"/>
  <c r="AB570" i="79"/>
  <c r="AD751" i="79"/>
  <c r="AF932" i="79"/>
  <c r="Z932" i="79"/>
  <c r="AB565" i="79"/>
  <c r="AE930" i="79"/>
  <c r="AF931" i="79"/>
  <c r="AE934" i="79"/>
  <c r="AK260" i="46"/>
  <c r="AF929" i="79"/>
  <c r="AB262" i="46"/>
  <c r="AB567" i="79"/>
  <c r="AB383" i="79"/>
  <c r="AE935" i="79"/>
  <c r="AF928" i="79"/>
  <c r="AE932" i="79"/>
  <c r="AF933" i="79"/>
  <c r="AB381" i="79"/>
  <c r="Y383" i="79"/>
  <c r="Z929" i="79"/>
  <c r="Z388" i="46"/>
  <c r="Z390" i="46" s="1"/>
  <c r="AF934" i="79"/>
  <c r="AB384" i="79"/>
  <c r="AG750" i="79"/>
  <c r="AG567" i="79"/>
  <c r="AG752" i="79"/>
  <c r="Y201" i="79"/>
  <c r="AB382" i="79"/>
  <c r="AF936" i="79"/>
  <c r="Y384" i="79"/>
  <c r="AD260" i="46"/>
  <c r="AG746" i="79"/>
  <c r="AK262" i="46"/>
  <c r="AK131" i="46"/>
  <c r="AF516" i="46"/>
  <c r="AK1120" i="79"/>
  <c r="AD564" i="79"/>
  <c r="AJ747" i="79"/>
  <c r="AF749" i="79"/>
  <c r="AE929" i="79"/>
  <c r="AJ568" i="79"/>
  <c r="AB199" i="79"/>
  <c r="AB516" i="46"/>
  <c r="AB517" i="46"/>
  <c r="Y385" i="79"/>
  <c r="AA259" i="46"/>
  <c r="AA261" i="46" s="1"/>
  <c r="AG749" i="79"/>
  <c r="AC928" i="79"/>
  <c r="AC930" i="79"/>
  <c r="AC934" i="79"/>
  <c r="Y387" i="79"/>
  <c r="AD754" i="79"/>
  <c r="I76" i="43" s="1"/>
  <c r="AA262" i="46"/>
  <c r="AF262" i="46"/>
  <c r="AJ567" i="79"/>
  <c r="AB518" i="46"/>
  <c r="AF383" i="79"/>
  <c r="AF260" i="46"/>
  <c r="Z1122" i="79"/>
  <c r="Z1120" i="79"/>
  <c r="AE746" i="79"/>
  <c r="AG747" i="79"/>
  <c r="AG751" i="79"/>
  <c r="AE750" i="79"/>
  <c r="AA204" i="79"/>
  <c r="AB938" i="79"/>
  <c r="G79" i="43" s="1"/>
  <c r="AB201" i="79"/>
  <c r="AF259" i="46"/>
  <c r="AE747" i="79"/>
  <c r="AE752" i="79"/>
  <c r="AI936" i="79"/>
  <c r="AI930" i="79"/>
  <c r="AJ1120" i="79"/>
  <c r="AB204" i="79"/>
  <c r="AE749" i="79"/>
  <c r="AB200" i="79"/>
  <c r="Y382" i="79"/>
  <c r="AC387" i="79"/>
  <c r="AC933" i="79"/>
  <c r="AC938" i="79"/>
  <c r="H79" i="43" s="1"/>
  <c r="AD930" i="79"/>
  <c r="AL928" i="79"/>
  <c r="AJ749" i="79"/>
  <c r="AD388" i="46"/>
  <c r="AD565" i="79"/>
  <c r="AJ389" i="46"/>
  <c r="AJ390" i="46" s="1"/>
  <c r="AA517" i="46"/>
  <c r="AB750" i="79"/>
  <c r="AB259" i="46"/>
  <c r="AB261" i="46" s="1"/>
  <c r="AB568" i="79"/>
  <c r="AB563" i="79"/>
  <c r="AB564" i="79"/>
  <c r="AE132" i="46"/>
  <c r="AD382" i="79"/>
  <c r="AB749" i="79"/>
  <c r="Y564" i="79"/>
  <c r="AB754" i="79"/>
  <c r="G76" i="43" s="1"/>
  <c r="AG935" i="79"/>
  <c r="Z933" i="79"/>
  <c r="AD383" i="79"/>
  <c r="Y199" i="79"/>
  <c r="Y204" i="79"/>
  <c r="Z936" i="79"/>
  <c r="AC132" i="46"/>
  <c r="Y262" i="46"/>
  <c r="Z938" i="79"/>
  <c r="E79" i="43" s="1"/>
  <c r="Y518" i="46"/>
  <c r="AF132" i="46"/>
  <c r="Z204" i="79"/>
  <c r="AD928" i="79"/>
  <c r="Z520" i="46"/>
  <c r="AB132" i="46"/>
  <c r="Y563" i="79"/>
  <c r="Y517" i="46"/>
  <c r="AB931" i="79"/>
  <c r="AE517" i="46"/>
  <c r="AF518" i="46"/>
  <c r="AJ752" i="79"/>
  <c r="AH566" i="79"/>
  <c r="AE259" i="46"/>
  <c r="AE261" i="46" s="1"/>
  <c r="J47" i="44"/>
  <c r="AH513" i="46" s="1"/>
  <c r="AH520" i="46" s="1"/>
  <c r="AB930" i="79"/>
  <c r="AA202" i="79"/>
  <c r="AF752" i="79"/>
  <c r="AB932" i="79"/>
  <c r="AD568" i="79"/>
  <c r="AG564" i="79"/>
  <c r="AD520" i="46"/>
  <c r="Y749" i="79"/>
  <c r="Y259" i="46"/>
  <c r="Y261" i="46" s="1"/>
  <c r="Y752" i="79"/>
  <c r="AD517" i="46"/>
  <c r="AD516" i="46"/>
  <c r="AF746" i="79"/>
  <c r="AA200" i="79"/>
  <c r="AF202" i="79"/>
  <c r="AH567" i="79"/>
  <c r="AF751" i="79"/>
  <c r="AG568" i="79"/>
  <c r="AH563" i="79"/>
  <c r="AE262" i="46"/>
  <c r="Y746" i="79"/>
  <c r="AH564" i="79"/>
  <c r="AB934" i="79"/>
  <c r="AC746" i="79"/>
  <c r="AH565" i="79"/>
  <c r="AF750" i="79"/>
  <c r="AB936" i="79"/>
  <c r="AB929" i="79"/>
  <c r="J48" i="44"/>
  <c r="AF196" i="79" s="1"/>
  <c r="AF204" i="79" s="1"/>
  <c r="AA201" i="79"/>
  <c r="AE516" i="46"/>
  <c r="AE519" i="46" s="1"/>
  <c r="AG563" i="79"/>
  <c r="AJ746" i="79"/>
  <c r="AJ750" i="79"/>
  <c r="AJ259" i="46"/>
  <c r="AJ261" i="46" s="1"/>
  <c r="Z200" i="79"/>
  <c r="Z199" i="79"/>
  <c r="Y750" i="79"/>
  <c r="AJ748" i="79"/>
  <c r="Y751" i="79"/>
  <c r="AI131" i="46"/>
  <c r="Y565" i="79"/>
  <c r="Z566" i="79"/>
  <c r="AA566" i="79"/>
  <c r="AA391" i="46"/>
  <c r="Z563" i="79"/>
  <c r="Y567" i="79"/>
  <c r="Z564" i="79"/>
  <c r="AB391" i="46"/>
  <c r="AA1122" i="79"/>
  <c r="AA1119" i="79"/>
  <c r="Y568" i="79"/>
  <c r="Z568" i="79"/>
  <c r="AD566" i="79"/>
  <c r="AA388" i="46"/>
  <c r="AA390" i="46" s="1"/>
  <c r="Z567" i="79"/>
  <c r="Z570" i="79"/>
  <c r="AJ565" i="79"/>
  <c r="AA568" i="79"/>
  <c r="AI1122" i="79"/>
  <c r="AK518" i="46"/>
  <c r="AA565" i="79"/>
  <c r="AL516" i="46"/>
  <c r="AK749" i="79"/>
  <c r="AK747" i="79"/>
  <c r="AA570" i="79"/>
  <c r="AD391" i="46"/>
  <c r="Y748" i="79"/>
  <c r="AL936" i="79"/>
  <c r="AL751" i="79"/>
  <c r="AC931" i="79"/>
  <c r="Z934" i="79"/>
  <c r="AF563" i="79"/>
  <c r="AB202" i="79"/>
  <c r="AL929" i="79"/>
  <c r="AC936" i="79"/>
  <c r="AD381" i="79"/>
  <c r="AD387" i="79"/>
  <c r="AC570" i="79"/>
  <c r="AC932" i="79"/>
  <c r="AJ518" i="46"/>
  <c r="Z930" i="79"/>
  <c r="AF568" i="79"/>
  <c r="AL933" i="79"/>
  <c r="AL748" i="79"/>
  <c r="AD747" i="79"/>
  <c r="AC384" i="79"/>
  <c r="AK935" i="79"/>
  <c r="AJ935" i="79"/>
  <c r="AJ931" i="79"/>
  <c r="AK929" i="79"/>
  <c r="AK928" i="79"/>
  <c r="AK933" i="79"/>
  <c r="AI262" i="46"/>
  <c r="AD1122" i="79"/>
  <c r="AG260" i="46"/>
  <c r="AG261" i="46" s="1"/>
  <c r="AD262" i="46"/>
  <c r="D50" i="44"/>
  <c r="Y560" i="79" s="1"/>
  <c r="Y570" i="79" s="1"/>
  <c r="Z262" i="46"/>
  <c r="AC382" i="79"/>
  <c r="AK752" i="79"/>
  <c r="AC754" i="79"/>
  <c r="H76" i="43" s="1"/>
  <c r="AJ930" i="79"/>
  <c r="AJ517" i="46"/>
  <c r="AK748" i="79"/>
  <c r="AJ932" i="79"/>
  <c r="AJ936" i="79"/>
  <c r="AC563" i="79"/>
  <c r="D51" i="44"/>
  <c r="Y742" i="79" s="1"/>
  <c r="Y754" i="79" s="1"/>
  <c r="D76" i="43" s="1"/>
  <c r="D47" i="44"/>
  <c r="Y513" i="46" s="1"/>
  <c r="Y520" i="46" s="1"/>
  <c r="AD131" i="46"/>
  <c r="AC385" i="79"/>
  <c r="AC381" i="79"/>
  <c r="AC383" i="79"/>
  <c r="AJ200" i="79"/>
  <c r="AG383" i="79"/>
  <c r="AJ934" i="79"/>
  <c r="AK746" i="79"/>
  <c r="AK516" i="46"/>
  <c r="AF388" i="46"/>
  <c r="AF390" i="46" s="1"/>
  <c r="AK750" i="79"/>
  <c r="AG385" i="79"/>
  <c r="AG384" i="79"/>
  <c r="AJ933" i="79"/>
  <c r="AL518" i="46"/>
  <c r="D46" i="44"/>
  <c r="Y385" i="46" s="1"/>
  <c r="Y391" i="46" s="1"/>
  <c r="Y390" i="46"/>
  <c r="AD563" i="79"/>
  <c r="AG262" i="46"/>
  <c r="AF566" i="79"/>
  <c r="AI1119" i="79"/>
  <c r="AK565" i="79"/>
  <c r="AJ564" i="79"/>
  <c r="AL930" i="79"/>
  <c r="AD748" i="79"/>
  <c r="AC750" i="79"/>
  <c r="AF564" i="79"/>
  <c r="AL746" i="79"/>
  <c r="AK568" i="79"/>
  <c r="AH928" i="79"/>
  <c r="AH930" i="79"/>
  <c r="AH931" i="79"/>
  <c r="AL932" i="79"/>
  <c r="Z391" i="46"/>
  <c r="AF567" i="79"/>
  <c r="AK567" i="79"/>
  <c r="J49" i="44"/>
  <c r="AE378" i="79" s="1"/>
  <c r="AE387" i="79" s="1"/>
  <c r="AD750" i="79"/>
  <c r="AL935" i="79"/>
  <c r="AK566" i="79"/>
  <c r="AJ262" i="46"/>
  <c r="AH935" i="79"/>
  <c r="AD749" i="79"/>
  <c r="AL752" i="79"/>
  <c r="AL934" i="79"/>
  <c r="AL749" i="79"/>
  <c r="AL750" i="79"/>
  <c r="AD752" i="79"/>
  <c r="AC751" i="79"/>
  <c r="AD201" i="79"/>
  <c r="Z516" i="46"/>
  <c r="AG930" i="79"/>
  <c r="AD200" i="79"/>
  <c r="AG388" i="46"/>
  <c r="AG390" i="46" s="1"/>
  <c r="AG934" i="79"/>
  <c r="AK132" i="46"/>
  <c r="AJ201" i="79"/>
  <c r="Z517" i="46"/>
  <c r="AG928" i="79"/>
  <c r="AD746" i="79"/>
  <c r="AE931" i="79"/>
  <c r="Z259" i="46"/>
  <c r="Z261" i="46" s="1"/>
  <c r="Z132" i="46"/>
  <c r="AK936" i="79"/>
  <c r="AD204" i="79"/>
  <c r="AL259" i="46"/>
  <c r="AL261" i="46" s="1"/>
  <c r="AD935" i="79"/>
  <c r="AD931" i="79"/>
  <c r="AD929" i="79"/>
  <c r="AD1119" i="79"/>
  <c r="AL1122" i="79"/>
  <c r="AC749" i="79"/>
  <c r="AC752" i="79"/>
  <c r="AD938" i="79"/>
  <c r="I79" i="43" s="1"/>
  <c r="AH751" i="79"/>
  <c r="AD259" i="46"/>
  <c r="AC518" i="46"/>
  <c r="AC517" i="46"/>
  <c r="AA754" i="79"/>
  <c r="F76" i="43" s="1"/>
  <c r="AH750" i="79"/>
  <c r="AC262" i="46"/>
  <c r="AC260" i="46"/>
  <c r="AC261" i="46" s="1"/>
  <c r="AD199" i="79"/>
  <c r="AH934" i="79"/>
  <c r="AD936" i="79"/>
  <c r="AE568" i="79"/>
  <c r="AE388" i="46"/>
  <c r="AE390" i="46" s="1"/>
  <c r="O54" i="47" s="1"/>
  <c r="AC747" i="79"/>
  <c r="AL567" i="79"/>
  <c r="AL563" i="79"/>
  <c r="AD570" i="79"/>
  <c r="AC516" i="46"/>
  <c r="AG929" i="79"/>
  <c r="AG931" i="79"/>
  <c r="AH936" i="79"/>
  <c r="AH929" i="79"/>
  <c r="AL565" i="79"/>
  <c r="AL566" i="79"/>
  <c r="AH752" i="79"/>
  <c r="AH747" i="79"/>
  <c r="AH749" i="79"/>
  <c r="AA750" i="79"/>
  <c r="AA747" i="79"/>
  <c r="AA748" i="79"/>
  <c r="AA751" i="79"/>
  <c r="AK934" i="79"/>
  <c r="AK930" i="79"/>
  <c r="AA752" i="79"/>
  <c r="AL568" i="79"/>
  <c r="AG932" i="79"/>
  <c r="AG936" i="79"/>
  <c r="AA749" i="79"/>
  <c r="AC567" i="79"/>
  <c r="AC564" i="79"/>
  <c r="AC565" i="79"/>
  <c r="AC568" i="79"/>
  <c r="AC520" i="46"/>
  <c r="AK932" i="79"/>
  <c r="AH933" i="79"/>
  <c r="AK742" i="79"/>
  <c r="AK754" i="79" s="1"/>
  <c r="P76" i="43" s="1"/>
  <c r="AJ742" i="79"/>
  <c r="AJ754" i="79" s="1"/>
  <c r="O76" i="43" s="1"/>
  <c r="AG742" i="79"/>
  <c r="AG754" i="79" s="1"/>
  <c r="L76" i="43" s="1"/>
  <c r="AF742" i="79"/>
  <c r="AF754" i="79" s="1"/>
  <c r="K76" i="43" s="1"/>
  <c r="AE742" i="79"/>
  <c r="AE754" i="79" s="1"/>
  <c r="J76" i="43" s="1"/>
  <c r="AL742" i="79"/>
  <c r="AL754" i="79" s="1"/>
  <c r="Q76" i="43" s="1"/>
  <c r="AH742" i="79"/>
  <c r="AH754" i="79" s="1"/>
  <c r="M76" i="43" s="1"/>
  <c r="AI742" i="79"/>
  <c r="AI754" i="79" s="1"/>
  <c r="N76" i="43" s="1"/>
  <c r="J50" i="44"/>
  <c r="AI199" i="79"/>
  <c r="AH132" i="46"/>
  <c r="AG200" i="79"/>
  <c r="AI259" i="46"/>
  <c r="AF384" i="79"/>
  <c r="AI260" i="46"/>
  <c r="AL200" i="79"/>
  <c r="AK1122" i="79"/>
  <c r="AE131" i="46"/>
  <c r="AI929" i="79"/>
  <c r="AI381" i="79"/>
  <c r="AI934" i="79"/>
  <c r="AJ385" i="79"/>
  <c r="AI935" i="79"/>
  <c r="AI382" i="79"/>
  <c r="AJ382" i="79"/>
  <c r="AK201" i="79"/>
  <c r="AG519" i="46"/>
  <c r="AJ1119" i="79"/>
  <c r="AE202" i="79"/>
  <c r="AE199" i="79"/>
  <c r="AE385" i="79"/>
  <c r="Z386" i="79"/>
  <c r="AH199" i="79"/>
  <c r="AL202" i="79"/>
  <c r="AI201" i="79"/>
  <c r="AE382" i="79"/>
  <c r="AJ1122" i="79"/>
  <c r="AE200" i="79"/>
  <c r="AL201" i="79"/>
  <c r="AI200" i="79"/>
  <c r="AI517" i="46"/>
  <c r="AK384" i="79"/>
  <c r="AG1120" i="79"/>
  <c r="AF385" i="79"/>
  <c r="M42" i="47"/>
  <c r="M44" i="47" s="1"/>
  <c r="N31" i="47"/>
  <c r="N32" i="47"/>
  <c r="N40" i="47"/>
  <c r="N50" i="47"/>
  <c r="N52" i="47"/>
  <c r="N56" i="47"/>
  <c r="N64" i="47"/>
  <c r="N95" i="47"/>
  <c r="N37" i="47"/>
  <c r="N34" i="47"/>
  <c r="N41" i="47"/>
  <c r="N33" i="47"/>
  <c r="N36" i="47"/>
  <c r="N54" i="47"/>
  <c r="N45" i="47"/>
  <c r="N66" i="47"/>
  <c r="N53" i="47"/>
  <c r="N84" i="47"/>
  <c r="N75" i="47"/>
  <c r="N35" i="47"/>
  <c r="N38" i="47"/>
  <c r="N49" i="47"/>
  <c r="N48" i="47"/>
  <c r="N69" i="47"/>
  <c r="N93" i="47"/>
  <c r="N51" i="47"/>
  <c r="N39" i="47"/>
  <c r="N30" i="47"/>
  <c r="N46" i="47"/>
  <c r="N55" i="47"/>
  <c r="N76" i="47"/>
  <c r="N63" i="47"/>
  <c r="N47" i="47"/>
  <c r="N60" i="47"/>
  <c r="AH518" i="46"/>
  <c r="AH516" i="46"/>
  <c r="AI749" i="79"/>
  <c r="AH384" i="79"/>
  <c r="AE196" i="79"/>
  <c r="AE204" i="79" s="1"/>
  <c r="AL131" i="46"/>
  <c r="AL132" i="46"/>
  <c r="AF1122" i="79"/>
  <c r="AI747" i="79"/>
  <c r="K42" i="47"/>
  <c r="K44" i="47" s="1"/>
  <c r="K57" i="47" s="1"/>
  <c r="K59" i="47" s="1"/>
  <c r="AF200" i="79"/>
  <c r="L33" i="47"/>
  <c r="L37" i="47"/>
  <c r="L30" i="47"/>
  <c r="L35" i="47"/>
  <c r="L56" i="47"/>
  <c r="L52" i="47"/>
  <c r="L49" i="47"/>
  <c r="L50" i="47"/>
  <c r="L34" i="47"/>
  <c r="L39" i="47"/>
  <c r="L41" i="47"/>
  <c r="L38" i="47"/>
  <c r="L40" i="47"/>
  <c r="L31" i="47"/>
  <c r="L54" i="47"/>
  <c r="L48" i="47"/>
  <c r="L46" i="47"/>
  <c r="L70" i="47"/>
  <c r="L36" i="47"/>
  <c r="L32" i="47"/>
  <c r="L51" i="47"/>
  <c r="L55" i="47"/>
  <c r="L68" i="47"/>
  <c r="L47" i="47"/>
  <c r="L53" i="47"/>
  <c r="L45" i="47"/>
  <c r="AL383" i="79"/>
  <c r="AL382" i="79"/>
  <c r="AL384" i="79"/>
  <c r="AL381" i="79"/>
  <c r="AE1119" i="79"/>
  <c r="AI746" i="79"/>
  <c r="AI563" i="79"/>
  <c r="AH260" i="46"/>
  <c r="AH259" i="46"/>
  <c r="AH262" i="46"/>
  <c r="AK381" i="79"/>
  <c r="AK383" i="79"/>
  <c r="AI383" i="79"/>
  <c r="AI931" i="79"/>
  <c r="AI932" i="79"/>
  <c r="AI928" i="79"/>
  <c r="M63" i="47"/>
  <c r="M79" i="47"/>
  <c r="M86" i="47"/>
  <c r="M47" i="47"/>
  <c r="M83" i="47"/>
  <c r="M94" i="47"/>
  <c r="M65" i="47"/>
  <c r="M53" i="47"/>
  <c r="M66" i="47"/>
  <c r="M49" i="47"/>
  <c r="AG131" i="46"/>
  <c r="AG132" i="46"/>
  <c r="AL1119" i="79"/>
  <c r="AL1120" i="79"/>
  <c r="AG201" i="79"/>
  <c r="AG202" i="79"/>
  <c r="AF1119" i="79"/>
  <c r="I36" i="47"/>
  <c r="I40" i="47"/>
  <c r="I37" i="47"/>
  <c r="I31" i="47"/>
  <c r="I41" i="47"/>
  <c r="I35" i="47"/>
  <c r="I38" i="47"/>
  <c r="I60" i="47"/>
  <c r="I75" i="47"/>
  <c r="I63" i="47"/>
  <c r="I82" i="47"/>
  <c r="I48" i="47"/>
  <c r="I56" i="47"/>
  <c r="I46" i="47"/>
  <c r="I67" i="47"/>
  <c r="I52" i="47"/>
  <c r="I30" i="47"/>
  <c r="I32" i="47"/>
  <c r="I70" i="47"/>
  <c r="I83" i="47"/>
  <c r="I77" i="47"/>
  <c r="I79" i="47"/>
  <c r="I69" i="47"/>
  <c r="I51" i="47"/>
  <c r="I50" i="47"/>
  <c r="I45" i="47"/>
  <c r="I34" i="47"/>
  <c r="I39" i="47"/>
  <c r="I66" i="47"/>
  <c r="I61" i="47"/>
  <c r="I65" i="47"/>
  <c r="I53" i="47"/>
  <c r="I81" i="47"/>
  <c r="I85" i="47"/>
  <c r="I33" i="47"/>
  <c r="I68" i="47"/>
  <c r="I54" i="47"/>
  <c r="I47" i="47"/>
  <c r="I80" i="47"/>
  <c r="I55" i="47"/>
  <c r="I64" i="47"/>
  <c r="I49" i="47"/>
  <c r="I62" i="47"/>
  <c r="I86" i="47"/>
  <c r="I84" i="47"/>
  <c r="I78" i="47"/>
  <c r="I71" i="47"/>
  <c r="I76" i="47"/>
  <c r="AI748" i="79"/>
  <c r="V37" i="47"/>
  <c r="V50" i="47"/>
  <c r="V35" i="47"/>
  <c r="V70" i="47"/>
  <c r="V30" i="47"/>
  <c r="V34" i="47"/>
  <c r="V71" i="47"/>
  <c r="V32" i="47"/>
  <c r="V60" i="47"/>
  <c r="V31" i="47"/>
  <c r="V46" i="47"/>
  <c r="V40" i="47"/>
  <c r="V38" i="47"/>
  <c r="V85" i="47"/>
  <c r="V36" i="47"/>
  <c r="V41" i="47"/>
  <c r="V33" i="47"/>
  <c r="V39" i="47"/>
  <c r="V83" i="47"/>
  <c r="AE1120" i="79"/>
  <c r="AI564" i="79"/>
  <c r="AI389" i="46"/>
  <c r="Q42" i="47"/>
  <c r="Q44" i="47" s="1"/>
  <c r="AB1121" i="79"/>
  <c r="AH385" i="46"/>
  <c r="AH391" i="46" s="1"/>
  <c r="AE385" i="46"/>
  <c r="AE391" i="46" s="1"/>
  <c r="AJ385" i="46"/>
  <c r="AJ391" i="46" s="1"/>
  <c r="AI385" i="46"/>
  <c r="AI391" i="46" s="1"/>
  <c r="AG385" i="46"/>
  <c r="AG391" i="46" s="1"/>
  <c r="AK385" i="46"/>
  <c r="AK391" i="46" s="1"/>
  <c r="AF385" i="46"/>
  <c r="AF391" i="46" s="1"/>
  <c r="AL385" i="46"/>
  <c r="AL391" i="46" s="1"/>
  <c r="V51" i="47" s="1"/>
  <c r="AE1122" i="79"/>
  <c r="AE384" i="79"/>
  <c r="AI516" i="46"/>
  <c r="AI388" i="46"/>
  <c r="AH389" i="46"/>
  <c r="AH390" i="46" s="1"/>
  <c r="AI751" i="79"/>
  <c r="AI518" i="46"/>
  <c r="AI566" i="79"/>
  <c r="AI384" i="79"/>
  <c r="AF199" i="79"/>
  <c r="J42" i="47"/>
  <c r="J44" i="47" s="1"/>
  <c r="AK385" i="79"/>
  <c r="M84" i="47"/>
  <c r="M101" i="47"/>
  <c r="M76" i="47"/>
  <c r="M82" i="47"/>
  <c r="M81" i="47"/>
  <c r="M95" i="47"/>
  <c r="M69" i="47"/>
  <c r="M85" i="47"/>
  <c r="M60" i="47"/>
  <c r="M46" i="47"/>
  <c r="M52" i="47"/>
  <c r="M70" i="47"/>
  <c r="AJ131" i="46"/>
  <c r="AJ132" i="46"/>
  <c r="AK1119" i="79"/>
  <c r="AH1119" i="79"/>
  <c r="AH1120" i="79"/>
  <c r="AE381" i="79"/>
  <c r="AL385" i="79"/>
  <c r="AH202" i="79"/>
  <c r="AH201" i="79"/>
  <c r="AI1120" i="79"/>
  <c r="AI132" i="46"/>
  <c r="P39" i="47"/>
  <c r="P30" i="47"/>
  <c r="P32" i="47"/>
  <c r="P40" i="47"/>
  <c r="P51" i="47"/>
  <c r="P31" i="47"/>
  <c r="P41" i="47"/>
  <c r="P37" i="47"/>
  <c r="P48" i="47"/>
  <c r="P55" i="47"/>
  <c r="P47" i="47"/>
  <c r="P45" i="47"/>
  <c r="P64" i="47"/>
  <c r="P33" i="47"/>
  <c r="P54" i="47"/>
  <c r="P50" i="47"/>
  <c r="P35" i="47"/>
  <c r="P53" i="47"/>
  <c r="P46" i="47"/>
  <c r="P49" i="47"/>
  <c r="P56" i="47"/>
  <c r="P36" i="47"/>
  <c r="P34" i="47"/>
  <c r="P52" i="47"/>
  <c r="P38" i="47"/>
  <c r="AH382" i="79"/>
  <c r="AH383" i="79"/>
  <c r="AH381" i="79"/>
  <c r="S32" i="47"/>
  <c r="S41" i="47"/>
  <c r="S31" i="47"/>
  <c r="S35" i="47"/>
  <c r="S61" i="47"/>
  <c r="S39" i="47"/>
  <c r="S36" i="47"/>
  <c r="S33" i="47"/>
  <c r="S63" i="47"/>
  <c r="S51" i="47"/>
  <c r="S40" i="47"/>
  <c r="S34" i="47"/>
  <c r="S37" i="47"/>
  <c r="S48" i="47"/>
  <c r="S65" i="47"/>
  <c r="S56" i="47"/>
  <c r="S38" i="47"/>
  <c r="S55" i="47"/>
  <c r="S67" i="47"/>
  <c r="S30" i="47"/>
  <c r="AI752" i="79"/>
  <c r="AF201" i="79"/>
  <c r="O35" i="47"/>
  <c r="O37" i="47"/>
  <c r="O30" i="47"/>
  <c r="O34" i="47"/>
  <c r="O41" i="47"/>
  <c r="O61" i="47"/>
  <c r="O32" i="47"/>
  <c r="O31" i="47"/>
  <c r="O55" i="47"/>
  <c r="O67" i="47"/>
  <c r="O69" i="47"/>
  <c r="O56" i="47"/>
  <c r="O38" i="47"/>
  <c r="O46" i="47"/>
  <c r="O40" i="47"/>
  <c r="O39" i="47"/>
  <c r="O62" i="47"/>
  <c r="O60" i="47"/>
  <c r="O33" i="47"/>
  <c r="O70" i="47"/>
  <c r="O36" i="47"/>
  <c r="AJ383" i="79"/>
  <c r="AJ381" i="79"/>
  <c r="AI568" i="79"/>
  <c r="AI565" i="79"/>
  <c r="AI202" i="79"/>
  <c r="AF1120" i="79"/>
  <c r="M93" i="47"/>
  <c r="M56" i="47"/>
  <c r="M67" i="47"/>
  <c r="M75" i="47"/>
  <c r="M71" i="47"/>
  <c r="M77" i="47"/>
  <c r="M96" i="47"/>
  <c r="M51" i="47"/>
  <c r="M64" i="47"/>
  <c r="M55" i="47"/>
  <c r="M54" i="47"/>
  <c r="M92" i="47"/>
  <c r="AI378" i="79"/>
  <c r="AI387" i="79" s="1"/>
  <c r="AG1119" i="79"/>
  <c r="AG1122" i="79"/>
  <c r="AH1122" i="79"/>
  <c r="AH517" i="46"/>
  <c r="AJ519" i="46" l="1"/>
  <c r="AF261" i="46"/>
  <c r="AL196" i="79"/>
  <c r="AL204" i="79" s="1"/>
  <c r="AE513" i="46"/>
  <c r="AE520" i="46" s="1"/>
  <c r="AB753" i="79"/>
  <c r="G75" i="43" s="1"/>
  <c r="AL925" i="79"/>
  <c r="AL938" i="79" s="1"/>
  <c r="Q79" i="43" s="1"/>
  <c r="AI925" i="79"/>
  <c r="AI938" i="79" s="1"/>
  <c r="N79" i="43" s="1"/>
  <c r="AK925" i="79"/>
  <c r="AK938" i="79" s="1"/>
  <c r="P79" i="43" s="1"/>
  <c r="AE925" i="79"/>
  <c r="AE938" i="79" s="1"/>
  <c r="J79" i="43" s="1"/>
  <c r="AH925" i="79"/>
  <c r="AH938" i="79" s="1"/>
  <c r="M79" i="43" s="1"/>
  <c r="AF925" i="79"/>
  <c r="AF938" i="79" s="1"/>
  <c r="K79" i="43" s="1"/>
  <c r="AG925" i="79"/>
  <c r="AG938" i="79" s="1"/>
  <c r="L79" i="43" s="1"/>
  <c r="R79" i="43" s="1"/>
  <c r="AJ925" i="79"/>
  <c r="AJ938" i="79" s="1"/>
  <c r="O79" i="43" s="1"/>
  <c r="AE569" i="79"/>
  <c r="J72" i="43" s="1"/>
  <c r="AB390" i="46"/>
  <c r="AC1121" i="79"/>
  <c r="AA937" i="79"/>
  <c r="F78" i="43" s="1"/>
  <c r="AC203" i="79"/>
  <c r="Z753" i="79"/>
  <c r="E75" i="43" s="1"/>
  <c r="AD390" i="46"/>
  <c r="AK203" i="79"/>
  <c r="AA519" i="46"/>
  <c r="AA386" i="79"/>
  <c r="Y1121" i="79"/>
  <c r="Y937" i="79"/>
  <c r="D78" i="43" s="1"/>
  <c r="AK569" i="79"/>
  <c r="P72" i="43" s="1"/>
  <c r="AH196" i="79"/>
  <c r="AH204" i="79" s="1"/>
  <c r="AI196" i="79"/>
  <c r="AI204" i="79" s="1"/>
  <c r="AJ196" i="79"/>
  <c r="AJ204" i="79" s="1"/>
  <c r="AK196" i="79"/>
  <c r="AK204" i="79" s="1"/>
  <c r="AB569" i="79"/>
  <c r="L109" i="47" s="1"/>
  <c r="AB386" i="79"/>
  <c r="AF937" i="79"/>
  <c r="K78" i="43" s="1"/>
  <c r="AG196" i="79"/>
  <c r="AG204" i="79" s="1"/>
  <c r="AB519" i="46"/>
  <c r="L66" i="47" s="1"/>
  <c r="AK261" i="46"/>
  <c r="AA203" i="79"/>
  <c r="AH378" i="79"/>
  <c r="AH387" i="79" s="1"/>
  <c r="AD261" i="46"/>
  <c r="AK378" i="79"/>
  <c r="AK387" i="79" s="1"/>
  <c r="AG378" i="79"/>
  <c r="AG387" i="79" s="1"/>
  <c r="AF519" i="46"/>
  <c r="P66" i="47" s="1"/>
  <c r="Y203" i="79"/>
  <c r="AF378" i="79"/>
  <c r="AF387" i="79" s="1"/>
  <c r="AJ378" i="79"/>
  <c r="AJ387" i="79" s="1"/>
  <c r="AD386" i="79"/>
  <c r="AL378" i="79"/>
  <c r="AL387" i="79" s="1"/>
  <c r="AH569" i="79"/>
  <c r="M72" i="43" s="1"/>
  <c r="AB203" i="79"/>
  <c r="L91" i="47" s="1"/>
  <c r="AM935" i="79"/>
  <c r="AE937" i="79"/>
  <c r="J78" i="43" s="1"/>
  <c r="AJ203" i="79"/>
  <c r="AD519" i="46"/>
  <c r="N61" i="47" s="1"/>
  <c r="Y569" i="79"/>
  <c r="I111" i="47" s="1"/>
  <c r="AL937" i="79"/>
  <c r="Q78" i="43" s="1"/>
  <c r="AE753" i="79"/>
  <c r="J75" i="43" s="1"/>
  <c r="AG753" i="79"/>
  <c r="L75" i="43" s="1"/>
  <c r="Z1121" i="79"/>
  <c r="Y386" i="79"/>
  <c r="AJ513" i="46"/>
  <c r="AJ520" i="46" s="1"/>
  <c r="AL513" i="46"/>
  <c r="AL520" i="46" s="1"/>
  <c r="AK513" i="46"/>
  <c r="AK520" i="46" s="1"/>
  <c r="AJ569" i="79"/>
  <c r="O72" i="43" s="1"/>
  <c r="AC937" i="79"/>
  <c r="H78" i="43" s="1"/>
  <c r="AK519" i="46"/>
  <c r="AF753" i="79"/>
  <c r="K75" i="43" s="1"/>
  <c r="AM933" i="79"/>
  <c r="AI513" i="46"/>
  <c r="AI520" i="46" s="1"/>
  <c r="AF513" i="46"/>
  <c r="AF520" i="46" s="1"/>
  <c r="AG513" i="46"/>
  <c r="AG520" i="46" s="1"/>
  <c r="AD203" i="79"/>
  <c r="Z937" i="79"/>
  <c r="E78" i="43" s="1"/>
  <c r="Z203" i="79"/>
  <c r="Y519" i="46"/>
  <c r="Y753" i="79"/>
  <c r="D75" i="43" s="1"/>
  <c r="AD569" i="79"/>
  <c r="N115" i="47" s="1"/>
  <c r="AM930" i="79"/>
  <c r="AJ753" i="79"/>
  <c r="O75" i="43" s="1"/>
  <c r="AA1121" i="79"/>
  <c r="AG569" i="79"/>
  <c r="L72" i="43" s="1"/>
  <c r="AB937" i="79"/>
  <c r="G78" i="43" s="1"/>
  <c r="Z519" i="46"/>
  <c r="AG386" i="79"/>
  <c r="AA569" i="79"/>
  <c r="K115" i="47" s="1"/>
  <c r="AM936" i="79"/>
  <c r="Z569" i="79"/>
  <c r="J111" i="47" s="1"/>
  <c r="AD753" i="79"/>
  <c r="I75" i="43" s="1"/>
  <c r="AL519" i="46"/>
  <c r="AC386" i="79"/>
  <c r="AI390" i="46"/>
  <c r="S50" i="47" s="1"/>
  <c r="AM932" i="79"/>
  <c r="AF569" i="79"/>
  <c r="K72" i="43" s="1"/>
  <c r="AK753" i="79"/>
  <c r="P75" i="43" s="1"/>
  <c r="AJ937" i="79"/>
  <c r="O78" i="43" s="1"/>
  <c r="AK937" i="79"/>
  <c r="P78" i="43" s="1"/>
  <c r="AM568" i="79"/>
  <c r="AL569" i="79"/>
  <c r="Q72" i="43" s="1"/>
  <c r="AL753" i="79"/>
  <c r="Q75" i="43" s="1"/>
  <c r="AM752" i="79"/>
  <c r="AM567" i="79"/>
  <c r="AM566" i="79"/>
  <c r="AM934" i="79"/>
  <c r="AF386" i="79"/>
  <c r="AM746" i="79"/>
  <c r="AM564" i="79"/>
  <c r="N106" i="47"/>
  <c r="AC519" i="46"/>
  <c r="AM748" i="79"/>
  <c r="AM931" i="79"/>
  <c r="AD1121" i="79"/>
  <c r="AM750" i="79"/>
  <c r="AD937" i="79"/>
  <c r="I78" i="43" s="1"/>
  <c r="AH753" i="79"/>
  <c r="M75" i="43" s="1"/>
  <c r="AH937" i="79"/>
  <c r="M78" i="43" s="1"/>
  <c r="AG937" i="79"/>
  <c r="L78" i="43" s="1"/>
  <c r="AC753" i="79"/>
  <c r="H75" i="43" s="1"/>
  <c r="AM751" i="79"/>
  <c r="AA753" i="79"/>
  <c r="F75" i="43" s="1"/>
  <c r="AM565" i="79"/>
  <c r="AM747" i="79"/>
  <c r="AM749" i="79"/>
  <c r="AM929" i="79"/>
  <c r="AC569" i="79"/>
  <c r="M106" i="47" s="1"/>
  <c r="AL203" i="79"/>
  <c r="AJ560" i="79"/>
  <c r="AJ570" i="79" s="1"/>
  <c r="O73" i="43" s="1"/>
  <c r="AK560" i="79"/>
  <c r="AK570" i="79" s="1"/>
  <c r="P73" i="43" s="1"/>
  <c r="AH560" i="79"/>
  <c r="AH570" i="79" s="1"/>
  <c r="M73" i="43" s="1"/>
  <c r="AI560" i="79"/>
  <c r="AI570" i="79" s="1"/>
  <c r="N73" i="43" s="1"/>
  <c r="AG560" i="79"/>
  <c r="AG570" i="79" s="1"/>
  <c r="L73" i="43" s="1"/>
  <c r="AF560" i="79"/>
  <c r="AF570" i="79" s="1"/>
  <c r="K73" i="43" s="1"/>
  <c r="AL560" i="79"/>
  <c r="AL570" i="79" s="1"/>
  <c r="Q73" i="43" s="1"/>
  <c r="AE560" i="79"/>
  <c r="AE570" i="79" s="1"/>
  <c r="J73" i="43" s="1"/>
  <c r="L128" i="47"/>
  <c r="AM260" i="46"/>
  <c r="AI261" i="46"/>
  <c r="AE203" i="79"/>
  <c r="AH203" i="79"/>
  <c r="AM385" i="79"/>
  <c r="AI203" i="79"/>
  <c r="AM132" i="46"/>
  <c r="AM517" i="46"/>
  <c r="R76" i="43"/>
  <c r="AJ386" i="79"/>
  <c r="AM259" i="46"/>
  <c r="AM383" i="79"/>
  <c r="AM1119" i="79"/>
  <c r="AM382" i="79"/>
  <c r="AK1121" i="79"/>
  <c r="AI386" i="79"/>
  <c r="AG203" i="79"/>
  <c r="AM200" i="79"/>
  <c r="AM516" i="46"/>
  <c r="AG1121" i="79"/>
  <c r="AI519" i="46"/>
  <c r="AM201" i="79"/>
  <c r="AM1120" i="79"/>
  <c r="AM131" i="46"/>
  <c r="AM518" i="46"/>
  <c r="AH1121" i="79"/>
  <c r="AM384" i="79"/>
  <c r="AM754" i="79"/>
  <c r="AI937" i="79"/>
  <c r="N78" i="43" s="1"/>
  <c r="AK386" i="79"/>
  <c r="AM389" i="46"/>
  <c r="M57" i="47"/>
  <c r="M59" i="47" s="1"/>
  <c r="M72" i="47" s="1"/>
  <c r="M74" i="47" s="1"/>
  <c r="N42" i="47"/>
  <c r="N44" i="47" s="1"/>
  <c r="N57" i="47" s="1"/>
  <c r="N59" i="47" s="1"/>
  <c r="S81" i="47"/>
  <c r="S85" i="47"/>
  <c r="S97" i="47"/>
  <c r="S75" i="47"/>
  <c r="S86" i="47"/>
  <c r="AE386" i="79"/>
  <c r="AM381" i="79"/>
  <c r="I93" i="47"/>
  <c r="I95" i="47"/>
  <c r="L101" i="47"/>
  <c r="L75" i="47"/>
  <c r="S93" i="47"/>
  <c r="S91" i="47"/>
  <c r="S76" i="47"/>
  <c r="S84" i="47"/>
  <c r="S45" i="47"/>
  <c r="S52" i="47"/>
  <c r="S49" i="47"/>
  <c r="S64" i="47"/>
  <c r="AH386" i="79"/>
  <c r="P83" i="47"/>
  <c r="P81" i="47"/>
  <c r="P97" i="47"/>
  <c r="P63" i="47"/>
  <c r="P71" i="47"/>
  <c r="P77" i="47"/>
  <c r="P65" i="47"/>
  <c r="P42" i="47"/>
  <c r="P44" i="47" s="1"/>
  <c r="P57" i="47" s="1"/>
  <c r="P59" i="47" s="1"/>
  <c r="AF203" i="79"/>
  <c r="AM391" i="46"/>
  <c r="V47" i="47"/>
  <c r="V65" i="47"/>
  <c r="V84" i="47"/>
  <c r="V55" i="47"/>
  <c r="V77" i="47"/>
  <c r="V52" i="47"/>
  <c r="V100" i="47"/>
  <c r="V78" i="47"/>
  <c r="V61" i="47"/>
  <c r="V56" i="47"/>
  <c r="V66" i="47"/>
  <c r="I98" i="47"/>
  <c r="I92" i="47"/>
  <c r="AI569" i="79"/>
  <c r="N72" i="43" s="1"/>
  <c r="L92" i="47"/>
  <c r="L83" i="47"/>
  <c r="L93" i="47"/>
  <c r="L84" i="47"/>
  <c r="L116" i="47"/>
  <c r="L67" i="47"/>
  <c r="L97" i="47"/>
  <c r="L79" i="47"/>
  <c r="L81" i="47"/>
  <c r="L95" i="47"/>
  <c r="L77" i="47"/>
  <c r="L42" i="47"/>
  <c r="L44" i="47" s="1"/>
  <c r="L57" i="47" s="1"/>
  <c r="L59" i="47" s="1"/>
  <c r="AM563" i="79"/>
  <c r="AF1121" i="79"/>
  <c r="M100" i="47"/>
  <c r="M78" i="47"/>
  <c r="M80" i="47"/>
  <c r="M97" i="47"/>
  <c r="M90" i="47"/>
  <c r="M98" i="47"/>
  <c r="M99" i="47"/>
  <c r="M91" i="47"/>
  <c r="N99" i="47"/>
  <c r="N98" i="47"/>
  <c r="N83" i="47"/>
  <c r="N86" i="47"/>
  <c r="N96" i="47"/>
  <c r="N82" i="47"/>
  <c r="N101" i="47"/>
  <c r="N71" i="47"/>
  <c r="N80" i="47"/>
  <c r="I94" i="47"/>
  <c r="I101" i="47"/>
  <c r="AM202" i="79"/>
  <c r="L85" i="47"/>
  <c r="L80" i="47"/>
  <c r="AE1121" i="79"/>
  <c r="O42" i="47"/>
  <c r="O44" i="47" s="1"/>
  <c r="AM1122" i="79"/>
  <c r="AI753" i="79"/>
  <c r="N75" i="43" s="1"/>
  <c r="O85" i="47"/>
  <c r="O53" i="47"/>
  <c r="O68" i="47"/>
  <c r="O90" i="47"/>
  <c r="O91" i="47"/>
  <c r="O63" i="47"/>
  <c r="O95" i="47"/>
  <c r="O75" i="47"/>
  <c r="O99" i="47"/>
  <c r="O77" i="47"/>
  <c r="O79" i="47"/>
  <c r="O97" i="47"/>
  <c r="O48" i="47"/>
  <c r="S42" i="47"/>
  <c r="S44" i="47" s="1"/>
  <c r="S90" i="47"/>
  <c r="S47" i="47"/>
  <c r="S96" i="47"/>
  <c r="S92" i="47"/>
  <c r="S100" i="47"/>
  <c r="S98" i="47"/>
  <c r="S77" i="47"/>
  <c r="S46" i="47"/>
  <c r="S69" i="47"/>
  <c r="S60" i="47"/>
  <c r="S95" i="47"/>
  <c r="S66" i="47"/>
  <c r="P90" i="47"/>
  <c r="P61" i="47"/>
  <c r="P78" i="47"/>
  <c r="P75" i="47"/>
  <c r="P98" i="47"/>
  <c r="P92" i="47"/>
  <c r="P70" i="47"/>
  <c r="P69" i="47"/>
  <c r="P94" i="47"/>
  <c r="P68" i="47"/>
  <c r="AM388" i="46"/>
  <c r="V79" i="47"/>
  <c r="V81" i="47"/>
  <c r="V91" i="47"/>
  <c r="V82" i="47"/>
  <c r="V64" i="47"/>
  <c r="V48" i="47"/>
  <c r="V62" i="47"/>
  <c r="V45" i="47"/>
  <c r="V42" i="47"/>
  <c r="V44" i="47" s="1"/>
  <c r="I97" i="47"/>
  <c r="I42" i="47"/>
  <c r="I44" i="47" s="1"/>
  <c r="I57" i="47" s="1"/>
  <c r="I59" i="47" s="1"/>
  <c r="I72" i="47" s="1"/>
  <c r="I74" i="47" s="1"/>
  <c r="I87" i="47" s="1"/>
  <c r="I89" i="47" s="1"/>
  <c r="AM199" i="79"/>
  <c r="L96" i="47"/>
  <c r="L71" i="47"/>
  <c r="L98" i="47"/>
  <c r="L86" i="47"/>
  <c r="L94" i="47"/>
  <c r="L62" i="47"/>
  <c r="L90" i="47"/>
  <c r="L82" i="47"/>
  <c r="L111" i="47"/>
  <c r="AH519" i="46"/>
  <c r="N91" i="47"/>
  <c r="N65" i="47"/>
  <c r="N92" i="47"/>
  <c r="N78" i="47"/>
  <c r="N77" i="47"/>
  <c r="N68" i="47"/>
  <c r="N79" i="47"/>
  <c r="N70" i="47"/>
  <c r="Q69" i="47"/>
  <c r="Q53" i="47"/>
  <c r="Q96" i="47"/>
  <c r="Q52" i="47"/>
  <c r="Q55" i="47"/>
  <c r="Q61" i="47"/>
  <c r="Q56" i="47"/>
  <c r="Q76" i="47"/>
  <c r="Q97" i="47"/>
  <c r="Q98" i="47"/>
  <c r="Q66" i="47"/>
  <c r="Q70" i="47"/>
  <c r="Q83" i="47"/>
  <c r="Q47" i="47"/>
  <c r="Q46" i="47"/>
  <c r="Q85" i="47"/>
  <c r="Q90" i="47"/>
  <c r="Q65" i="47"/>
  <c r="Q60" i="47"/>
  <c r="Q51" i="47"/>
  <c r="Q67" i="47"/>
  <c r="Q80" i="47"/>
  <c r="Q75" i="47"/>
  <c r="Q71" i="47"/>
  <c r="Q77" i="47"/>
  <c r="Q100" i="47"/>
  <c r="Q95" i="47"/>
  <c r="Q86" i="47"/>
  <c r="Q54" i="47"/>
  <c r="Q82" i="47"/>
  <c r="Q48" i="47"/>
  <c r="Q45" i="47"/>
  <c r="Q81" i="47"/>
  <c r="Q101" i="47"/>
  <c r="Q93" i="47"/>
  <c r="Q62" i="47"/>
  <c r="Q99" i="47"/>
  <c r="Q64" i="47"/>
  <c r="Q91" i="47"/>
  <c r="Q49" i="47"/>
  <c r="Q92" i="47"/>
  <c r="Q68" i="47"/>
  <c r="Q63" i="47"/>
  <c r="Q79" i="47"/>
  <c r="Q50" i="47"/>
  <c r="Q84" i="47"/>
  <c r="Q78" i="47"/>
  <c r="Q94" i="47"/>
  <c r="I100" i="47"/>
  <c r="T31" i="47"/>
  <c r="T36" i="47"/>
  <c r="T38" i="47"/>
  <c r="T63" i="47"/>
  <c r="T66" i="47"/>
  <c r="T56" i="47"/>
  <c r="T62" i="47"/>
  <c r="T55" i="47"/>
  <c r="T65" i="47"/>
  <c r="T33" i="47"/>
  <c r="T39" i="47"/>
  <c r="T60" i="47"/>
  <c r="T48" i="47"/>
  <c r="T69" i="47"/>
  <c r="T68" i="47"/>
  <c r="T67" i="47"/>
  <c r="T32" i="47"/>
  <c r="T41" i="47"/>
  <c r="T34" i="47"/>
  <c r="T71" i="47"/>
  <c r="T54" i="47"/>
  <c r="T53" i="47"/>
  <c r="T70" i="47"/>
  <c r="T46" i="47"/>
  <c r="T49" i="47"/>
  <c r="T40" i="47"/>
  <c r="T35" i="47"/>
  <c r="T47" i="47"/>
  <c r="T51" i="47"/>
  <c r="T82" i="47"/>
  <c r="T77" i="47"/>
  <c r="T76" i="47"/>
  <c r="T97" i="47"/>
  <c r="T84" i="47"/>
  <c r="T30" i="47"/>
  <c r="T45" i="47"/>
  <c r="T50" i="47"/>
  <c r="T80" i="47"/>
  <c r="T86" i="47"/>
  <c r="T79" i="47"/>
  <c r="T98" i="47"/>
  <c r="T78" i="47"/>
  <c r="T93" i="47"/>
  <c r="T37" i="47"/>
  <c r="T75" i="47"/>
  <c r="T61" i="47"/>
  <c r="T64" i="47"/>
  <c r="T96" i="47"/>
  <c r="T81" i="47"/>
  <c r="T91" i="47"/>
  <c r="T101" i="47"/>
  <c r="T83" i="47"/>
  <c r="T85" i="47"/>
  <c r="T95" i="47"/>
  <c r="T99" i="47"/>
  <c r="T100" i="47"/>
  <c r="T52" i="47"/>
  <c r="T90" i="47"/>
  <c r="T94" i="47"/>
  <c r="T92" i="47"/>
  <c r="L99" i="47"/>
  <c r="S82" i="47"/>
  <c r="S79" i="47"/>
  <c r="AJ1121" i="79"/>
  <c r="AM928" i="79"/>
  <c r="O45" i="47"/>
  <c r="O52" i="47"/>
  <c r="O50" i="47"/>
  <c r="O101" i="47"/>
  <c r="O96" i="47"/>
  <c r="O71" i="47"/>
  <c r="O80" i="47"/>
  <c r="O47" i="47"/>
  <c r="O92" i="47"/>
  <c r="O64" i="47"/>
  <c r="O51" i="47"/>
  <c r="O76" i="47"/>
  <c r="O49" i="47"/>
  <c r="O66" i="47"/>
  <c r="O65" i="47"/>
  <c r="S80" i="47"/>
  <c r="S99" i="47"/>
  <c r="S101" i="47"/>
  <c r="S94" i="47"/>
  <c r="S78" i="47"/>
  <c r="S62" i="47"/>
  <c r="S83" i="47"/>
  <c r="S70" i="47"/>
  <c r="S54" i="47"/>
  <c r="S71" i="47"/>
  <c r="S68" i="47"/>
  <c r="S53" i="47"/>
  <c r="P93" i="47"/>
  <c r="P84" i="47"/>
  <c r="P79" i="47"/>
  <c r="P62" i="47"/>
  <c r="P99" i="47"/>
  <c r="P76" i="47"/>
  <c r="P67" i="47"/>
  <c r="P60" i="47"/>
  <c r="P96" i="47"/>
  <c r="J92" i="47"/>
  <c r="J98" i="47"/>
  <c r="J49" i="47"/>
  <c r="J91" i="47"/>
  <c r="J67" i="47"/>
  <c r="J84" i="47"/>
  <c r="J70" i="47"/>
  <c r="J86" i="47"/>
  <c r="J85" i="47"/>
  <c r="J100" i="47"/>
  <c r="J81" i="47"/>
  <c r="J46" i="47"/>
  <c r="J82" i="47"/>
  <c r="J78" i="47"/>
  <c r="J55" i="47"/>
  <c r="J83" i="47"/>
  <c r="J96" i="47"/>
  <c r="J56" i="47"/>
  <c r="J65" i="47"/>
  <c r="J101" i="47"/>
  <c r="J99" i="47"/>
  <c r="J61" i="47"/>
  <c r="J48" i="47"/>
  <c r="J80" i="47"/>
  <c r="J50" i="47"/>
  <c r="J63" i="47"/>
  <c r="J69" i="47"/>
  <c r="J60" i="47"/>
  <c r="J93" i="47"/>
  <c r="J52" i="47"/>
  <c r="J75" i="47"/>
  <c r="J53" i="47"/>
  <c r="J68" i="47"/>
  <c r="J95" i="47"/>
  <c r="J90" i="47"/>
  <c r="J66" i="47"/>
  <c r="J54" i="47"/>
  <c r="J94" i="47"/>
  <c r="J97" i="47"/>
  <c r="J64" i="47"/>
  <c r="J62" i="47"/>
  <c r="J71" i="47"/>
  <c r="J45" i="47"/>
  <c r="J51" i="47"/>
  <c r="J47" i="47"/>
  <c r="J79" i="47"/>
  <c r="J76" i="47"/>
  <c r="J77" i="47"/>
  <c r="K96" i="47"/>
  <c r="K84" i="47"/>
  <c r="K99" i="47"/>
  <c r="K92" i="47"/>
  <c r="K90" i="47"/>
  <c r="K80" i="47"/>
  <c r="K68" i="47"/>
  <c r="K79" i="47"/>
  <c r="K67" i="47"/>
  <c r="K94" i="47"/>
  <c r="K71" i="47"/>
  <c r="K63" i="47"/>
  <c r="K65" i="47"/>
  <c r="K66" i="47"/>
  <c r="K77" i="47"/>
  <c r="K62" i="47"/>
  <c r="K95" i="47"/>
  <c r="K83" i="47"/>
  <c r="K75" i="47"/>
  <c r="K61" i="47"/>
  <c r="K98" i="47"/>
  <c r="K60" i="47"/>
  <c r="K85" i="47"/>
  <c r="K69" i="47"/>
  <c r="K78" i="47"/>
  <c r="K93" i="47"/>
  <c r="K81" i="47"/>
  <c r="K97" i="47"/>
  <c r="K76" i="47"/>
  <c r="K64" i="47"/>
  <c r="K91" i="47"/>
  <c r="K70" i="47"/>
  <c r="K86" i="47"/>
  <c r="K82" i="47"/>
  <c r="K101" i="47"/>
  <c r="K100" i="47"/>
  <c r="V75" i="47"/>
  <c r="V76" i="47"/>
  <c r="V86" i="47"/>
  <c r="V68" i="47"/>
  <c r="V80" i="47"/>
  <c r="V49" i="47"/>
  <c r="V67" i="47"/>
  <c r="V54" i="47"/>
  <c r="V63" i="47"/>
  <c r="V53" i="47"/>
  <c r="V69" i="47"/>
  <c r="I90" i="47"/>
  <c r="I96" i="47"/>
  <c r="I116" i="47"/>
  <c r="I99" i="47"/>
  <c r="I91" i="47"/>
  <c r="AL1121" i="79"/>
  <c r="AI1121" i="79"/>
  <c r="U40" i="47"/>
  <c r="U39" i="47"/>
  <c r="U38" i="47"/>
  <c r="U33" i="47"/>
  <c r="U50" i="47"/>
  <c r="U65" i="47"/>
  <c r="U70" i="47"/>
  <c r="U66" i="47"/>
  <c r="U64" i="47"/>
  <c r="U53" i="47"/>
  <c r="U78" i="47"/>
  <c r="U100" i="47"/>
  <c r="U99" i="47"/>
  <c r="U36" i="47"/>
  <c r="U37" i="47"/>
  <c r="U30" i="47"/>
  <c r="U41" i="47"/>
  <c r="U35" i="47"/>
  <c r="U32" i="47"/>
  <c r="U71" i="47"/>
  <c r="U56" i="47"/>
  <c r="U46" i="47"/>
  <c r="U52" i="47"/>
  <c r="U55" i="47"/>
  <c r="U84" i="47"/>
  <c r="U82" i="47"/>
  <c r="U90" i="47"/>
  <c r="U31" i="47"/>
  <c r="U47" i="47"/>
  <c r="U83" i="47"/>
  <c r="U63" i="47"/>
  <c r="U45" i="47"/>
  <c r="U51" i="47"/>
  <c r="U80" i="47"/>
  <c r="U76" i="47"/>
  <c r="U61" i="47"/>
  <c r="U60" i="47"/>
  <c r="U62" i="47"/>
  <c r="U75" i="47"/>
  <c r="U93" i="47"/>
  <c r="U77" i="47"/>
  <c r="U49" i="47"/>
  <c r="U69" i="47"/>
  <c r="U54" i="47"/>
  <c r="U94" i="47"/>
  <c r="U101" i="47"/>
  <c r="U95" i="47"/>
  <c r="U91" i="47"/>
  <c r="U86" i="47"/>
  <c r="U81" i="47"/>
  <c r="U68" i="47"/>
  <c r="U85" i="47"/>
  <c r="U79" i="47"/>
  <c r="U92" i="47"/>
  <c r="U34" i="47"/>
  <c r="U48" i="47"/>
  <c r="U97" i="47"/>
  <c r="U67" i="47"/>
  <c r="U96" i="47"/>
  <c r="U98" i="47"/>
  <c r="AH261" i="46"/>
  <c r="AL386" i="79"/>
  <c r="L60" i="47"/>
  <c r="L65" i="47"/>
  <c r="L106" i="47"/>
  <c r="L63" i="47"/>
  <c r="L76" i="47"/>
  <c r="L107" i="47"/>
  <c r="L100" i="47"/>
  <c r="L61" i="47"/>
  <c r="L69" i="47"/>
  <c r="L112" i="47"/>
  <c r="L108" i="47"/>
  <c r="L78" i="47"/>
  <c r="L64" i="47"/>
  <c r="AM262" i="46"/>
  <c r="N90" i="47"/>
  <c r="N94" i="47"/>
  <c r="N62" i="47"/>
  <c r="N100" i="47"/>
  <c r="N67" i="47"/>
  <c r="N97" i="47"/>
  <c r="N85" i="47"/>
  <c r="N81" i="47"/>
  <c r="L170" i="47" l="1"/>
  <c r="V105" i="47"/>
  <c r="L173" i="47"/>
  <c r="L166" i="47"/>
  <c r="AM938" i="79"/>
  <c r="L176" i="47"/>
  <c r="L169" i="47"/>
  <c r="L168" i="47"/>
  <c r="L175" i="47"/>
  <c r="L172" i="47"/>
  <c r="L167" i="47"/>
  <c r="L171" i="47"/>
  <c r="L174" i="47"/>
  <c r="L165" i="47"/>
  <c r="T165" i="47"/>
  <c r="T168" i="47"/>
  <c r="T166" i="47"/>
  <c r="T167" i="47"/>
  <c r="T171" i="47"/>
  <c r="T175" i="47"/>
  <c r="T172" i="47"/>
  <c r="T170" i="47"/>
  <c r="T174" i="47"/>
  <c r="T176" i="47"/>
  <c r="T169" i="47"/>
  <c r="T173" i="47"/>
  <c r="O173" i="47"/>
  <c r="O167" i="47"/>
  <c r="O165" i="47"/>
  <c r="O170" i="47"/>
  <c r="O169" i="47"/>
  <c r="O171" i="47"/>
  <c r="O176" i="47"/>
  <c r="O175" i="47"/>
  <c r="O174" i="47"/>
  <c r="O168" i="47"/>
  <c r="O166" i="47"/>
  <c r="O172" i="47"/>
  <c r="R166" i="47"/>
  <c r="R167" i="47"/>
  <c r="R165" i="47"/>
  <c r="R168" i="47"/>
  <c r="R171" i="47"/>
  <c r="R175" i="47"/>
  <c r="R170" i="47"/>
  <c r="R174" i="47"/>
  <c r="R169" i="47"/>
  <c r="R173" i="47"/>
  <c r="R172" i="47"/>
  <c r="R176" i="47"/>
  <c r="S167" i="47"/>
  <c r="S165" i="47"/>
  <c r="S176" i="47"/>
  <c r="S175" i="47"/>
  <c r="S174" i="47"/>
  <c r="S173" i="47"/>
  <c r="S172" i="47"/>
  <c r="S171" i="47"/>
  <c r="S170" i="47"/>
  <c r="S169" i="47"/>
  <c r="S168" i="47"/>
  <c r="S166" i="47"/>
  <c r="N168" i="47"/>
  <c r="N167" i="47"/>
  <c r="N165" i="47"/>
  <c r="N166" i="47"/>
  <c r="N170" i="47"/>
  <c r="N174" i="47"/>
  <c r="N173" i="47"/>
  <c r="N171" i="47"/>
  <c r="N175" i="47"/>
  <c r="N169" i="47"/>
  <c r="N172" i="47"/>
  <c r="N176" i="47"/>
  <c r="I168" i="47"/>
  <c r="I166" i="47"/>
  <c r="I167" i="47"/>
  <c r="I165" i="47"/>
  <c r="I169" i="47"/>
  <c r="I170" i="47"/>
  <c r="I171" i="47"/>
  <c r="I172" i="47"/>
  <c r="I173" i="47"/>
  <c r="I174" i="47"/>
  <c r="I175" i="47"/>
  <c r="I176" i="47"/>
  <c r="M168" i="47"/>
  <c r="M166" i="47"/>
  <c r="M167" i="47"/>
  <c r="M165" i="47"/>
  <c r="M169" i="47"/>
  <c r="M170" i="47"/>
  <c r="M171" i="47"/>
  <c r="M172" i="47"/>
  <c r="M173" i="47"/>
  <c r="M174" i="47"/>
  <c r="M175" i="47"/>
  <c r="M176" i="47"/>
  <c r="V176" i="47"/>
  <c r="V175" i="47"/>
  <c r="V174" i="47"/>
  <c r="V172" i="47"/>
  <c r="V171" i="47"/>
  <c r="V170" i="47"/>
  <c r="V167" i="47"/>
  <c r="V165" i="47"/>
  <c r="V166" i="47"/>
  <c r="V168" i="47"/>
  <c r="V169" i="47"/>
  <c r="V173" i="47"/>
  <c r="Q168" i="47"/>
  <c r="Q166" i="47"/>
  <c r="Q167" i="47"/>
  <c r="Q165" i="47"/>
  <c r="Q169" i="47"/>
  <c r="Q170" i="47"/>
  <c r="Q171" i="47"/>
  <c r="Q172" i="47"/>
  <c r="Q173" i="47"/>
  <c r="Q174" i="47"/>
  <c r="Q175" i="47"/>
  <c r="Q176" i="47"/>
  <c r="K172" i="47"/>
  <c r="K171" i="47"/>
  <c r="K170" i="47"/>
  <c r="K167" i="47"/>
  <c r="K165" i="47"/>
  <c r="K176" i="47"/>
  <c r="K174" i="47"/>
  <c r="K168" i="47"/>
  <c r="K166" i="47"/>
  <c r="K175" i="47"/>
  <c r="K173" i="47"/>
  <c r="K169" i="47"/>
  <c r="P167" i="47"/>
  <c r="P168" i="47"/>
  <c r="P166" i="47"/>
  <c r="P165" i="47"/>
  <c r="P170" i="47"/>
  <c r="P174" i="47"/>
  <c r="P169" i="47"/>
  <c r="P173" i="47"/>
  <c r="P172" i="47"/>
  <c r="P176" i="47"/>
  <c r="P171" i="47"/>
  <c r="P175" i="47"/>
  <c r="U168" i="47"/>
  <c r="U166" i="47"/>
  <c r="U167" i="47"/>
  <c r="U165" i="47"/>
  <c r="U169" i="47"/>
  <c r="U172" i="47"/>
  <c r="U175" i="47"/>
  <c r="U171" i="47"/>
  <c r="U174" i="47"/>
  <c r="U170" i="47"/>
  <c r="U173" i="47"/>
  <c r="U176" i="47"/>
  <c r="J167" i="47"/>
  <c r="J165" i="47"/>
  <c r="J166" i="47"/>
  <c r="J168" i="47"/>
  <c r="J169" i="47"/>
  <c r="J173" i="47"/>
  <c r="J176" i="47"/>
  <c r="J172" i="47"/>
  <c r="J170" i="47"/>
  <c r="J174" i="47"/>
  <c r="J171" i="47"/>
  <c r="J175" i="47"/>
  <c r="L113" i="47"/>
  <c r="K105" i="47"/>
  <c r="I108" i="47"/>
  <c r="U106" i="47"/>
  <c r="Q116" i="47"/>
  <c r="L115" i="47"/>
  <c r="AM520" i="46"/>
  <c r="AM204" i="79"/>
  <c r="L114" i="47"/>
  <c r="L105" i="47"/>
  <c r="L110" i="47"/>
  <c r="L136" i="47"/>
  <c r="T126" i="47"/>
  <c r="N105" i="47"/>
  <c r="N107" i="47"/>
  <c r="P129" i="47"/>
  <c r="I106" i="47"/>
  <c r="U126" i="47"/>
  <c r="T110" i="47"/>
  <c r="I110" i="47"/>
  <c r="I115" i="47"/>
  <c r="J109" i="47"/>
  <c r="J106" i="47"/>
  <c r="J110" i="47"/>
  <c r="J113" i="47"/>
  <c r="J115" i="47"/>
  <c r="I109" i="47"/>
  <c r="I150" i="47"/>
  <c r="I130" i="47"/>
  <c r="T137" i="47"/>
  <c r="I161" i="47"/>
  <c r="I125" i="47"/>
  <c r="I114" i="47"/>
  <c r="J108" i="47"/>
  <c r="J114" i="47"/>
  <c r="J105" i="47"/>
  <c r="J112" i="47"/>
  <c r="J156" i="47"/>
  <c r="T111" i="47"/>
  <c r="T123" i="47"/>
  <c r="T108" i="47"/>
  <c r="L127" i="47"/>
  <c r="I113" i="47"/>
  <c r="L146" i="47"/>
  <c r="I112" i="47"/>
  <c r="I107" i="47"/>
  <c r="L121" i="47"/>
  <c r="I105" i="47"/>
  <c r="I144" i="47"/>
  <c r="I151" i="47"/>
  <c r="J107" i="47"/>
  <c r="J116" i="47"/>
  <c r="J155" i="47"/>
  <c r="P139" i="47"/>
  <c r="L158" i="47"/>
  <c r="I156" i="47"/>
  <c r="I129" i="47"/>
  <c r="L157" i="47"/>
  <c r="L155" i="47"/>
  <c r="Q125" i="47"/>
  <c r="T122" i="47"/>
  <c r="AM387" i="79"/>
  <c r="I128" i="47"/>
  <c r="L131" i="47"/>
  <c r="T113" i="47"/>
  <c r="T127" i="47"/>
  <c r="I137" i="47"/>
  <c r="I127" i="47"/>
  <c r="L130" i="47"/>
  <c r="L129" i="47"/>
  <c r="L160" i="47"/>
  <c r="I146" i="47"/>
  <c r="E29" i="43"/>
  <c r="L144" i="47"/>
  <c r="L152" i="47"/>
  <c r="L142" i="47"/>
  <c r="I126" i="47"/>
  <c r="I124" i="47"/>
  <c r="L135" i="47"/>
  <c r="T145" i="47"/>
  <c r="T106" i="47"/>
  <c r="T107" i="47"/>
  <c r="T105" i="47"/>
  <c r="I145" i="47"/>
  <c r="L161" i="47"/>
  <c r="L140" i="47"/>
  <c r="I155" i="47"/>
  <c r="I143" i="47"/>
  <c r="L150" i="47"/>
  <c r="I154" i="47"/>
  <c r="E32" i="43"/>
  <c r="L151" i="47"/>
  <c r="L145" i="47"/>
  <c r="I141" i="47"/>
  <c r="I120" i="47"/>
  <c r="L156" i="47"/>
  <c r="T112" i="47"/>
  <c r="T120" i="47"/>
  <c r="L122" i="47"/>
  <c r="L125" i="47"/>
  <c r="I139" i="47"/>
  <c r="I160" i="47"/>
  <c r="K161" i="47"/>
  <c r="K112" i="47"/>
  <c r="E31" i="43"/>
  <c r="K140" i="47"/>
  <c r="K126" i="47"/>
  <c r="K136" i="47"/>
  <c r="K124" i="47"/>
  <c r="Q107" i="47"/>
  <c r="U105" i="47"/>
  <c r="K106" i="47"/>
  <c r="Q110" i="47"/>
  <c r="Q138" i="47"/>
  <c r="Q109" i="47"/>
  <c r="Q129" i="47"/>
  <c r="Q127" i="47"/>
  <c r="N129" i="47"/>
  <c r="N110" i="47"/>
  <c r="U108" i="47"/>
  <c r="U109" i="47"/>
  <c r="U122" i="47"/>
  <c r="K110" i="47"/>
  <c r="K116" i="47"/>
  <c r="K130" i="47"/>
  <c r="K114" i="47"/>
  <c r="K111" i="47"/>
  <c r="K150" i="47"/>
  <c r="K107" i="47"/>
  <c r="J125" i="47"/>
  <c r="Q108" i="47"/>
  <c r="Q114" i="47"/>
  <c r="N116" i="47"/>
  <c r="N109" i="47"/>
  <c r="N111" i="47"/>
  <c r="O124" i="47"/>
  <c r="U124" i="47"/>
  <c r="K109" i="47"/>
  <c r="K121" i="47"/>
  <c r="K108" i="47"/>
  <c r="U143" i="47"/>
  <c r="U114" i="47"/>
  <c r="U111" i="47"/>
  <c r="U112" i="47"/>
  <c r="K135" i="47"/>
  <c r="K125" i="47"/>
  <c r="K120" i="47"/>
  <c r="K113" i="47"/>
  <c r="K144" i="47"/>
  <c r="Q106" i="47"/>
  <c r="Q130" i="47"/>
  <c r="N113" i="47"/>
  <c r="N114" i="47"/>
  <c r="N112" i="47"/>
  <c r="N108" i="47"/>
  <c r="K157" i="47"/>
  <c r="T115" i="47"/>
  <c r="L154" i="47"/>
  <c r="T121" i="47"/>
  <c r="T114" i="47"/>
  <c r="T138" i="47"/>
  <c r="T130" i="47"/>
  <c r="Q111" i="47"/>
  <c r="Q128" i="47"/>
  <c r="Q115" i="47"/>
  <c r="Q126" i="47"/>
  <c r="Q113" i="47"/>
  <c r="Q131" i="47"/>
  <c r="L126" i="47"/>
  <c r="L138" i="47"/>
  <c r="L143" i="47"/>
  <c r="I135" i="47"/>
  <c r="I159" i="47"/>
  <c r="L124" i="47"/>
  <c r="L141" i="47"/>
  <c r="I121" i="47"/>
  <c r="I142" i="47"/>
  <c r="I131" i="47"/>
  <c r="L153" i="47"/>
  <c r="I153" i="47"/>
  <c r="K160" i="47"/>
  <c r="AM937" i="79"/>
  <c r="AM939" i="79" s="1"/>
  <c r="L137" i="47"/>
  <c r="L139" i="47"/>
  <c r="T131" i="47"/>
  <c r="T125" i="47"/>
  <c r="T129" i="47"/>
  <c r="T109" i="47"/>
  <c r="T124" i="47"/>
  <c r="T116" i="47"/>
  <c r="T128" i="47"/>
  <c r="Q112" i="47"/>
  <c r="Q123" i="47"/>
  <c r="Q120" i="47"/>
  <c r="Q121" i="47"/>
  <c r="Q105" i="47"/>
  <c r="Q124" i="47"/>
  <c r="Q122" i="47"/>
  <c r="L120" i="47"/>
  <c r="L123" i="47"/>
  <c r="L159" i="47"/>
  <c r="I140" i="47"/>
  <c r="I123" i="47"/>
  <c r="I152" i="47"/>
  <c r="I136" i="47"/>
  <c r="I158" i="47"/>
  <c r="I157" i="47"/>
  <c r="I122" i="47"/>
  <c r="I138" i="47"/>
  <c r="K155" i="47"/>
  <c r="U130" i="47"/>
  <c r="U116" i="47"/>
  <c r="K122" i="47"/>
  <c r="P115" i="47"/>
  <c r="U125" i="47"/>
  <c r="U127" i="47"/>
  <c r="U135" i="47"/>
  <c r="U120" i="47"/>
  <c r="U115" i="47"/>
  <c r="K151" i="47"/>
  <c r="K127" i="47"/>
  <c r="K137" i="47"/>
  <c r="K159" i="47"/>
  <c r="K128" i="47"/>
  <c r="K138" i="47"/>
  <c r="K154" i="47"/>
  <c r="K143" i="47"/>
  <c r="P108" i="47"/>
  <c r="P109" i="47"/>
  <c r="N146" i="47"/>
  <c r="V139" i="47"/>
  <c r="T139" i="47"/>
  <c r="P142" i="47"/>
  <c r="N131" i="47"/>
  <c r="Q140" i="47"/>
  <c r="U140" i="47"/>
  <c r="T144" i="47"/>
  <c r="T142" i="47"/>
  <c r="T146" i="47"/>
  <c r="U137" i="47"/>
  <c r="U144" i="47"/>
  <c r="U141" i="47"/>
  <c r="T161" i="47"/>
  <c r="T135" i="47"/>
  <c r="AM261" i="46"/>
  <c r="AM263" i="46" s="1"/>
  <c r="U136" i="47"/>
  <c r="M112" i="47"/>
  <c r="J131" i="47"/>
  <c r="J159" i="47"/>
  <c r="J136" i="47"/>
  <c r="T143" i="47"/>
  <c r="T140" i="47"/>
  <c r="T141" i="47"/>
  <c r="T136" i="47"/>
  <c r="U128" i="47"/>
  <c r="U146" i="47"/>
  <c r="U121" i="47"/>
  <c r="U113" i="47"/>
  <c r="U129" i="47"/>
  <c r="K131" i="47"/>
  <c r="K123" i="47"/>
  <c r="K156" i="47"/>
  <c r="K146" i="47"/>
  <c r="K141" i="47"/>
  <c r="K129" i="47"/>
  <c r="J145" i="47"/>
  <c r="P127" i="47"/>
  <c r="O120" i="47"/>
  <c r="P131" i="47"/>
  <c r="N137" i="47"/>
  <c r="Q146" i="47"/>
  <c r="AM390" i="46"/>
  <c r="AM392" i="46" s="1"/>
  <c r="N157" i="47"/>
  <c r="V115" i="47"/>
  <c r="J150" i="47"/>
  <c r="Q145" i="47"/>
  <c r="Q137" i="47"/>
  <c r="N153" i="47"/>
  <c r="O136" i="47"/>
  <c r="N144" i="47"/>
  <c r="J127" i="47"/>
  <c r="J126" i="47"/>
  <c r="O141" i="47"/>
  <c r="N151" i="47"/>
  <c r="P124" i="47"/>
  <c r="N121" i="47"/>
  <c r="N158" i="47"/>
  <c r="Q141" i="47"/>
  <c r="N152" i="47"/>
  <c r="U123" i="47"/>
  <c r="U145" i="47"/>
  <c r="U131" i="47"/>
  <c r="U107" i="47"/>
  <c r="U138" i="47"/>
  <c r="U142" i="47"/>
  <c r="U139" i="47"/>
  <c r="U110" i="47"/>
  <c r="K145" i="47"/>
  <c r="K142" i="47"/>
  <c r="K158" i="47"/>
  <c r="K139" i="47"/>
  <c r="K153" i="47"/>
  <c r="K152" i="47"/>
  <c r="P114" i="47"/>
  <c r="P120" i="47"/>
  <c r="P128" i="47"/>
  <c r="P122" i="47"/>
  <c r="N127" i="47"/>
  <c r="N126" i="47"/>
  <c r="P116" i="47"/>
  <c r="P126" i="47"/>
  <c r="P150" i="47"/>
  <c r="P111" i="47"/>
  <c r="P123" i="47"/>
  <c r="P112" i="47"/>
  <c r="P136" i="47"/>
  <c r="P110" i="47"/>
  <c r="P130" i="47"/>
  <c r="N155" i="47"/>
  <c r="N138" i="47"/>
  <c r="P141" i="47"/>
  <c r="Q136" i="47"/>
  <c r="Q139" i="47"/>
  <c r="Q135" i="47"/>
  <c r="R78" i="43"/>
  <c r="AM133" i="46"/>
  <c r="Q144" i="47"/>
  <c r="Q142" i="47"/>
  <c r="Q143" i="47"/>
  <c r="AM569" i="79"/>
  <c r="Q157" i="47"/>
  <c r="S113" i="47"/>
  <c r="AM753" i="79"/>
  <c r="AM755" i="79" s="1"/>
  <c r="M161" i="47"/>
  <c r="M159" i="47"/>
  <c r="M128" i="47"/>
  <c r="M155" i="47"/>
  <c r="M151" i="47"/>
  <c r="M130" i="47"/>
  <c r="M153" i="47"/>
  <c r="M125" i="47"/>
  <c r="M129" i="47"/>
  <c r="M152" i="47"/>
  <c r="M140" i="47"/>
  <c r="M157" i="47"/>
  <c r="J130" i="47"/>
  <c r="J154" i="47"/>
  <c r="J124" i="47"/>
  <c r="J157" i="47"/>
  <c r="J142" i="47"/>
  <c r="J144" i="47"/>
  <c r="J160" i="47"/>
  <c r="J140" i="47"/>
  <c r="O112" i="47"/>
  <c r="O146" i="47"/>
  <c r="O145" i="47"/>
  <c r="O135" i="47"/>
  <c r="O139" i="47"/>
  <c r="O131" i="47"/>
  <c r="S105" i="47"/>
  <c r="R73" i="43"/>
  <c r="H20" i="43" s="1"/>
  <c r="J143" i="47"/>
  <c r="J121" i="47"/>
  <c r="E30" i="43"/>
  <c r="J123" i="47"/>
  <c r="J152" i="47"/>
  <c r="J161" i="47"/>
  <c r="J153" i="47"/>
  <c r="J122" i="47"/>
  <c r="J120" i="47"/>
  <c r="O106" i="47"/>
  <c r="O115" i="47"/>
  <c r="O105" i="47"/>
  <c r="O116" i="47"/>
  <c r="J137" i="47"/>
  <c r="J135" i="47"/>
  <c r="J141" i="47"/>
  <c r="J158" i="47"/>
  <c r="J128" i="47"/>
  <c r="J138" i="47"/>
  <c r="J151" i="47"/>
  <c r="J129" i="47"/>
  <c r="J146" i="47"/>
  <c r="J139" i="47"/>
  <c r="O158" i="47"/>
  <c r="O144" i="47"/>
  <c r="O121" i="47"/>
  <c r="O157" i="47"/>
  <c r="E41" i="43"/>
  <c r="M107" i="47"/>
  <c r="M116" i="47"/>
  <c r="M109" i="47"/>
  <c r="M110" i="47"/>
  <c r="M113" i="47"/>
  <c r="M105" i="47"/>
  <c r="M115" i="47"/>
  <c r="M111" i="47"/>
  <c r="M108" i="47"/>
  <c r="N159" i="47"/>
  <c r="N128" i="47"/>
  <c r="N124" i="47"/>
  <c r="N135" i="47"/>
  <c r="V151" i="47"/>
  <c r="M141" i="47"/>
  <c r="N142" i="47"/>
  <c r="N145" i="47"/>
  <c r="V123" i="47"/>
  <c r="M139" i="47"/>
  <c r="N150" i="47"/>
  <c r="N160" i="47"/>
  <c r="N125" i="47"/>
  <c r="M131" i="47"/>
  <c r="M138" i="47"/>
  <c r="V108" i="47"/>
  <c r="M150" i="47"/>
  <c r="N143" i="47"/>
  <c r="M124" i="47"/>
  <c r="AM570" i="79"/>
  <c r="AM571" i="79" s="1"/>
  <c r="N141" i="47"/>
  <c r="N161" i="47"/>
  <c r="N120" i="47"/>
  <c r="M156" i="47"/>
  <c r="V124" i="47"/>
  <c r="V141" i="47"/>
  <c r="M135" i="47"/>
  <c r="M144" i="47"/>
  <c r="N123" i="47"/>
  <c r="R75" i="43"/>
  <c r="N139" i="47"/>
  <c r="E33" i="43"/>
  <c r="M123" i="47"/>
  <c r="M127" i="47"/>
  <c r="M142" i="47"/>
  <c r="M114" i="47"/>
  <c r="V126" i="47"/>
  <c r="N154" i="47"/>
  <c r="N130" i="47"/>
  <c r="M120" i="47"/>
  <c r="M136" i="47"/>
  <c r="N136" i="47"/>
  <c r="N140" i="47"/>
  <c r="N156" i="47"/>
  <c r="E34" i="43"/>
  <c r="M154" i="47"/>
  <c r="V128" i="47"/>
  <c r="M122" i="47"/>
  <c r="M158" i="47"/>
  <c r="M121" i="47"/>
  <c r="N122" i="47"/>
  <c r="M160" i="47"/>
  <c r="M137" i="47"/>
  <c r="M126" i="47"/>
  <c r="M145" i="47"/>
  <c r="M143" i="47"/>
  <c r="M146" i="47"/>
  <c r="U161" i="47"/>
  <c r="P159" i="47"/>
  <c r="O155" i="47"/>
  <c r="O156" i="47"/>
  <c r="U153" i="47"/>
  <c r="U154" i="47"/>
  <c r="U150" i="47"/>
  <c r="P160" i="47"/>
  <c r="S111" i="47"/>
  <c r="S107" i="47"/>
  <c r="O153" i="47"/>
  <c r="P156" i="47"/>
  <c r="U157" i="47"/>
  <c r="U156" i="47"/>
  <c r="U152" i="47"/>
  <c r="U155" i="47"/>
  <c r="U158" i="47"/>
  <c r="U159" i="47"/>
  <c r="S130" i="47"/>
  <c r="S131" i="47"/>
  <c r="S127" i="47"/>
  <c r="S110" i="47"/>
  <c r="Q154" i="47"/>
  <c r="E37" i="43"/>
  <c r="AM519" i="46"/>
  <c r="AM521" i="46" s="1"/>
  <c r="S140" i="47"/>
  <c r="S142" i="47"/>
  <c r="Q155" i="47"/>
  <c r="Q158" i="47"/>
  <c r="U160" i="47"/>
  <c r="U151" i="47"/>
  <c r="S136" i="47"/>
  <c r="S146" i="47"/>
  <c r="S128" i="47"/>
  <c r="O154" i="47"/>
  <c r="Q150" i="47"/>
  <c r="Q153" i="47"/>
  <c r="Q160" i="47"/>
  <c r="S137" i="47"/>
  <c r="S159" i="47"/>
  <c r="Q156" i="47"/>
  <c r="Q151" i="47"/>
  <c r="Q161" i="47"/>
  <c r="S108" i="47"/>
  <c r="S115" i="47"/>
  <c r="S116" i="47"/>
  <c r="S139" i="47"/>
  <c r="Q159" i="47"/>
  <c r="Q152" i="47"/>
  <c r="P152" i="47"/>
  <c r="P154" i="47"/>
  <c r="S121" i="47"/>
  <c r="P151" i="47"/>
  <c r="S138" i="47"/>
  <c r="P157" i="47"/>
  <c r="AM203" i="79"/>
  <c r="S135" i="47"/>
  <c r="S160" i="47"/>
  <c r="AM386" i="79"/>
  <c r="AM388" i="79" s="1"/>
  <c r="T42" i="47"/>
  <c r="T44" i="47" s="1"/>
  <c r="T57" i="47" s="1"/>
  <c r="T59" i="47" s="1"/>
  <c r="T72" i="47" s="1"/>
  <c r="T74" i="47" s="1"/>
  <c r="T87" i="47" s="1"/>
  <c r="T89" i="47" s="1"/>
  <c r="T102" i="47" s="1"/>
  <c r="T104" i="47" s="1"/>
  <c r="K72" i="47"/>
  <c r="K74" i="47" s="1"/>
  <c r="K87" i="47" s="1"/>
  <c r="K89" i="47" s="1"/>
  <c r="K102" i="47" s="1"/>
  <c r="K104" i="47" s="1"/>
  <c r="M87" i="47"/>
  <c r="M89" i="47" s="1"/>
  <c r="M102" i="47" s="1"/>
  <c r="M104" i="47" s="1"/>
  <c r="L72" i="47"/>
  <c r="L74" i="47" s="1"/>
  <c r="L87" i="47" s="1"/>
  <c r="L89" i="47" s="1"/>
  <c r="L102" i="47" s="1"/>
  <c r="L104" i="47" s="1"/>
  <c r="S155" i="47"/>
  <c r="AM1121" i="79"/>
  <c r="AM1123" i="79" s="1"/>
  <c r="Q57" i="47"/>
  <c r="Q59" i="47" s="1"/>
  <c r="Q72" i="47" s="1"/>
  <c r="Q74" i="47" s="1"/>
  <c r="Q87" i="47" s="1"/>
  <c r="Q89" i="47" s="1"/>
  <c r="Q102" i="47" s="1"/>
  <c r="Q104" i="47" s="1"/>
  <c r="N72" i="47"/>
  <c r="N74" i="47" s="1"/>
  <c r="N87" i="47" s="1"/>
  <c r="N89" i="47" s="1"/>
  <c r="N102" i="47" s="1"/>
  <c r="N104" i="47" s="1"/>
  <c r="T151" i="47"/>
  <c r="T155" i="47"/>
  <c r="T156" i="47"/>
  <c r="T153" i="47"/>
  <c r="T158" i="47"/>
  <c r="I102" i="47"/>
  <c r="I104" i="47" s="1"/>
  <c r="V97" i="47"/>
  <c r="V114" i="47"/>
  <c r="V144" i="47"/>
  <c r="V99" i="47"/>
  <c r="S157" i="47"/>
  <c r="V96" i="47"/>
  <c r="V112" i="47"/>
  <c r="V150" i="47"/>
  <c r="V116" i="47"/>
  <c r="S123" i="47"/>
  <c r="S124" i="47"/>
  <c r="S129" i="47"/>
  <c r="S153" i="47"/>
  <c r="T160" i="47"/>
  <c r="J57" i="47"/>
  <c r="J59" i="47" s="1"/>
  <c r="J72" i="47" s="1"/>
  <c r="J74" i="47" s="1"/>
  <c r="J87" i="47" s="1"/>
  <c r="J89" i="47" s="1"/>
  <c r="J102" i="47" s="1"/>
  <c r="J104" i="47" s="1"/>
  <c r="S154" i="47"/>
  <c r="V93" i="47"/>
  <c r="V113" i="47"/>
  <c r="V127" i="47"/>
  <c r="V156" i="47"/>
  <c r="V161" i="47"/>
  <c r="V135" i="47"/>
  <c r="V122" i="47"/>
  <c r="V107" i="47"/>
  <c r="V130" i="47"/>
  <c r="V109" i="47"/>
  <c r="V106" i="47"/>
  <c r="V155" i="47"/>
  <c r="V158" i="47"/>
  <c r="V101" i="47"/>
  <c r="V136" i="47"/>
  <c r="V110" i="47"/>
  <c r="R31" i="47"/>
  <c r="W31" i="47" s="1"/>
  <c r="R37" i="47"/>
  <c r="W37" i="47" s="1"/>
  <c r="R41" i="47"/>
  <c r="W41" i="47" s="1"/>
  <c r="R36" i="47"/>
  <c r="W36" i="47" s="1"/>
  <c r="R33" i="47"/>
  <c r="W33" i="47" s="1"/>
  <c r="R30" i="47"/>
  <c r="R38" i="47"/>
  <c r="W38" i="47" s="1"/>
  <c r="R40" i="47"/>
  <c r="W40" i="47" s="1"/>
  <c r="R35" i="47"/>
  <c r="W35" i="47" s="1"/>
  <c r="R49" i="47"/>
  <c r="W49" i="47" s="1"/>
  <c r="R68" i="47"/>
  <c r="W68" i="47" s="1"/>
  <c r="R52" i="47"/>
  <c r="W52" i="47" s="1"/>
  <c r="R48" i="47"/>
  <c r="W48" i="47" s="1"/>
  <c r="R54" i="47"/>
  <c r="W54" i="47" s="1"/>
  <c r="R47" i="47"/>
  <c r="W47" i="47" s="1"/>
  <c r="R69" i="47"/>
  <c r="W69" i="47" s="1"/>
  <c r="R158" i="47"/>
  <c r="R123" i="47"/>
  <c r="R94" i="47"/>
  <c r="R125" i="47"/>
  <c r="R80" i="47"/>
  <c r="R138" i="47"/>
  <c r="R121" i="47"/>
  <c r="E38" i="43"/>
  <c r="R120" i="47"/>
  <c r="R90" i="47"/>
  <c r="R82" i="47"/>
  <c r="R85" i="47"/>
  <c r="R129" i="47"/>
  <c r="R98" i="47"/>
  <c r="R116" i="47"/>
  <c r="R126" i="47"/>
  <c r="R79" i="47"/>
  <c r="W79" i="47" s="1"/>
  <c r="R114" i="47"/>
  <c r="R39" i="47"/>
  <c r="W39" i="47" s="1"/>
  <c r="R70" i="47"/>
  <c r="W70" i="47" s="1"/>
  <c r="R53" i="47"/>
  <c r="W53" i="47" s="1"/>
  <c r="R51" i="47"/>
  <c r="W51" i="47" s="1"/>
  <c r="R62" i="47"/>
  <c r="W62" i="47" s="1"/>
  <c r="R61" i="47"/>
  <c r="W61" i="47" s="1"/>
  <c r="R60" i="47"/>
  <c r="W60" i="47" s="1"/>
  <c r="R46" i="47"/>
  <c r="W46" i="47" s="1"/>
  <c r="R122" i="47"/>
  <c r="R50" i="47"/>
  <c r="W50" i="47" s="1"/>
  <c r="R65" i="47"/>
  <c r="W65" i="47" s="1"/>
  <c r="R127" i="47"/>
  <c r="R78" i="47"/>
  <c r="R106" i="47"/>
  <c r="R75" i="47"/>
  <c r="W75" i="47" s="1"/>
  <c r="R86" i="47"/>
  <c r="R110" i="47"/>
  <c r="R152" i="47"/>
  <c r="R100" i="47"/>
  <c r="R108" i="47"/>
  <c r="R146" i="47"/>
  <c r="R97" i="47"/>
  <c r="R92" i="47"/>
  <c r="R145" i="47"/>
  <c r="R161" i="47"/>
  <c r="R130" i="47"/>
  <c r="R131" i="47"/>
  <c r="R77" i="47"/>
  <c r="W77" i="47" s="1"/>
  <c r="R64" i="47"/>
  <c r="W64" i="47" s="1"/>
  <c r="R71" i="47"/>
  <c r="W71" i="47" s="1"/>
  <c r="R63" i="47"/>
  <c r="W63" i="47" s="1"/>
  <c r="R157" i="47"/>
  <c r="R150" i="47"/>
  <c r="R107" i="47"/>
  <c r="R95" i="47"/>
  <c r="R141" i="47"/>
  <c r="R101" i="47"/>
  <c r="R135" i="47"/>
  <c r="R124" i="47"/>
  <c r="R151" i="47"/>
  <c r="R76" i="47"/>
  <c r="W76" i="47" s="1"/>
  <c r="R156" i="47"/>
  <c r="R34" i="47"/>
  <c r="W34" i="47" s="1"/>
  <c r="R67" i="47"/>
  <c r="W67" i="47" s="1"/>
  <c r="R81" i="47"/>
  <c r="R128" i="47"/>
  <c r="R113" i="47"/>
  <c r="R142" i="47"/>
  <c r="R115" i="47"/>
  <c r="R144" i="47"/>
  <c r="R159" i="47"/>
  <c r="R143" i="47"/>
  <c r="R55" i="47"/>
  <c r="W55" i="47" s="1"/>
  <c r="R66" i="47"/>
  <c r="W66" i="47" s="1"/>
  <c r="R56" i="47"/>
  <c r="W56" i="47" s="1"/>
  <c r="R154" i="47"/>
  <c r="R153" i="47"/>
  <c r="R139" i="47"/>
  <c r="R105" i="47"/>
  <c r="R84" i="47"/>
  <c r="R140" i="47"/>
  <c r="R112" i="47"/>
  <c r="R99" i="47"/>
  <c r="R83" i="47"/>
  <c r="R111" i="47"/>
  <c r="R155" i="47"/>
  <c r="R91" i="47"/>
  <c r="R137" i="47"/>
  <c r="R96" i="47"/>
  <c r="R32" i="47"/>
  <c r="W32" i="47" s="1"/>
  <c r="R45" i="47"/>
  <c r="W45" i="47" s="1"/>
  <c r="R109" i="47"/>
  <c r="R136" i="47"/>
  <c r="R93" i="47"/>
  <c r="R160" i="47"/>
  <c r="E42" i="43"/>
  <c r="V129" i="47"/>
  <c r="V138" i="47"/>
  <c r="V154" i="47"/>
  <c r="V120" i="47"/>
  <c r="S156" i="47"/>
  <c r="E40" i="43"/>
  <c r="T154" i="47"/>
  <c r="T159" i="47"/>
  <c r="T150" i="47"/>
  <c r="V57" i="47"/>
  <c r="V59" i="47" s="1"/>
  <c r="V72" i="47" s="1"/>
  <c r="V74" i="47" s="1"/>
  <c r="V87" i="47" s="1"/>
  <c r="V89" i="47" s="1"/>
  <c r="V90" i="47"/>
  <c r="V92" i="47"/>
  <c r="V160" i="47"/>
  <c r="V143" i="47"/>
  <c r="V159" i="47"/>
  <c r="S158" i="47"/>
  <c r="S57" i="47"/>
  <c r="S59" i="47" s="1"/>
  <c r="S72" i="47" s="1"/>
  <c r="S74" i="47" s="1"/>
  <c r="S87" i="47" s="1"/>
  <c r="S89" i="47" s="1"/>
  <c r="S102" i="47" s="1"/>
  <c r="S104" i="47" s="1"/>
  <c r="S145" i="47"/>
  <c r="O57" i="47"/>
  <c r="O59" i="47" s="1"/>
  <c r="O72" i="47" s="1"/>
  <c r="O74" i="47" s="1"/>
  <c r="V111" i="47"/>
  <c r="P82" i="47"/>
  <c r="P80" i="47"/>
  <c r="P135" i="47"/>
  <c r="P106" i="47"/>
  <c r="P155" i="47"/>
  <c r="P101" i="47"/>
  <c r="P105" i="47"/>
  <c r="P86" i="47"/>
  <c r="P145" i="47"/>
  <c r="E36" i="43"/>
  <c r="P140" i="47"/>
  <c r="P143" i="47"/>
  <c r="P144" i="47"/>
  <c r="P91" i="47"/>
  <c r="P161" i="47"/>
  <c r="P113" i="47"/>
  <c r="P100" i="47"/>
  <c r="P138" i="47"/>
  <c r="P121" i="47"/>
  <c r="P72" i="47"/>
  <c r="P74" i="47" s="1"/>
  <c r="P85" i="47"/>
  <c r="P95" i="47"/>
  <c r="P146" i="47"/>
  <c r="P107" i="47"/>
  <c r="S106" i="47"/>
  <c r="S141" i="47"/>
  <c r="S125" i="47"/>
  <c r="S112" i="47"/>
  <c r="E39" i="43"/>
  <c r="R72" i="43"/>
  <c r="T157" i="47"/>
  <c r="S151" i="47"/>
  <c r="S161" i="47"/>
  <c r="S152" i="47"/>
  <c r="V125" i="47"/>
  <c r="U42" i="47"/>
  <c r="U44" i="47" s="1"/>
  <c r="U57" i="47" s="1"/>
  <c r="U59" i="47" s="1"/>
  <c r="U72" i="47" s="1"/>
  <c r="U74" i="47" s="1"/>
  <c r="U87" i="47" s="1"/>
  <c r="U89" i="47" s="1"/>
  <c r="U102" i="47" s="1"/>
  <c r="U104" i="47" s="1"/>
  <c r="V157" i="47"/>
  <c r="V152" i="47"/>
  <c r="V121" i="47"/>
  <c r="V153" i="47"/>
  <c r="V98" i="47"/>
  <c r="T152" i="47"/>
  <c r="V137" i="47"/>
  <c r="V131" i="47"/>
  <c r="V146" i="47"/>
  <c r="V94" i="47"/>
  <c r="V95" i="47"/>
  <c r="S120" i="47"/>
  <c r="S122" i="47"/>
  <c r="S143" i="47"/>
  <c r="S126" i="47"/>
  <c r="O114" i="47"/>
  <c r="O126" i="47"/>
  <c r="O160" i="47"/>
  <c r="O129" i="47"/>
  <c r="O128" i="47"/>
  <c r="O122" i="47"/>
  <c r="O81" i="47"/>
  <c r="O113" i="47"/>
  <c r="O150" i="47"/>
  <c r="O84" i="47"/>
  <c r="O159" i="47"/>
  <c r="O93" i="47"/>
  <c r="O82" i="47"/>
  <c r="O86" i="47"/>
  <c r="O151" i="47"/>
  <c r="O138" i="47"/>
  <c r="O140" i="47"/>
  <c r="O94" i="47"/>
  <c r="O83" i="47"/>
  <c r="O98" i="47"/>
  <c r="E35" i="43"/>
  <c r="O125" i="47"/>
  <c r="O100" i="47"/>
  <c r="O123" i="47"/>
  <c r="O152" i="47"/>
  <c r="O127" i="47"/>
  <c r="O130" i="47"/>
  <c r="O107" i="47"/>
  <c r="O78" i="47"/>
  <c r="O108" i="47"/>
  <c r="O161" i="47"/>
  <c r="O110" i="47"/>
  <c r="O109" i="47"/>
  <c r="O111" i="47"/>
  <c r="O142" i="47"/>
  <c r="O137" i="47"/>
  <c r="O143" i="47"/>
  <c r="V142" i="47"/>
  <c r="V140" i="47"/>
  <c r="V145" i="47"/>
  <c r="P153" i="47"/>
  <c r="P125" i="47"/>
  <c r="P137" i="47"/>
  <c r="P158" i="47"/>
  <c r="S109" i="47"/>
  <c r="S150" i="47"/>
  <c r="S114" i="47"/>
  <c r="S144" i="47"/>
  <c r="W80" i="47" l="1"/>
  <c r="W176" i="47"/>
  <c r="W172" i="47"/>
  <c r="W165" i="47"/>
  <c r="W175" i="47"/>
  <c r="W171" i="47"/>
  <c r="W167" i="47"/>
  <c r="W174" i="47"/>
  <c r="W170" i="47"/>
  <c r="W166" i="47"/>
  <c r="W173" i="47"/>
  <c r="W169" i="47"/>
  <c r="W168" i="47"/>
  <c r="H19" i="43"/>
  <c r="W91" i="47"/>
  <c r="E43" i="43"/>
  <c r="AM205" i="79"/>
  <c r="L117" i="47"/>
  <c r="L119" i="47" s="1"/>
  <c r="L132" i="47" s="1"/>
  <c r="L134" i="47" s="1"/>
  <c r="L147" i="47" s="1"/>
  <c r="L149" i="47" s="1"/>
  <c r="L162" i="47" s="1"/>
  <c r="I117" i="47"/>
  <c r="I119" i="47" s="1"/>
  <c r="I132" i="47" s="1"/>
  <c r="I134" i="47" s="1"/>
  <c r="I147" i="47" s="1"/>
  <c r="I149" i="47" s="1"/>
  <c r="I162" i="47" s="1"/>
  <c r="J117" i="47"/>
  <c r="J119" i="47" s="1"/>
  <c r="J132" i="47" s="1"/>
  <c r="J134" i="47" s="1"/>
  <c r="J147" i="47" s="1"/>
  <c r="J149" i="47" s="1"/>
  <c r="J162" i="47" s="1"/>
  <c r="W78" i="47"/>
  <c r="N117" i="47"/>
  <c r="N119" i="47" s="1"/>
  <c r="N132" i="47" s="1"/>
  <c r="N134" i="47" s="1"/>
  <c r="N147" i="47" s="1"/>
  <c r="N149" i="47" s="1"/>
  <c r="N162" i="47" s="1"/>
  <c r="K117" i="47"/>
  <c r="K119" i="47" s="1"/>
  <c r="K132" i="47" s="1"/>
  <c r="K134" i="47" s="1"/>
  <c r="K147" i="47" s="1"/>
  <c r="K149" i="47" s="1"/>
  <c r="K162" i="47" s="1"/>
  <c r="Q117" i="47"/>
  <c r="Q119" i="47" s="1"/>
  <c r="Q132" i="47" s="1"/>
  <c r="Q134" i="47" s="1"/>
  <c r="Q147" i="47" s="1"/>
  <c r="Q149" i="47" s="1"/>
  <c r="Q162" i="47" s="1"/>
  <c r="T117" i="47"/>
  <c r="T119" i="47" s="1"/>
  <c r="T132" i="47" s="1"/>
  <c r="T134" i="47" s="1"/>
  <c r="T147" i="47" s="1"/>
  <c r="T149" i="47" s="1"/>
  <c r="T162" i="47" s="1"/>
  <c r="W82" i="47"/>
  <c r="U117" i="47"/>
  <c r="U119" i="47" s="1"/>
  <c r="U132" i="47" s="1"/>
  <c r="U134" i="47" s="1"/>
  <c r="U147" i="47" s="1"/>
  <c r="U149" i="47" s="1"/>
  <c r="U162" i="47" s="1"/>
  <c r="W124" i="47"/>
  <c r="M117" i="47"/>
  <c r="M119" i="47" s="1"/>
  <c r="M132" i="47" s="1"/>
  <c r="M134" i="47" s="1"/>
  <c r="M147" i="47" s="1"/>
  <c r="M149" i="47" s="1"/>
  <c r="M162" i="47" s="1"/>
  <c r="W100" i="47"/>
  <c r="W94" i="47"/>
  <c r="W139" i="47"/>
  <c r="W115" i="47"/>
  <c r="W105" i="47"/>
  <c r="W101" i="47"/>
  <c r="W81" i="47"/>
  <c r="W128" i="47"/>
  <c r="W96" i="47"/>
  <c r="W97" i="47"/>
  <c r="W93" i="47"/>
  <c r="W95" i="47"/>
  <c r="W90" i="47"/>
  <c r="W85" i="47"/>
  <c r="W111" i="47"/>
  <c r="W127" i="47"/>
  <c r="W126" i="47"/>
  <c r="W114" i="47"/>
  <c r="W152" i="47"/>
  <c r="W150" i="47"/>
  <c r="W122" i="47"/>
  <c r="W109" i="47"/>
  <c r="W158" i="47"/>
  <c r="W110" i="47"/>
  <c r="W107" i="47"/>
  <c r="W113" i="47"/>
  <c r="W120" i="47"/>
  <c r="W116" i="47"/>
  <c r="W137" i="47"/>
  <c r="W140" i="47"/>
  <c r="W161" i="47"/>
  <c r="W130" i="47"/>
  <c r="W159" i="47"/>
  <c r="W160" i="47"/>
  <c r="W121" i="47"/>
  <c r="W141" i="47"/>
  <c r="W157" i="47"/>
  <c r="W108" i="47"/>
  <c r="W143" i="47"/>
  <c r="W129" i="47"/>
  <c r="W106" i="47"/>
  <c r="W144" i="47"/>
  <c r="W145" i="47"/>
  <c r="W155" i="47"/>
  <c r="W131" i="47"/>
  <c r="W92" i="47"/>
  <c r="W99" i="47"/>
  <c r="W156" i="47"/>
  <c r="W138" i="47"/>
  <c r="W153" i="47"/>
  <c r="W151" i="47"/>
  <c r="W112" i="47"/>
  <c r="W154" i="47"/>
  <c r="W123" i="47"/>
  <c r="W142" i="47"/>
  <c r="W83" i="47"/>
  <c r="W98" i="47"/>
  <c r="W125" i="47"/>
  <c r="W86" i="47"/>
  <c r="W84" i="47"/>
  <c r="W146" i="47"/>
  <c r="W135" i="47"/>
  <c r="W136" i="47"/>
  <c r="S117" i="47"/>
  <c r="S119" i="47" s="1"/>
  <c r="S132" i="47" s="1"/>
  <c r="S134" i="47" s="1"/>
  <c r="S147" i="47" s="1"/>
  <c r="S149" i="47" s="1"/>
  <c r="S162" i="47" s="1"/>
  <c r="V102" i="47"/>
  <c r="V104" i="47" s="1"/>
  <c r="V117" i="47" s="1"/>
  <c r="V119" i="47" s="1"/>
  <c r="V132" i="47" s="1"/>
  <c r="V134" i="47" s="1"/>
  <c r="V147" i="47" s="1"/>
  <c r="V149" i="47" s="1"/>
  <c r="V162" i="47" s="1"/>
  <c r="R42" i="47"/>
  <c r="R44" i="47" s="1"/>
  <c r="R57" i="47" s="1"/>
  <c r="R59" i="47" s="1"/>
  <c r="R72" i="47" s="1"/>
  <c r="R74" i="47" s="1"/>
  <c r="R87" i="47" s="1"/>
  <c r="R89" i="47" s="1"/>
  <c r="R102" i="47" s="1"/>
  <c r="R104" i="47" s="1"/>
  <c r="R117" i="47" s="1"/>
  <c r="R119" i="47" s="1"/>
  <c r="R132" i="47" s="1"/>
  <c r="R134" i="47" s="1"/>
  <c r="R147" i="47" s="1"/>
  <c r="R149" i="47" s="1"/>
  <c r="R162" i="47" s="1"/>
  <c r="W30" i="47"/>
  <c r="W42" i="47" s="1"/>
  <c r="W44" i="47" s="1"/>
  <c r="W57" i="47" s="1"/>
  <c r="W59" i="47" s="1"/>
  <c r="W72" i="47" s="1"/>
  <c r="W74" i="47" s="1"/>
  <c r="P87" i="47"/>
  <c r="P89" i="47" s="1"/>
  <c r="P102" i="47" s="1"/>
  <c r="P104" i="47" s="1"/>
  <c r="P117" i="47" s="1"/>
  <c r="P119" i="47" s="1"/>
  <c r="P132" i="47" s="1"/>
  <c r="P134" i="47" s="1"/>
  <c r="P147" i="47" s="1"/>
  <c r="P149" i="47" s="1"/>
  <c r="P162" i="47" s="1"/>
  <c r="O87" i="47"/>
  <c r="O89" i="47" s="1"/>
  <c r="O102" i="47" s="1"/>
  <c r="O104" i="47" s="1"/>
  <c r="O117" i="47" s="1"/>
  <c r="O119" i="47" s="1"/>
  <c r="O132" i="47" s="1"/>
  <c r="O134" i="47" s="1"/>
  <c r="O147" i="47" s="1"/>
  <c r="O149" i="47" s="1"/>
  <c r="O162" i="47" s="1"/>
  <c r="K84" i="43" l="1"/>
  <c r="P164" i="47"/>
  <c r="P177" i="47" s="1"/>
  <c r="M164" i="47"/>
  <c r="M177" i="47" s="1"/>
  <c r="O84" i="43"/>
  <c r="F40" i="43" s="1"/>
  <c r="G40" i="43" s="1"/>
  <c r="T164" i="47"/>
  <c r="T177" i="47" s="1"/>
  <c r="L84" i="43"/>
  <c r="F37" i="43" s="1"/>
  <c r="G37" i="43" s="1"/>
  <c r="Q164" i="47"/>
  <c r="Q177" i="47" s="1"/>
  <c r="J164" i="47"/>
  <c r="J177" i="47" s="1"/>
  <c r="N84" i="43"/>
  <c r="S164" i="47"/>
  <c r="S177" i="47" s="1"/>
  <c r="M84" i="43"/>
  <c r="R164" i="47"/>
  <c r="R177" i="47" s="1"/>
  <c r="P84" i="43"/>
  <c r="F41" i="43" s="1"/>
  <c r="G41" i="43" s="1"/>
  <c r="U164" i="47"/>
  <c r="U177" i="47" s="1"/>
  <c r="K164" i="47"/>
  <c r="K177" i="47" s="1"/>
  <c r="I164" i="47"/>
  <c r="I177" i="47" s="1"/>
  <c r="J84" i="43"/>
  <c r="F35" i="43" s="1"/>
  <c r="G35" i="43" s="1"/>
  <c r="O164" i="47"/>
  <c r="O177" i="47" s="1"/>
  <c r="Q84" i="43"/>
  <c r="V164" i="47"/>
  <c r="V177" i="47" s="1"/>
  <c r="N164" i="47"/>
  <c r="N177" i="47" s="1"/>
  <c r="L164" i="47"/>
  <c r="L177" i="47" s="1"/>
  <c r="F30" i="43"/>
  <c r="G30" i="43" s="1"/>
  <c r="F33" i="43"/>
  <c r="G33" i="43" s="1"/>
  <c r="W87" i="47"/>
  <c r="W89" i="47" s="1"/>
  <c r="W102" i="47" s="1"/>
  <c r="W104" i="47" s="1"/>
  <c r="W117" i="47" s="1"/>
  <c r="W119" i="47" s="1"/>
  <c r="W132" i="47" s="1"/>
  <c r="W134" i="47" s="1"/>
  <c r="W147" i="47" s="1"/>
  <c r="W149" i="47" s="1"/>
  <c r="W162" i="47" s="1"/>
  <c r="W164" i="47" s="1"/>
  <c r="W177" i="47" s="1"/>
  <c r="F38" i="43"/>
  <c r="G38" i="43" s="1"/>
  <c r="F36" i="43"/>
  <c r="G36" i="43" s="1"/>
  <c r="F42" i="43" l="1"/>
  <c r="G42" i="43" s="1"/>
  <c r="F34" i="43"/>
  <c r="G34" i="43" s="1"/>
  <c r="F39" i="43"/>
  <c r="G39" i="43" s="1"/>
  <c r="F29" i="43"/>
  <c r="G29" i="43" s="1"/>
  <c r="F32" i="43"/>
  <c r="G32" i="43" s="1"/>
  <c r="F31" i="43"/>
  <c r="G31" i="43" s="1"/>
  <c r="R84" i="43"/>
  <c r="H21" i="43" l="1"/>
  <c r="H22" i="43" s="1"/>
  <c r="G43" i="43"/>
  <c r="F43" i="43"/>
</calcChain>
</file>

<file path=xl/sharedStrings.xml><?xml version="1.0" encoding="utf-8"?>
<sst xmlns="http://schemas.openxmlformats.org/spreadsheetml/2006/main" count="3869" uniqueCount="748">
  <si>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</si>
  <si>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</si>
  <si>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</si>
  <si>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</si>
  <si>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</si>
  <si>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</si>
  <si>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</si>
  <si>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</si>
  <si>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</si>
  <si>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</si>
  <si>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</si>
  <si>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</si>
  <si>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</si>
  <si>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</si>
  <si>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</si>
  <si>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</si>
  <si>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</si>
  <si>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</si>
  <si>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</si>
  <si>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</si>
  <si>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</si>
  <si>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</si>
  <si>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</si>
  <si>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</si>
  <si>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</si>
  <si>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</si>
  <si>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</si>
  <si>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</si>
  <si>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</si>
  <si>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</si>
  <si>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</si>
  <si>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</si>
  <si>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</si>
  <si>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</si>
  <si>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</si>
  <si>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</si>
  <si>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</si>
  <si>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</si>
  <si>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</si>
  <si>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</si>
  <si>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</si>
  <si>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</si>
  <si>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</si>
  <si>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</si>
  <si>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</si>
  <si>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</si>
  <si>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</si>
  <si>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</si>
  <si>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</si>
  <si>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</si>
  <si>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</si>
  <si>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</si>
  <si>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</si>
  <si>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</si>
  <si>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</si>
  <si>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</si>
  <si>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</si>
  <si>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</si>
  <si>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</si>
  <si>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</si>
  <si>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</si>
  <si>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</si>
  <si>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</si>
  <si>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</si>
  <si>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</si>
  <si>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</si>
  <si>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</si>
  <si>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</si>
  <si>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</si>
  <si>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</si>
  <si>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</si>
  <si>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</si>
  <si>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</si>
  <si>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</si>
  <si>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</si>
  <si>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</si>
  <si>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</si>
  <si>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</si>
  <si>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</si>
  <si>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</si>
  <si>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</si>
  <si>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</si>
  <si>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</si>
  <si>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</si>
  <si>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</si>
  <si>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</si>
  <si>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</si>
  <si>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</si>
  <si>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</si>
  <si>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</si>
  <si>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</si>
  <si>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</si>
  <si>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</si>
  <si>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</si>
  <si>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</si>
  <si>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</si>
  <si>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</si>
  <si>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</si>
  <si>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</si>
  <si>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</si>
  <si>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</si>
  <si>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</si>
  <si>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</si>
  <si>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</si>
  <si>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</si>
  <si>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</si>
  <si>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</si>
  <si>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</si>
  <si>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</si>
  <si>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</si>
  <si>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</si>
  <si>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</si>
  <si>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</si>
  <si>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</si>
  <si>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</si>
  <si>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</si>
  <si>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</si>
  <si>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</si>
  <si>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</si>
  <si>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</si>
  <si>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</si>
  <si>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</si>
  <si>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</si>
  <si>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</si>
  <si>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</si>
  <si>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</si>
  <si>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</si>
  <si>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</si>
  <si>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</si>
  <si>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</si>
  <si>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</si>
  <si>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</si>
  <si>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</si>
  <si>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</si>
  <si>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</si>
  <si>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</si>
  <si>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</si>
  <si>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</si>
  <si>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</si>
  <si>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</si>
  <si>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</si>
  <si>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</si>
  <si>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</si>
  <si>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</si>
  <si>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</si>
  <si>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</si>
  <si>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</si>
  <si>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</si>
  <si>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</si>
  <si>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</si>
  <si>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</si>
  <si>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</si>
  <si>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</si>
  <si>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</si>
  <si>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</si>
  <si>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2012 programs</t>
  </si>
  <si>
    <t>Lost Revenue in 2013 from 2013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</si>
  <si>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</si>
  <si>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</si>
  <si>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</si>
  <si>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</si>
  <si>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</si>
  <si>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</si>
  <si>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</si>
  <si>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</si>
  <si>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</si>
  <si>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</si>
  <si>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</si>
  <si>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</si>
  <si>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</si>
  <si>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</si>
  <si>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</si>
  <si>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</si>
  <si>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</si>
  <si>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</si>
  <si>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</si>
  <si>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</si>
  <si>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</si>
  <si>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</si>
  <si>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</si>
  <si>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</si>
  <si>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</si>
  <si>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</si>
  <si>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</si>
  <si>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</si>
  <si>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</si>
  <si>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</si>
  <si>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</si>
  <si>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</si>
  <si>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</si>
  <si>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</si>
  <si>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</si>
  <si>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</si>
  <si>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</si>
  <si>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</si>
  <si>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</si>
  <si>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</si>
  <si>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</si>
  <si>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</si>
  <si>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</si>
  <si>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</si>
  <si>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</si>
  <si>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</si>
  <si>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</si>
  <si>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</si>
  <si>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</si>
  <si>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</si>
  <si>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</si>
  <si>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</si>
  <si>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</si>
  <si>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</si>
  <si>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</si>
  <si>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</si>
  <si>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</si>
  <si>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</si>
  <si>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</si>
  <si>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</si>
  <si>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</si>
  <si>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</si>
  <si>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</si>
  <si>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</si>
  <si>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</si>
  <si>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</si>
  <si>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</si>
  <si>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</si>
  <si>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</si>
  <si>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</si>
  <si>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</si>
  <si>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</si>
  <si>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</si>
  <si>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</si>
  <si>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</si>
  <si>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</si>
  <si>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</si>
  <si>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</si>
  <si>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</si>
  <si>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</si>
  <si>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</si>
  <si>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</si>
  <si>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</si>
  <si>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</si>
  <si>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</si>
  <si>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</si>
  <si>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</si>
  <si>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</si>
  <si>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</si>
  <si>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</si>
  <si>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</si>
  <si>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</si>
  <si>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</si>
  <si>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</si>
  <si>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</si>
  <si>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</si>
  <si>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</si>
  <si>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</si>
  <si>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</si>
  <si>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</si>
  <si>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</si>
  <si>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</si>
  <si>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</si>
  <si>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</si>
  <si>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</si>
  <si>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</si>
  <si>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</si>
  <si>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</si>
  <si>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</si>
  <si>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</si>
  <si>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</si>
  <si>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</si>
  <si>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</si>
  <si>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</si>
  <si>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</si>
  <si>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</si>
  <si>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</si>
  <si>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</si>
  <si>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</si>
  <si>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</si>
  <si>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</si>
  <si>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</si>
  <si>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</si>
  <si>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</si>
  <si>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</si>
  <si>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</si>
  <si>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</si>
  <si>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</si>
  <si>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</si>
  <si>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</si>
  <si>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</si>
  <si>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</si>
  <si>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</si>
  <si>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</si>
  <si>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</si>
  <si>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</si>
  <si>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</si>
  <si>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</si>
  <si>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</si>
  <si>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</si>
  <si>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</si>
  <si>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</si>
  <si>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</si>
  <si>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</si>
  <si>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</si>
  <si>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</si>
  <si>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</si>
  <si>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</si>
  <si>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</si>
  <si>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</si>
  <si>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</si>
  <si>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</si>
  <si>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</si>
  <si>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</si>
  <si>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</si>
  <si>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</si>
  <si>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</si>
  <si>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</si>
  <si>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</si>
  <si>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</si>
  <si>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</si>
  <si>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</si>
  <si>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</si>
  <si>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</si>
  <si>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</si>
  <si>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</si>
  <si>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</si>
  <si>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</si>
  <si>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</si>
  <si>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</si>
  <si>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</si>
  <si>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</si>
  <si>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</si>
  <si>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</si>
  <si>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</si>
  <si>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</si>
  <si>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</si>
  <si>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</si>
  <si>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</si>
  <si>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</si>
  <si>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</si>
  <si>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</si>
  <si>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</si>
  <si>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</si>
  <si>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</si>
  <si>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</si>
  <si>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</si>
  <si>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</si>
  <si>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</si>
  <si>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</si>
  <si>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</si>
  <si>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</si>
  <si>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</si>
  <si>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</si>
  <si>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</si>
  <si>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</si>
  <si>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</si>
  <si>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</si>
  <si>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</si>
  <si>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</si>
  <si>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</si>
  <si>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</si>
  <si>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</si>
  <si>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</si>
  <si>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</si>
  <si>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</si>
  <si>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</si>
  <si>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</si>
  <si>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</si>
  <si>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</si>
  <si>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</si>
  <si>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</si>
  <si>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</si>
  <si>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</si>
  <si>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</si>
  <si>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</si>
  <si>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</si>
  <si>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</si>
  <si>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</si>
  <si>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</si>
  <si>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</si>
  <si>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</si>
  <si>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</si>
  <si>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</si>
  <si>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</si>
  <si>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</si>
  <si>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</si>
  <si>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</si>
  <si>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</si>
  <si>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</si>
  <si>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</si>
  <si>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</si>
  <si>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</si>
  <si>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</si>
  <si>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</si>
  <si>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</si>
  <si>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</si>
  <si>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</si>
  <si>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</si>
  <si>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</si>
  <si>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</si>
  <si>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</si>
  <si>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</si>
  <si>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</si>
  <si>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</si>
  <si>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</si>
  <si>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</si>
  <si>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</si>
  <si>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</si>
  <si>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</si>
  <si>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</si>
  <si>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</si>
  <si>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</si>
  <si>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</si>
  <si>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</si>
  <si>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</si>
  <si>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</si>
  <si>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</si>
  <si>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</si>
  <si>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</si>
  <si>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</si>
  <si>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</si>
  <si>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</si>
  <si>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</si>
  <si>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</si>
  <si>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</si>
  <si>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</si>
  <si>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</si>
  <si>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</si>
  <si>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</si>
  <si>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</si>
  <si>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</si>
  <si>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</si>
  <si>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</si>
  <si>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</si>
  <si>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</si>
  <si>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</si>
  <si>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</si>
  <si>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</si>
  <si>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</si>
  <si>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</si>
  <si>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</si>
  <si>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</si>
  <si>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</si>
  <si>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</si>
  <si>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</si>
  <si>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</si>
  <si>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</si>
  <si>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</si>
  <si>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</si>
  <si>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</si>
  <si>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</si>
  <si>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</si>
  <si>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</si>
  <si>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</si>
  <si>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</si>
  <si>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</si>
  <si>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</si>
  <si>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</si>
  <si>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</si>
  <si>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</si>
  <si>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</si>
  <si>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</si>
  <si>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</si>
  <si>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</si>
  <si>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</si>
  <si>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</si>
  <si>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</si>
  <si>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</si>
  <si>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</si>
  <si>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</si>
  <si>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</si>
  <si>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</si>
  <si>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</si>
  <si>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</si>
  <si>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</si>
  <si>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</si>
  <si>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</si>
  <si>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</si>
  <si>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</si>
  <si>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</si>
  <si>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</si>
  <si>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</si>
  <si>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</si>
  <si>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</si>
  <si>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</si>
  <si>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</si>
  <si>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</si>
  <si>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</si>
  <si>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</si>
  <si>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</si>
  <si>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</si>
  <si>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</si>
  <si>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</si>
  <si>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</si>
  <si>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</si>
  <si>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</si>
  <si>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</si>
  <si>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</si>
  <si>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</si>
  <si>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</si>
  <si>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</si>
  <si>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</si>
  <si>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</si>
  <si>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</si>
  <si>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</si>
  <si>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</si>
  <si>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</si>
  <si>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</si>
  <si>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</si>
  <si>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</si>
  <si>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</si>
  <si>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</si>
  <si>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</si>
  <si>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</si>
  <si>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</si>
  <si>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</si>
  <si>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</si>
  <si>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</si>
  <si>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</si>
  <si>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</si>
  <si>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</si>
  <si>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</si>
  <si>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</si>
  <si>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</si>
  <si>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</si>
  <si>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</si>
  <si>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</si>
  <si>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</si>
  <si>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</si>
  <si>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</si>
  <si>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</si>
  <si>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</si>
  <si>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</si>
  <si>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</si>
  <si>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</si>
  <si>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</si>
  <si>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</si>
  <si>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</si>
  <si>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</si>
  <si>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</si>
  <si>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</si>
  <si>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</si>
  <si>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</si>
  <si>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</si>
  <si>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</si>
  <si>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</si>
  <si>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</si>
  <si>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</si>
  <si>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</si>
  <si>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</si>
  <si>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</si>
  <si>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</si>
  <si>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</si>
  <si>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</si>
  <si>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</si>
  <si>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</si>
  <si>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</si>
  <si>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</si>
  <si>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</si>
  <si>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</si>
  <si>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</si>
  <si>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</si>
  <si>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</si>
  <si>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</si>
  <si>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</si>
  <si>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</si>
  <si>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</si>
  <si>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</si>
  <si>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</si>
  <si>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</si>
  <si>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</si>
  <si>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</si>
  <si>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</si>
  <si>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</si>
  <si>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</si>
  <si>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</si>
  <si>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</si>
  <si>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</si>
  <si>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</si>
  <si>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</si>
  <si>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</si>
  <si>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</si>
  <si>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</si>
  <si>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</si>
  <si>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</si>
  <si>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</si>
  <si>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</si>
  <si>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</si>
  <si>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</si>
  <si>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</si>
  <si>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</si>
  <si>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</si>
  <si>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</si>
  <si>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</si>
  <si>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</si>
  <si>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</si>
  <si>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</si>
  <si>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</si>
  <si>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</si>
  <si>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</si>
  <si>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</si>
  <si>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</si>
  <si>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</si>
  <si>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</si>
  <si>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</si>
  <si>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</si>
  <si>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</si>
  <si>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</si>
  <si>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</si>
  <si>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</si>
  <si>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</si>
  <si>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</si>
  <si>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</si>
  <si>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</si>
  <si>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</si>
  <si>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</si>
  <si>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</si>
  <si>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</si>
  <si>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</si>
  <si>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</si>
  <si>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</si>
  <si>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</si>
  <si>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</si>
  <si>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</si>
  <si>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</si>
  <si>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</si>
  <si>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</si>
  <si>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</si>
  <si>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</si>
  <si>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</si>
  <si>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</si>
  <si>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</si>
  <si>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</si>
  <si>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</si>
  <si>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</si>
  <si>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</si>
  <si>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</si>
  <si>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</si>
  <si>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</si>
  <si>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</si>
  <si>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</si>
  <si>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</si>
  <si>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</si>
  <si>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</si>
  <si>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</si>
  <si>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</si>
  <si>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</si>
  <si>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</si>
  <si>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</si>
  <si>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</si>
  <si>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</si>
  <si>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</si>
  <si>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</si>
  <si>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</si>
  <si>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</si>
  <si>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</si>
  <si>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</si>
  <si>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</si>
  <si>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</si>
  <si>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</si>
  <si>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</si>
  <si>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</si>
  <si>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</si>
  <si>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</si>
  <si>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</si>
  <si>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Greater Sudbury Hydro Inc.</t>
  </si>
  <si>
    <t>EB-2012-0126</t>
  </si>
  <si>
    <t>EB-2018-0034</t>
  </si>
  <si>
    <t>GS 50 to 4,999</t>
  </si>
  <si>
    <t>USL</t>
  </si>
  <si>
    <t>EB-2009-0225</t>
  </si>
  <si>
    <t>EB-2010-0083</t>
  </si>
  <si>
    <t>EB-2011-0169</t>
  </si>
  <si>
    <t>EB-2013-0131</t>
  </si>
  <si>
    <t>EB-2014-0075</t>
  </si>
  <si>
    <t>EB-2015-0071</t>
  </si>
  <si>
    <t>EB-2016-0072</t>
  </si>
  <si>
    <t>Tier 1</t>
  </si>
  <si>
    <t>Consumer</t>
  </si>
  <si>
    <t>EE</t>
  </si>
  <si>
    <t>DR</t>
  </si>
  <si>
    <t>Business</t>
  </si>
  <si>
    <t>Commercial Demand Response (part of the Residential program schedule)</t>
  </si>
  <si>
    <t>Commercial &amp; Institutional</t>
  </si>
  <si>
    <t>Demand Response 3 (part of the Industrial program schedule)</t>
  </si>
  <si>
    <t>Industrial</t>
  </si>
  <si>
    <t>Pre-2011 Programs Completed in 2011</t>
  </si>
  <si>
    <t>Tier 1 - 2011 Adjustment</t>
  </si>
  <si>
    <t>C&amp;I</t>
  </si>
  <si>
    <t>HVAC</t>
  </si>
  <si>
    <t>Commercial</t>
  </si>
  <si>
    <t>Energy Managers</t>
  </si>
  <si>
    <t>Energy Audit Funding</t>
  </si>
  <si>
    <t>DR-3</t>
  </si>
  <si>
    <t>Small Business Lighting</t>
  </si>
  <si>
    <t>Annual Coupons</t>
  </si>
  <si>
    <t>Bi-Annual Retailer Events</t>
  </si>
  <si>
    <t>Home Assistance</t>
  </si>
  <si>
    <t>Program Enabled</t>
  </si>
  <si>
    <t>LDC Program Enabled Savings</t>
  </si>
  <si>
    <t>Time-of-Use Savings</t>
  </si>
  <si>
    <t xml:space="preserve">Demand Response 3 </t>
  </si>
  <si>
    <t>Save on Energy Heating &amp; Cooling Program</t>
  </si>
  <si>
    <t>Home Depot Home Appliance Market Uplift Conservation Fund Pilot Program</t>
  </si>
  <si>
    <t>HVAC Incentives Initaitive</t>
  </si>
  <si>
    <t>EB-2012-0126 Settlement Agreement, p. 20 (Share of kWh)</t>
  </si>
  <si>
    <t>2011-2013 (Half 2011/2013 - full 2012)</t>
  </si>
  <si>
    <t>Note:  GSH Home Depot Home Appliance Market Uplift Conservation Fund Pilot Program added (highlighted in yellow)</t>
  </si>
  <si>
    <t>B335</t>
  </si>
  <si>
    <t>Home Depot Home Appliance Market Uplift Conservation Fund Pilot Program added</t>
  </si>
  <si>
    <t xml:space="preserve">Program not included </t>
  </si>
  <si>
    <t xml:space="preserve">Greater Sudbury's class allocations are based on the relevant program sectors. Where a program is used by more than one class (ie. Retrofit), project lists were used to group savings by each class. The total consumption savings of projects within each class were divded by the total savings for the program in a given year to determine the share of allocation by class. </t>
  </si>
  <si>
    <t>EB-2017-0042</t>
  </si>
  <si>
    <t>Save on Energy Instant Discount Program</t>
  </si>
  <si>
    <t>Home Energy Assessment &amp; Retrofit LDC Innovation Fund Pilot Program</t>
  </si>
  <si>
    <t>Save on Energy Energy Performance Program for Multi-Site Customers</t>
  </si>
  <si>
    <t>Whole Home Pilot Program</t>
  </si>
  <si>
    <t>Save on Energy Business Refrigeration Program</t>
  </si>
  <si>
    <t>*Small Business Lighting and Refrigeration calculated using province-wide peak kW savings divided by net incremental kWh savings</t>
  </si>
  <si>
    <t>GS &lt; 50</t>
  </si>
  <si>
    <t>GS &gt; 50</t>
  </si>
  <si>
    <t>Bus. Refrigeration</t>
  </si>
  <si>
    <t>kWh % used for GS &lt; 50</t>
  </si>
  <si>
    <t>kW % used for GS &gt; 50</t>
  </si>
  <si>
    <t>*See note in Tab 3-a</t>
  </si>
  <si>
    <t>Note:</t>
  </si>
  <si>
    <t>Instant Savings Program</t>
  </si>
  <si>
    <t>D75:I76</t>
  </si>
  <si>
    <t>Clear 2018 actual and target amounts.</t>
  </si>
  <si>
    <t>Only 2017 is being claimed</t>
  </si>
  <si>
    <t>Rows 154-157</t>
  </si>
  <si>
    <t>Added 2017 adjustments</t>
  </si>
  <si>
    <t>Adjustments not previously included</t>
  </si>
  <si>
    <t>Rows 470, 473, 486, 492</t>
  </si>
  <si>
    <t>Added 2017 adjustments from 7. Persistence Data</t>
  </si>
  <si>
    <t>Z303 &amp; AC303</t>
  </si>
  <si>
    <t>Revised allocation (0.2% Sentinel moved to GS&lt;50)</t>
  </si>
  <si>
    <t>Customer has Sentinel &amp; GS&lt;50 accounts, CDM activities s/b under GS&lt;50</t>
  </si>
  <si>
    <t>2019/2020</t>
  </si>
  <si>
    <t>2020 Settlement Agreement, p. 41 (EB-2019-0037)</t>
  </si>
  <si>
    <t>EB-2019-0037</t>
  </si>
  <si>
    <t>2020 COS Application</t>
  </si>
  <si>
    <t>2021 IRM</t>
  </si>
  <si>
    <t>EB-2020-0024</t>
  </si>
  <si>
    <t>HPNC</t>
  </si>
  <si>
    <t>2021 Q1</t>
  </si>
  <si>
    <t>2021 Q2</t>
  </si>
  <si>
    <t>2021 Q3</t>
  </si>
  <si>
    <t>2021 Q4</t>
  </si>
  <si>
    <t>2018-2019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</si>
</sst>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9">
    <numFmt numFmtId="6" formatCode="&quot;$&quot;#,##0_);[Red]\(&quot;$&quot;#,##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0">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sz val="8"/>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auto="1"/>
      </left>
      <right style="thin">
        <color auto="1"/>
      </right>
      <top/>
      <bottom style="hair">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hair">
        <color indexed="64"/>
      </right>
      <top style="hair">
        <color indexed="64"/>
      </top>
      <bottom/>
      <diagonal/>
    </border>
    <border>
      <left style="thin">
        <color indexed="64"/>
      </left>
      <right style="medium">
        <color indexed="64"/>
      </right>
      <top/>
      <bottom style="medium">
        <color indexed="64"/>
      </bottom>
      <diagonal/>
    </border>
  </borders>
  <cellStyleXfs count="9772">
    <xf numFmtId="0" fontId="0" fillId="0" borderId="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1" fillId="0" borderId="0"/>
    <xf numFmtId="0" fontId="10" fillId="0" borderId="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4" fillId="4" borderId="0" applyNumberFormat="0" applyBorder="0" applyAlignment="0" applyProtection="0"/>
    <xf numFmtId="0" fontId="15" fillId="21" borderId="15" applyNumberFormat="0" applyAlignment="0" applyProtection="0"/>
    <xf numFmtId="0" fontId="16" fillId="22" borderId="16" applyNumberFormat="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0" borderId="17" applyNumberFormat="0" applyFill="0" applyAlignment="0" applyProtection="0"/>
    <xf numFmtId="0" fontId="21" fillId="0" borderId="18" applyNumberFormat="0" applyFill="0" applyAlignment="0" applyProtection="0"/>
    <xf numFmtId="0" fontId="22" fillId="0" borderId="19" applyNumberFormat="0" applyFill="0" applyAlignment="0" applyProtection="0"/>
    <xf numFmtId="0" fontId="22" fillId="0" borderId="0" applyNumberFormat="0" applyFill="0" applyBorder="0" applyAlignment="0" applyProtection="0"/>
    <xf numFmtId="0" fontId="23" fillId="8" borderId="15" applyNumberFormat="0" applyAlignment="0" applyProtection="0"/>
    <xf numFmtId="0" fontId="24" fillId="0" borderId="20" applyNumberFormat="0" applyFill="0" applyAlignment="0" applyProtection="0"/>
    <xf numFmtId="0" fontId="25" fillId="23" borderId="0" applyNumberFormat="0" applyBorder="0" applyAlignment="0" applyProtection="0"/>
    <xf numFmtId="0" fontId="17" fillId="0" borderId="0"/>
    <xf numFmtId="0" fontId="17" fillId="0" borderId="0"/>
    <xf numFmtId="0" fontId="6" fillId="0" borderId="0"/>
    <xf numFmtId="0" fontId="10" fillId="0" borderId="0"/>
    <xf numFmtId="0" fontId="6" fillId="0" borderId="0"/>
    <xf numFmtId="0" fontId="10" fillId="24" borderId="21" applyNumberFormat="0" applyFont="0" applyAlignment="0" applyProtection="0"/>
    <xf numFmtId="0" fontId="10" fillId="24" borderId="21" applyNumberFormat="0" applyFont="0" applyAlignment="0" applyProtection="0"/>
    <xf numFmtId="0" fontId="26" fillId="21" borderId="22" applyNumberFormat="0" applyAlignment="0" applyProtection="0"/>
    <xf numFmtId="9" fontId="6" fillId="0" borderId="0" applyFont="0" applyFill="0" applyBorder="0" applyAlignment="0" applyProtection="0"/>
    <xf numFmtId="0" fontId="10" fillId="25" borderId="1" applyNumberFormat="0" applyProtection="0">
      <alignment horizontal="left" vertical="center"/>
    </xf>
    <xf numFmtId="0" fontId="10" fillId="25" borderId="1" applyNumberFormat="0" applyProtection="0">
      <alignment horizontal="left" vertical="center"/>
    </xf>
    <xf numFmtId="0" fontId="27" fillId="0" borderId="0" applyNumberFormat="0" applyFill="0" applyBorder="0" applyAlignment="0" applyProtection="0"/>
    <xf numFmtId="0" fontId="28" fillId="0" borderId="23" applyNumberFormat="0" applyFill="0" applyAlignment="0" applyProtection="0"/>
    <xf numFmtId="0" fontId="29" fillId="0" borderId="0" applyNumberFormat="0" applyFill="0" applyBorder="0" applyAlignment="0" applyProtection="0"/>
    <xf numFmtId="0" fontId="15" fillId="21" borderId="24" applyNumberFormat="0" applyAlignment="0" applyProtection="0"/>
    <xf numFmtId="0" fontId="23" fillId="8"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26" fillId="21" borderId="26" applyNumberFormat="0" applyAlignment="0" applyProtection="0"/>
    <xf numFmtId="0" fontId="28"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6" fillId="0" borderId="0" applyNumberFormat="0" applyFill="0" applyBorder="0" applyAlignment="0" applyProtection="0"/>
    <xf numFmtId="0" fontId="6" fillId="0" borderId="0"/>
    <xf numFmtId="9" fontId="6" fillId="0" borderId="0" applyFont="0" applyFill="0" applyBorder="0" applyAlignment="0" applyProtection="0"/>
    <xf numFmtId="0" fontId="10" fillId="25" borderId="34" applyNumberFormat="0" applyProtection="0">
      <alignment horizontal="left" vertical="center"/>
    </xf>
    <xf numFmtId="0" fontId="10" fillId="25" borderId="34" applyNumberFormat="0" applyProtection="0">
      <alignment horizontal="left" vertical="center"/>
    </xf>
    <xf numFmtId="0" fontId="15" fillId="21" borderId="29" applyNumberFormat="0" applyAlignment="0" applyProtection="0"/>
    <xf numFmtId="0" fontId="23" fillId="8" borderId="29" applyNumberFormat="0" applyAlignment="0" applyProtection="0"/>
    <xf numFmtId="0" fontId="10" fillId="24" borderId="30" applyNumberFormat="0" applyFont="0" applyAlignment="0" applyProtection="0"/>
    <xf numFmtId="0" fontId="10" fillId="24" borderId="30" applyNumberFormat="0" applyFont="0" applyAlignment="0" applyProtection="0"/>
    <xf numFmtId="0" fontId="26" fillId="21" borderId="31" applyNumberFormat="0" applyAlignment="0" applyProtection="0"/>
    <xf numFmtId="0" fontId="28" fillId="0" borderId="32" applyNumberFormat="0" applyFill="0" applyAlignment="0" applyProtection="0"/>
    <xf numFmtId="0" fontId="15" fillId="21" borderId="29" applyNumberFormat="0" applyAlignment="0" applyProtection="0"/>
    <xf numFmtId="0" fontId="23" fillId="8" borderId="29" applyNumberFormat="0" applyAlignment="0" applyProtection="0"/>
    <xf numFmtId="0" fontId="10" fillId="24" borderId="30" applyNumberFormat="0" applyFont="0" applyAlignment="0" applyProtection="0"/>
    <xf numFmtId="0" fontId="10" fillId="24" borderId="30" applyNumberFormat="0" applyFont="0" applyAlignment="0" applyProtection="0"/>
    <xf numFmtId="0" fontId="26" fillId="21" borderId="31" applyNumberFormat="0" applyAlignment="0" applyProtection="0"/>
    <xf numFmtId="0" fontId="28" fillId="0" borderId="32" applyNumberFormat="0" applyFill="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0" fillId="25" borderId="34" applyNumberFormat="0" applyProtection="0">
      <alignment horizontal="left" vertical="center"/>
    </xf>
    <xf numFmtId="0" fontId="10" fillId="25" borderId="34" applyNumberFormat="0" applyProtection="0">
      <alignment horizontal="left" vertical="center"/>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75" fillId="0" borderId="0" applyFon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6" fillId="0" borderId="0"/>
    <xf numFmtId="0" fontId="10" fillId="0" borderId="0"/>
    <xf numFmtId="0" fontId="10" fillId="0" borderId="0" applyFont="0" applyFill="0" applyBorder="0" applyAlignment="0" applyProtection="0"/>
    <xf numFmtId="182" fontId="10" fillId="0" borderId="0" applyFont="0" applyFill="0" applyBorder="0" applyAlignment="0" applyProtection="0"/>
    <xf numFmtId="0" fontId="76" fillId="0" borderId="0"/>
    <xf numFmtId="0" fontId="77" fillId="0" borderId="0" applyFont="0" applyFill="0" applyBorder="0" applyAlignment="0" applyProtection="0"/>
    <xf numFmtId="183" fontId="10" fillId="0" borderId="0" applyFont="0" applyFill="0" applyBorder="0" applyAlignment="0" applyProtection="0"/>
    <xf numFmtId="179" fontId="10" fillId="0" borderId="0" applyFont="0" applyFill="0" applyBorder="0" applyAlignment="0" applyProtection="0"/>
    <xf numFmtId="184" fontId="78" fillId="0" borderId="0" applyFont="0" applyFill="0" applyBorder="0" applyAlignment="0" applyProtection="0"/>
    <xf numFmtId="185" fontId="78" fillId="0" borderId="0" applyFont="0" applyFill="0" applyBorder="0" applyAlignment="0" applyProtection="0"/>
    <xf numFmtId="39" fontId="10" fillId="0" borderId="0" applyFont="0" applyFill="0" applyBorder="0" applyAlignment="0" applyProtection="0"/>
    <xf numFmtId="0" fontId="76" fillId="0" borderId="0"/>
    <xf numFmtId="0" fontId="10" fillId="0" borderId="0">
      <alignment vertical="top"/>
    </xf>
    <xf numFmtId="0" fontId="77" fillId="0" borderId="0" applyNumberFormat="0" applyFill="0">
      <alignment horizontal="left" vertical="center" wrapText="1"/>
    </xf>
    <xf numFmtId="186" fontId="10" fillId="0" borderId="0" applyFont="0" applyFill="0" applyBorder="0" applyAlignment="0" applyProtection="0"/>
    <xf numFmtId="187" fontId="78" fillId="0" borderId="0" applyFont="0" applyFill="0" applyBorder="0" applyAlignment="0" applyProtection="0"/>
    <xf numFmtId="188" fontId="78" fillId="0" borderId="0" applyFont="0" applyFill="0" applyBorder="0" applyAlignment="0" applyProtection="0"/>
    <xf numFmtId="189" fontId="78" fillId="0" borderId="0" applyFont="0" applyFill="0" applyBorder="0" applyAlignment="0" applyProtection="0"/>
    <xf numFmtId="190" fontId="78" fillId="0" borderId="0" applyFont="0" applyFill="0" applyBorder="0" applyAlignment="0" applyProtection="0"/>
    <xf numFmtId="191" fontId="10" fillId="0" borderId="0" applyFont="0" applyFill="0" applyBorder="0" applyAlignment="0" applyProtection="0"/>
    <xf numFmtId="192" fontId="10" fillId="0" borderId="0" applyFont="0" applyFill="0" applyBorder="0" applyAlignment="0" applyProtection="0"/>
    <xf numFmtId="193" fontId="10" fillId="0" borderId="0" applyFont="0" applyFill="0" applyBorder="0" applyProtection="0">
      <alignment horizontal="right"/>
    </xf>
    <xf numFmtId="194" fontId="78" fillId="0" borderId="0" applyFont="0" applyFill="0" applyBorder="0" applyAlignment="0" applyProtection="0"/>
    <xf numFmtId="168" fontId="78" fillId="0" borderId="0" applyFont="0" applyFill="0" applyBorder="0" applyAlignment="0" applyProtection="0"/>
    <xf numFmtId="195" fontId="10" fillId="0" borderId="0" applyFont="0" applyFill="0" applyBorder="0" applyAlignment="0" applyProtection="0"/>
    <xf numFmtId="176" fontId="10" fillId="0" borderId="0" applyFont="0" applyFill="0" applyBorder="0" applyAlignment="0" applyProtection="0"/>
    <xf numFmtId="196" fontId="78" fillId="0" borderId="0" applyFont="0" applyFill="0" applyBorder="0" applyAlignment="0" applyProtection="0"/>
    <xf numFmtId="196" fontId="10" fillId="0" borderId="0" applyFont="0" applyFill="0" applyBorder="0" applyAlignment="0" applyProtection="0"/>
    <xf numFmtId="197" fontId="10" fillId="0" borderId="0" applyFont="0" applyFill="0" applyBorder="0" applyAlignment="0" applyProtection="0"/>
    <xf numFmtId="198" fontId="10" fillId="0" borderId="0" applyFont="0" applyFill="0" applyBorder="0" applyAlignment="0" applyProtection="0"/>
    <xf numFmtId="199" fontId="10" fillId="0" borderId="0" applyFont="0" applyFill="0" applyBorder="0" applyAlignment="0" applyProtection="0"/>
    <xf numFmtId="0" fontId="10" fillId="0" borderId="0"/>
    <xf numFmtId="0" fontId="10" fillId="0" borderId="0"/>
    <xf numFmtId="9" fontId="79" fillId="0" borderId="0">
      <alignment horizontal="right"/>
    </xf>
    <xf numFmtId="9" fontId="77" fillId="0" borderId="0">
      <alignment horizontal="right"/>
    </xf>
    <xf numFmtId="0" fontId="10" fillId="60" borderId="29" applyNumberFormat="0">
      <alignment horizontal="centerContinuous" vertical="center" wrapText="1"/>
    </xf>
    <xf numFmtId="0" fontId="10" fillId="61" borderId="29" applyNumberFormat="0">
      <alignment horizontal="left" vertical="center"/>
    </xf>
    <xf numFmtId="170" fontId="80" fillId="0" borderId="0" applyFont="0" applyFill="0" applyBorder="0" applyAlignment="0" applyProtection="0"/>
    <xf numFmtId="0" fontId="10" fillId="0" borderId="0"/>
    <xf numFmtId="9" fontId="81" fillId="0" borderId="0" applyFont="0" applyFill="0" applyBorder="0" applyAlignment="0" applyProtection="0"/>
    <xf numFmtId="10" fontId="81" fillId="0" borderId="0" applyFont="0" applyFill="0" applyBorder="0" applyAlignment="0" applyProtection="0"/>
    <xf numFmtId="0" fontId="78" fillId="0" borderId="0" applyNumberFormat="0" applyFill="0" applyBorder="0" applyAlignment="0" applyProtection="0"/>
    <xf numFmtId="0" fontId="17" fillId="0" borderId="0"/>
    <xf numFmtId="200" fontId="77" fillId="0" borderId="0" applyNumberFormat="0" applyFill="0">
      <alignment horizontal="left" vertical="center" wrapText="1"/>
    </xf>
    <xf numFmtId="164" fontId="81" fillId="0" borderId="0" applyFont="0" applyFill="0" applyBorder="0" applyAlignment="0" applyProtection="0"/>
    <xf numFmtId="166" fontId="81" fillId="0" borderId="0" applyFont="0" applyFill="0" applyBorder="0" applyAlignment="0" applyProtection="0"/>
    <xf numFmtId="0" fontId="82" fillId="0" borderId="0" applyFont="0" applyFill="0" applyBorder="0" applyAlignment="0" applyProtection="0"/>
    <xf numFmtId="201" fontId="82" fillId="0" borderId="0" applyFont="0" applyFill="0" applyBorder="0" applyAlignment="0" applyProtection="0"/>
    <xf numFmtId="0" fontId="77" fillId="25" borderId="0" applyFont="0" applyFill="0" applyProtection="0"/>
    <xf numFmtId="182" fontId="10" fillId="0" borderId="0"/>
    <xf numFmtId="202" fontId="83" fillId="0" borderId="0" applyFill="0" applyBorder="0" applyAlignment="0" applyProtection="0">
      <alignment horizontal="right"/>
    </xf>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84"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84"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84"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84"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84"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84"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84"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84"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84"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84"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84"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84"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73" fillId="39" borderId="0" applyNumberFormat="0" applyBorder="0" applyAlignment="0" applyProtection="0"/>
    <xf numFmtId="0" fontId="73" fillId="39"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73" fillId="43" borderId="0" applyNumberFormat="0" applyBorder="0" applyAlignment="0" applyProtection="0"/>
    <xf numFmtId="0" fontId="73" fillId="43"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73" fillId="47" borderId="0" applyNumberFormat="0" applyBorder="0" applyAlignment="0" applyProtection="0"/>
    <xf numFmtId="0" fontId="73" fillId="47"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73" fillId="55" borderId="0" applyNumberFormat="0" applyBorder="0" applyAlignment="0" applyProtection="0"/>
    <xf numFmtId="0" fontId="73" fillId="55"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73" fillId="59" borderId="0" applyNumberFormat="0" applyBorder="0" applyAlignment="0" applyProtection="0"/>
    <xf numFmtId="0" fontId="73" fillId="59" borderId="0" applyNumberFormat="0" applyBorder="0" applyAlignment="0" applyProtection="0"/>
    <xf numFmtId="203" fontId="10" fillId="0" borderId="10">
      <alignment horizontal="right"/>
    </xf>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73" fillId="36" borderId="0" applyNumberFormat="0" applyBorder="0" applyAlignment="0" applyProtection="0"/>
    <xf numFmtId="0" fontId="73" fillId="36"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73" fillId="40" borderId="0" applyNumberFormat="0" applyBorder="0" applyAlignment="0" applyProtection="0"/>
    <xf numFmtId="0" fontId="73" fillId="40"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73" fillId="44" borderId="0" applyNumberFormat="0" applyBorder="0" applyAlignment="0" applyProtection="0"/>
    <xf numFmtId="0" fontId="73" fillId="44"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73" fillId="48" borderId="0" applyNumberFormat="0" applyBorder="0" applyAlignment="0" applyProtection="0"/>
    <xf numFmtId="0" fontId="73" fillId="48"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167" fontId="85" fillId="0" borderId="0" applyFont="0"/>
    <xf numFmtId="167" fontId="85" fillId="0" borderId="65" applyFont="0"/>
    <xf numFmtId="168" fontId="85" fillId="0" borderId="0" applyFont="0"/>
    <xf numFmtId="204" fontId="86" fillId="0" borderId="10">
      <alignment horizontal="right"/>
    </xf>
    <xf numFmtId="204" fontId="86" fillId="0" borderId="10" applyFill="0">
      <alignment horizontal="right"/>
    </xf>
    <xf numFmtId="3" fontId="10" fillId="0" borderId="10" applyFill="0">
      <alignment horizontal="right"/>
    </xf>
    <xf numFmtId="205" fontId="86" fillId="0" borderId="10" applyFill="0">
      <alignment horizontal="right"/>
    </xf>
    <xf numFmtId="206" fontId="9" fillId="62" borderId="66">
      <alignment horizontal="center" vertical="center"/>
    </xf>
    <xf numFmtId="0" fontId="10" fillId="0" borderId="0"/>
    <xf numFmtId="182" fontId="87" fillId="0" borderId="0"/>
    <xf numFmtId="0" fontId="10" fillId="0" borderId="0"/>
    <xf numFmtId="207" fontId="10" fillId="0" borderId="10">
      <alignment horizontal="right"/>
      <protection locked="0"/>
    </xf>
    <xf numFmtId="165" fontId="86" fillId="0" borderId="10" applyNumberFormat="0" applyFont="0" applyBorder="0" applyProtection="0">
      <alignment horizontal="right"/>
    </xf>
    <xf numFmtId="208" fontId="88" fillId="63" borderId="67"/>
    <xf numFmtId="0" fontId="10" fillId="0" borderId="0" applyNumberFormat="0" applyFill="0" applyBorder="0" applyAlignment="0" applyProtection="0"/>
    <xf numFmtId="0" fontId="89" fillId="0" borderId="0" applyNumberFormat="0" applyFill="0" applyBorder="0" applyAlignment="0" applyProtection="0"/>
    <xf numFmtId="0" fontId="90" fillId="0" borderId="0"/>
    <xf numFmtId="0" fontId="29" fillId="0" borderId="0" applyNumberFormat="0" applyFill="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 fontId="92" fillId="64" borderId="11" applyNumberFormat="0" applyBorder="0" applyAlignment="0">
      <alignment horizontal="center" vertical="top" wrapText="1"/>
      <protection hidden="1"/>
    </xf>
    <xf numFmtId="0" fontId="93" fillId="65" borderId="0"/>
    <xf numFmtId="0" fontId="94" fillId="0" borderId="0" applyAlignment="0"/>
    <xf numFmtId="0" fontId="95" fillId="0" borderId="5" applyNumberFormat="0" applyFill="0" applyAlignment="0" applyProtection="0"/>
    <xf numFmtId="0" fontId="96" fillId="0" borderId="68" applyNumberFormat="0" applyFont="0" applyFill="0" applyAlignment="0" applyProtection="0"/>
    <xf numFmtId="0" fontId="97" fillId="0" borderId="69" applyNumberFormat="0" applyFont="0" applyFill="0" applyAlignment="0" applyProtection="0">
      <alignment horizontal="centerContinuous"/>
    </xf>
    <xf numFmtId="0" fontId="81" fillId="0" borderId="5" applyNumberFormat="0" applyFont="0" applyFill="0" applyAlignment="0" applyProtection="0"/>
    <xf numFmtId="0" fontId="81" fillId="0" borderId="11" applyNumberFormat="0" applyFont="0" applyFill="0" applyAlignment="0" applyProtection="0"/>
    <xf numFmtId="0" fontId="81" fillId="0" borderId="12" applyNumberFormat="0" applyFont="0" applyFill="0" applyAlignment="0" applyProtection="0"/>
    <xf numFmtId="0" fontId="81" fillId="0" borderId="44" applyNumberFormat="0" applyFont="0" applyFill="0" applyAlignment="0" applyProtection="0"/>
    <xf numFmtId="209" fontId="10" fillId="0" borderId="0" applyFont="0" applyFill="0" applyBorder="0" applyAlignment="0" applyProtection="0"/>
    <xf numFmtId="0" fontId="78" fillId="0" borderId="0">
      <alignment horizontal="right"/>
    </xf>
    <xf numFmtId="0" fontId="82" fillId="0" borderId="0" applyFont="0" applyFill="0" applyBorder="0" applyAlignment="0" applyProtection="0"/>
    <xf numFmtId="210" fontId="78" fillId="0" borderId="0" applyFill="0" applyBorder="0" applyAlignment="0"/>
    <xf numFmtId="211" fontId="78" fillId="0" borderId="0" applyFill="0" applyBorder="0" applyAlignment="0"/>
    <xf numFmtId="173" fontId="78" fillId="0" borderId="0" applyFill="0" applyBorder="0" applyAlignment="0"/>
    <xf numFmtId="212" fontId="78" fillId="0" borderId="0" applyFill="0" applyBorder="0" applyAlignment="0"/>
    <xf numFmtId="173" fontId="10"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15" fillId="21" borderId="2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68" fillId="33" borderId="59" applyNumberFormat="0" applyAlignment="0" applyProtection="0"/>
    <xf numFmtId="0" fontId="68" fillId="33" borderId="59" applyNumberFormat="0" applyAlignment="0" applyProtection="0"/>
    <xf numFmtId="182" fontId="96" fillId="66" borderId="0" applyNumberFormat="0" applyFont="0" applyBorder="0" applyAlignment="0">
      <alignment horizontal="left"/>
    </xf>
    <xf numFmtId="0" fontId="24" fillId="0" borderId="20" applyNumberFormat="0" applyFill="0" applyAlignment="0" applyProtection="0"/>
    <xf numFmtId="213" fontId="10" fillId="0" borderId="0" applyFont="0" applyFill="0" applyBorder="0" applyProtection="0">
      <alignment horizontal="center" vertical="center"/>
    </xf>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70" fillId="34" borderId="62" applyNumberFormat="0" applyAlignment="0" applyProtection="0"/>
    <xf numFmtId="0" fontId="70" fillId="34" borderId="62" applyNumberFormat="0" applyAlignment="0" applyProtection="0"/>
    <xf numFmtId="214" fontId="10" fillId="0" borderId="0" applyNumberFormat="0" applyFont="0" applyFill="0" applyAlignment="0" applyProtection="0"/>
    <xf numFmtId="0" fontId="95" fillId="0" borderId="5" applyNumberFormat="0" applyFill="0" applyProtection="0">
      <alignment horizontal="left" vertical="center"/>
    </xf>
    <xf numFmtId="0" fontId="99" fillId="0" borderId="0">
      <alignment horizontal="center" wrapText="1"/>
      <protection hidden="1"/>
    </xf>
    <xf numFmtId="0" fontId="100" fillId="0" borderId="0">
      <alignment horizontal="right"/>
    </xf>
    <xf numFmtId="171" fontId="83" fillId="0" borderId="0" applyBorder="0">
      <alignment horizontal="right"/>
    </xf>
    <xf numFmtId="171" fontId="83" fillId="0" borderId="68" applyAlignment="0">
      <alignment horizontal="right"/>
    </xf>
    <xf numFmtId="215" fontId="78" fillId="0" borderId="0"/>
    <xf numFmtId="215" fontId="78" fillId="0" borderId="0"/>
    <xf numFmtId="215" fontId="78" fillId="0" borderId="0"/>
    <xf numFmtId="215" fontId="78" fillId="0" borderId="0"/>
    <xf numFmtId="215" fontId="78" fillId="0" borderId="0"/>
    <xf numFmtId="215" fontId="78" fillId="0" borderId="0"/>
    <xf numFmtId="215" fontId="78" fillId="0" borderId="0"/>
    <xf numFmtId="215" fontId="78" fillId="0" borderId="0"/>
    <xf numFmtId="168" fontId="101" fillId="0" borderId="0" applyFont="0" applyBorder="0">
      <alignment horizontal="right"/>
    </xf>
    <xf numFmtId="210" fontId="78" fillId="0" borderId="0" applyFont="0" applyFill="0" applyBorder="0" applyAlignment="0" applyProtection="0"/>
    <xf numFmtId="216" fontId="10" fillId="0" borderId="0" applyFont="0"/>
    <xf numFmtId="0" fontId="102" fillId="0" borderId="0" applyFont="0" applyFill="0" applyBorder="0" applyProtection="0">
      <alignment horizontal="right"/>
    </xf>
    <xf numFmtId="0" fontId="102" fillId="0" borderId="0" applyFont="0" applyFill="0" applyBorder="0" applyProtection="0">
      <alignment horizontal="right"/>
    </xf>
    <xf numFmtId="176" fontId="10" fillId="0" borderId="0" applyFont="0" applyFill="0" applyBorder="0" applyAlignment="0" applyProtection="0">
      <alignment horizontal="right"/>
    </xf>
    <xf numFmtId="217" fontId="10"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0" fillId="0" borderId="0" applyFont="0" applyFill="0" applyBorder="0" applyAlignment="0" applyProtection="0"/>
    <xf numFmtId="170" fontId="103" fillId="0" borderId="0" applyFont="0" applyFill="0" applyBorder="0" applyAlignment="0" applyProtection="0"/>
    <xf numFmtId="43" fontId="10" fillId="0" borderId="0" applyFont="0" applyFill="0" applyBorder="0" applyAlignment="0" applyProtection="0"/>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70" fontId="10" fillId="0" borderId="0" applyFont="0" applyFill="0" applyBorder="0" applyAlignment="0" applyProtection="0"/>
    <xf numFmtId="170" fontId="103" fillId="0" borderId="0" applyFont="0" applyFill="0" applyBorder="0" applyAlignment="0" applyProtection="0"/>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70" fontId="99" fillId="0" borderId="0" applyFont="0" applyFill="0" applyBorder="0" applyAlignment="0" applyProtection="0"/>
    <xf numFmtId="170" fontId="103"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103"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4"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89"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43"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8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7" fillId="0" borderId="0" applyFont="0" applyFill="0" applyBorder="0" applyAlignment="0" applyProtection="0"/>
    <xf numFmtId="182" fontId="108" fillId="0" borderId="0"/>
    <xf numFmtId="0" fontId="109" fillId="0" borderId="0"/>
    <xf numFmtId="0" fontId="10" fillId="24" borderId="30" applyNumberFormat="0" applyFont="0" applyAlignment="0" applyProtection="0"/>
    <xf numFmtId="0" fontId="110" fillId="67" borderId="0">
      <alignment horizontal="center" vertical="center" wrapText="1"/>
    </xf>
    <xf numFmtId="219" fontId="10" fillId="0" borderId="0" applyFill="0" applyBorder="0">
      <alignment horizontal="right"/>
      <protection locked="0"/>
    </xf>
    <xf numFmtId="211" fontId="78" fillId="0" borderId="0" applyFont="0" applyFill="0" applyBorder="0" applyAlignment="0" applyProtection="0"/>
    <xf numFmtId="220" fontId="35" fillId="0" borderId="0">
      <alignment horizontal="right"/>
    </xf>
    <xf numFmtId="166" fontId="111" fillId="0" borderId="70">
      <protection locked="0"/>
    </xf>
    <xf numFmtId="0" fontId="102" fillId="0" borderId="0" applyFont="0" applyFill="0" applyBorder="0" applyProtection="0">
      <alignment horizontal="right"/>
    </xf>
    <xf numFmtId="191" fontId="10"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9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7" fillId="0" borderId="0" applyFont="0" applyFill="0" applyBorder="0" applyAlignment="0" applyProtection="0"/>
    <xf numFmtId="169" fontId="75" fillId="0" borderId="0" applyFont="0" applyFill="0" applyBorder="0" applyAlignment="0" applyProtection="0"/>
    <xf numFmtId="169" fontId="89" fillId="0" borderId="0" applyFont="0" applyFill="0" applyBorder="0" applyAlignment="0" applyProtection="0"/>
    <xf numFmtId="14" fontId="10"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44" fontId="105" fillId="0" borderId="0" applyFont="0" applyFill="0" applyBorder="0" applyAlignment="0" applyProtection="0"/>
    <xf numFmtId="44" fontId="10" fillId="0" borderId="0" applyFont="0" applyFill="0" applyBorder="0" applyAlignment="0" applyProtection="0"/>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169" fontId="10" fillId="0" borderId="0" applyFont="0" applyFill="0" applyBorder="0" applyAlignment="0" applyProtection="0"/>
    <xf numFmtId="169" fontId="17" fillId="0" borderId="0" applyFont="0" applyFill="0" applyBorder="0" applyAlignment="0" applyProtection="0"/>
    <xf numFmtId="44" fontId="6" fillId="0" borderId="0" applyFont="0" applyFill="0" applyBorder="0" applyAlignment="0" applyProtection="0"/>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222" fontId="1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5" fillId="0" borderId="0" applyFont="0" applyFill="0" applyBorder="0" applyAlignment="0" applyProtection="0"/>
    <xf numFmtId="169" fontId="6"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44" fontId="106" fillId="0" borderId="0" applyFont="0" applyFill="0" applyBorder="0" applyAlignment="0" applyProtection="0"/>
    <xf numFmtId="169" fontId="75"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78" fillId="0" borderId="0" applyFont="0" applyFill="0" applyBorder="0" applyProtection="0">
      <alignment horizontal="right"/>
    </xf>
    <xf numFmtId="224" fontId="106" fillId="0" borderId="71" applyFont="0" applyFill="0" applyBorder="0" applyAlignment="0" applyProtection="0"/>
    <xf numFmtId="225" fontId="86" fillId="0" borderId="0" applyFont="0" applyFill="0" applyBorder="0" applyAlignment="0" applyProtection="0">
      <alignment vertical="center"/>
    </xf>
    <xf numFmtId="226" fontId="86" fillId="0" borderId="0" applyFont="0" applyFill="0" applyBorder="0" applyAlignment="0" applyProtection="0">
      <alignment vertical="center"/>
    </xf>
    <xf numFmtId="0" fontId="99" fillId="0" borderId="0" applyFont="0" applyFill="0" applyBorder="0" applyAlignment="0">
      <protection locked="0"/>
    </xf>
    <xf numFmtId="0" fontId="82" fillId="0" borderId="0" applyFont="0" applyFill="0" applyBorder="0" applyAlignment="0" applyProtection="0"/>
    <xf numFmtId="227" fontId="76" fillId="0" borderId="72" applyNumberFormat="0" applyFill="0">
      <alignment horizontal="right"/>
    </xf>
    <xf numFmtId="227" fontId="76" fillId="0" borderId="72" applyNumberFormat="0" applyFill="0">
      <alignment horizontal="right"/>
    </xf>
    <xf numFmtId="1" fontId="113" fillId="0" borderId="0"/>
    <xf numFmtId="228" fontId="96" fillId="0" borderId="0" applyFont="0" applyFill="0" applyBorder="0" applyProtection="0">
      <alignment horizontal="right"/>
    </xf>
    <xf numFmtId="229" fontId="79" fillId="65" borderId="9" applyFont="0" applyFill="0" applyBorder="0" applyAlignment="0" applyProtection="0"/>
    <xf numFmtId="230" fontId="106" fillId="0" borderId="0" applyFont="0" applyFill="0" applyBorder="0" applyAlignment="0" applyProtection="0"/>
    <xf numFmtId="230" fontId="106" fillId="0" borderId="0" applyFont="0" applyFill="0" applyBorder="0" applyAlignment="0" applyProtection="0"/>
    <xf numFmtId="231" fontId="83" fillId="0" borderId="5" applyFont="0" applyFill="0" applyBorder="0" applyAlignment="0" applyProtection="0"/>
    <xf numFmtId="183" fontId="10" fillId="0" borderId="0" applyFont="0" applyFill="0" applyBorder="0" applyAlignment="0" applyProtection="0"/>
    <xf numFmtId="232" fontId="104" fillId="0" borderId="0" applyFont="0" applyFill="0" applyBorder="0" applyAlignment="0" applyProtection="0"/>
    <xf numFmtId="14" fontId="17" fillId="0" borderId="0" applyFill="0" applyBorder="0" applyAlignment="0"/>
    <xf numFmtId="0" fontId="10" fillId="0" borderId="0">
      <alignment horizontal="left" vertical="top"/>
    </xf>
    <xf numFmtId="167" fontId="114" fillId="0" borderId="0"/>
    <xf numFmtId="0" fontId="106" fillId="0" borderId="0"/>
    <xf numFmtId="168" fontId="10" fillId="0" borderId="0" applyFont="0" applyFill="0" applyBorder="0" applyAlignment="0" applyProtection="0"/>
    <xf numFmtId="170" fontId="10" fillId="0" borderId="0" applyFont="0" applyFill="0" applyBorder="0" applyAlignment="0" applyProtection="0"/>
    <xf numFmtId="0" fontId="115" fillId="0" borderId="0">
      <protection locked="0"/>
    </xf>
    <xf numFmtId="0" fontId="10" fillId="0" borderId="0"/>
    <xf numFmtId="167" fontId="78" fillId="0" borderId="0"/>
    <xf numFmtId="171" fontId="10" fillId="0" borderId="73" applyNumberFormat="0" applyFont="0" applyFill="0" applyAlignment="0" applyProtection="0"/>
    <xf numFmtId="171" fontId="10" fillId="0" borderId="73" applyNumberFormat="0" applyFont="0" applyFill="0" applyAlignment="0" applyProtection="0"/>
    <xf numFmtId="171" fontId="10" fillId="0" borderId="73" applyNumberFormat="0" applyFont="0" applyFill="0" applyAlignment="0" applyProtection="0"/>
    <xf numFmtId="167" fontId="116" fillId="0" borderId="0" applyFill="0" applyBorder="0" applyAlignment="0" applyProtection="0"/>
    <xf numFmtId="1" fontId="96" fillId="0" borderId="0"/>
    <xf numFmtId="233" fontId="117" fillId="0" borderId="0">
      <protection locked="0"/>
    </xf>
    <xf numFmtId="233" fontId="117" fillId="0" borderId="0">
      <protection locked="0"/>
    </xf>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23" fillId="8" borderId="29" applyNumberFormat="0" applyAlignment="0" applyProtection="0"/>
    <xf numFmtId="234" fontId="77" fillId="0" borderId="0" applyFon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235" fontId="99" fillId="68" borderId="11">
      <alignment horizontal="left"/>
    </xf>
    <xf numFmtId="1" fontId="119" fillId="69" borderId="43" applyNumberFormat="0" applyBorder="0" applyAlignment="0">
      <alignment horizontal="centerContinuous" vertical="center"/>
      <protection locked="0"/>
    </xf>
    <xf numFmtId="236" fontId="10" fillId="0" borderId="0">
      <protection locked="0"/>
    </xf>
    <xf numFmtId="214" fontId="10" fillId="0" borderId="0">
      <protection locked="0"/>
    </xf>
    <xf numFmtId="2" fontId="107" fillId="0" borderId="0" applyFont="0" applyFill="0" applyBorder="0" applyAlignment="0" applyProtection="0"/>
    <xf numFmtId="0" fontId="120" fillId="0" borderId="0" applyNumberFormat="0" applyFill="0" applyBorder="0" applyAlignment="0" applyProtection="0"/>
    <xf numFmtId="0" fontId="121" fillId="0" borderId="0" applyFill="0" applyBorder="0" applyProtection="0">
      <alignment horizontal="left"/>
    </xf>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38" fontId="106" fillId="70" borderId="0" applyNumberFormat="0" applyBorder="0" applyAlignment="0" applyProtection="0"/>
    <xf numFmtId="0" fontId="123" fillId="0" borderId="0" applyNumberFormat="0">
      <alignment horizontal="right"/>
    </xf>
    <xf numFmtId="0" fontId="10" fillId="0" borderId="0"/>
    <xf numFmtId="0" fontId="10" fillId="0" borderId="0"/>
    <xf numFmtId="0" fontId="10" fillId="0" borderId="0"/>
    <xf numFmtId="0" fontId="10" fillId="0" borderId="0"/>
    <xf numFmtId="237" fontId="10" fillId="71" borderId="34" applyNumberFormat="0" applyFont="0" applyBorder="0" applyAlignment="0" applyProtection="0"/>
    <xf numFmtId="186" fontId="10" fillId="0" borderId="0" applyFont="0" applyFill="0" applyBorder="0" applyAlignment="0" applyProtection="0">
      <alignment horizontal="right"/>
    </xf>
    <xf numFmtId="182" fontId="124" fillId="71" borderId="0" applyNumberFormat="0" applyFont="0" applyAlignment="0"/>
    <xf numFmtId="0" fontId="125" fillId="0" borderId="0" applyProtection="0">
      <alignment horizontal="right"/>
    </xf>
    <xf numFmtId="0" fontId="45" fillId="0" borderId="74" applyNumberFormat="0" applyAlignment="0" applyProtection="0">
      <alignment horizontal="left" vertical="center"/>
    </xf>
    <xf numFmtId="0" fontId="45" fillId="0" borderId="33">
      <alignment horizontal="left" vertical="center"/>
    </xf>
    <xf numFmtId="49" fontId="126" fillId="0" borderId="0">
      <alignment horizontal="centerContinuous"/>
    </xf>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60" fillId="0" borderId="56" applyNumberFormat="0" applyFill="0" applyAlignment="0" applyProtection="0"/>
    <xf numFmtId="0" fontId="127" fillId="0" borderId="0" applyNumberFormat="0" applyFill="0" applyBorder="0" applyAlignment="0" applyProtection="0"/>
    <xf numFmtId="0" fontId="128" fillId="0" borderId="0" applyProtection="0">
      <alignment horizontal="left"/>
    </xf>
    <xf numFmtId="0" fontId="128" fillId="0" borderId="0" applyProtection="0">
      <alignment horizontal="left"/>
    </xf>
    <xf numFmtId="0" fontId="128" fillId="0" borderId="0" applyProtection="0">
      <alignment horizontal="left"/>
    </xf>
    <xf numFmtId="0" fontId="128" fillId="0" borderId="0" applyProtection="0">
      <alignment horizontal="left"/>
    </xf>
    <xf numFmtId="0" fontId="61" fillId="0" borderId="57" applyNumberFormat="0" applyFill="0" applyAlignment="0" applyProtection="0"/>
    <xf numFmtId="0" fontId="128"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30" fillId="0" borderId="58" applyNumberFormat="0" applyFill="0" applyAlignment="0" applyProtection="0"/>
    <xf numFmtId="0" fontId="62" fillId="0" borderId="58" applyNumberFormat="0" applyFill="0" applyAlignment="0" applyProtection="0"/>
    <xf numFmtId="0" fontId="129" fillId="0" borderId="0" applyProtection="0">
      <alignment horizontal="left"/>
    </xf>
    <xf numFmtId="0" fontId="62" fillId="0" borderId="0" applyNumberFormat="0" applyFill="0" applyBorder="0" applyAlignment="0" applyProtection="0"/>
    <xf numFmtId="0" fontId="62" fillId="0" borderId="0" applyNumberFormat="0" applyFill="0" applyBorder="0" applyAlignment="0" applyProtection="0"/>
    <xf numFmtId="0" fontId="131" fillId="0" borderId="0"/>
    <xf numFmtId="0" fontId="90" fillId="0" borderId="0"/>
    <xf numFmtId="238" fontId="85" fillId="0" borderId="0">
      <alignment horizontal="centerContinuous"/>
    </xf>
    <xf numFmtId="0" fontId="132" fillId="0" borderId="75" applyNumberFormat="0" applyFill="0" applyBorder="0" applyAlignment="0" applyProtection="0">
      <alignment horizontal="left"/>
    </xf>
    <xf numFmtId="238" fontId="85" fillId="0" borderId="76">
      <alignment horizontal="center"/>
    </xf>
    <xf numFmtId="0" fontId="10" fillId="0" borderId="0" applyNumberFormat="0" applyFill="0" applyBorder="0" applyProtection="0">
      <alignment wrapText="1"/>
    </xf>
    <xf numFmtId="0" fontId="10" fillId="0" borderId="0" applyNumberFormat="0" applyFill="0" applyBorder="0" applyProtection="0">
      <alignment horizontal="justify" vertical="top" wrapText="1"/>
    </xf>
    <xf numFmtId="0" fontId="133" fillId="0" borderId="38">
      <alignment horizontal="left" vertical="center"/>
    </xf>
    <xf numFmtId="0" fontId="133" fillId="72" borderId="0">
      <alignment horizontal="centerContinuous" wrapText="1"/>
    </xf>
    <xf numFmtId="0" fontId="134" fillId="0" borderId="0" applyNumberFormat="0" applyFill="0" applyBorder="0" applyAlignment="0" applyProtection="0"/>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36" fillId="0" borderId="0" applyNumberFormat="0" applyFill="0" applyBorder="0" applyAlignment="0" applyProtection="0"/>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239" fontId="135" fillId="0" borderId="0" applyNumberFormat="0" applyFill="0" applyBorder="0" applyAlignment="0" applyProtection="0">
      <alignment vertical="top"/>
      <protection locked="0"/>
    </xf>
    <xf numFmtId="0" fontId="10" fillId="0" borderId="0" applyNumberFormat="0" applyFill="0" applyBorder="0" applyAlignment="0" applyProtection="0"/>
    <xf numFmtId="0" fontId="10" fillId="0" borderId="0">
      <alignment horizontal="right"/>
    </xf>
    <xf numFmtId="10" fontId="106" fillId="65" borderId="34" applyNumberFormat="0" applyBorder="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66" fillId="32" borderId="59" applyNumberFormat="0" applyAlignment="0" applyProtection="0"/>
    <xf numFmtId="240" fontId="99" fillId="0" borderId="0" applyNumberFormat="0" applyFill="0" applyBorder="0" applyAlignment="0" applyProtection="0"/>
    <xf numFmtId="0" fontId="10" fillId="0" borderId="0" applyNumberFormat="0" applyFill="0" applyBorder="0" applyAlignment="0">
      <protection locked="0"/>
    </xf>
    <xf numFmtId="0" fontId="141" fillId="65" borderId="0" applyNumberFormat="0" applyFont="0" applyBorder="0" applyAlignment="0">
      <alignment horizontal="right"/>
      <protection locked="0"/>
    </xf>
    <xf numFmtId="0" fontId="142" fillId="23" borderId="0" applyNumberFormat="0" applyFont="0" applyBorder="0" applyAlignment="0">
      <alignment horizontal="right" vertical="top"/>
      <protection locked="0"/>
    </xf>
    <xf numFmtId="241" fontId="10" fillId="65" borderId="77" applyNumberFormat="0" applyFont="0" applyBorder="0" applyAlignment="0">
      <alignment horizontal="right" vertical="center"/>
      <protection locked="0"/>
    </xf>
    <xf numFmtId="0" fontId="142" fillId="23" borderId="0" applyNumberFormat="0" applyFont="0" applyBorder="0" applyAlignment="0">
      <alignment horizontal="right" vertical="top"/>
      <protection locked="0"/>
    </xf>
    <xf numFmtId="0" fontId="99" fillId="0" borderId="0" applyFill="0" applyBorder="0">
      <alignment horizontal="right"/>
      <protection locked="0"/>
    </xf>
    <xf numFmtId="242" fontId="143" fillId="0" borderId="78" applyFont="0" applyFill="0" applyBorder="0" applyAlignment="0" applyProtection="0"/>
    <xf numFmtId="243" fontId="10" fillId="0" borderId="0" applyFill="0" applyBorder="0">
      <alignment horizontal="right"/>
      <protection locked="0"/>
    </xf>
    <xf numFmtId="0" fontId="144" fillId="0" borderId="0" applyFill="0" applyBorder="0"/>
    <xf numFmtId="0" fontId="145" fillId="73" borderId="79">
      <alignment horizontal="left" vertical="center" wrapText="1"/>
    </xf>
    <xf numFmtId="0" fontId="82" fillId="0" borderId="0" applyNumberFormat="0" applyFill="0" applyBorder="0" applyProtection="0">
      <alignment horizontal="left" vertical="center"/>
    </xf>
    <xf numFmtId="0" fontId="14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78" fillId="74" borderId="0" applyNumberFormat="0" applyFont="0" applyBorder="0" applyProtection="0"/>
    <xf numFmtId="2" fontId="147" fillId="0" borderId="5"/>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69" fillId="0" borderId="61" applyNumberFormat="0" applyFill="0" applyAlignment="0" applyProtection="0"/>
    <xf numFmtId="0" fontId="69" fillId="0" borderId="61" applyNumberFormat="0" applyFill="0" applyAlignment="0" applyProtection="0"/>
    <xf numFmtId="14" fontId="83" fillId="0" borderId="5" applyFont="0" applyFill="0" applyBorder="0" applyAlignment="0" applyProtection="0"/>
    <xf numFmtId="3" fontId="10" fillId="0" borderId="0"/>
    <xf numFmtId="1" fontId="149" fillId="0" borderId="0"/>
    <xf numFmtId="244" fontId="150" fillId="75" borderId="0" applyBorder="0" applyAlignment="0">
      <alignment horizontal="right"/>
    </xf>
    <xf numFmtId="168" fontId="10" fillId="0" borderId="0" applyFont="0" applyFill="0" applyBorder="0" applyAlignment="0" applyProtection="0"/>
    <xf numFmtId="17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45" fontId="10" fillId="0" borderId="0" applyFont="0" applyFill="0" applyBorder="0" applyAlignment="0" applyProtection="0"/>
    <xf numFmtId="246" fontId="6" fillId="0" borderId="0" applyFont="0" applyFill="0" applyBorder="0" applyAlignment="0" applyProtection="0"/>
    <xf numFmtId="247" fontId="10" fillId="0" borderId="0" applyFont="0" applyFill="0" applyBorder="0" applyAlignment="0" applyProtection="0"/>
    <xf numFmtId="14" fontId="81" fillId="0" borderId="0" applyFont="0" applyFill="0" applyBorder="0" applyAlignment="0" applyProtection="0"/>
    <xf numFmtId="3" fontId="82" fillId="0" borderId="0"/>
    <xf numFmtId="3" fontId="82" fillId="0" borderId="0"/>
    <xf numFmtId="0" fontId="10" fillId="0" borderId="0" applyFont="0" applyFill="0" applyBorder="0" applyAlignment="0" applyProtection="0"/>
    <xf numFmtId="0" fontId="10" fillId="0" borderId="0" applyFont="0" applyFill="0" applyBorder="0" applyAlignment="0" applyProtection="0"/>
    <xf numFmtId="248" fontId="10" fillId="0" borderId="0" applyFont="0" applyFill="0" applyBorder="0" applyAlignment="0" applyProtection="0"/>
    <xf numFmtId="249" fontId="6" fillId="0" borderId="0" applyFont="0" applyFill="0" applyBorder="0" applyAlignment="0" applyProtection="0"/>
    <xf numFmtId="250" fontId="10" fillId="0" borderId="0" applyFont="0" applyFill="0" applyBorder="0" applyAlignment="0" applyProtection="0"/>
    <xf numFmtId="251" fontId="10" fillId="0" borderId="0">
      <protection locked="0"/>
    </xf>
    <xf numFmtId="231" fontId="106" fillId="65" borderId="0">
      <alignment horizontal="center"/>
    </xf>
    <xf numFmtId="252" fontId="104" fillId="0" borderId="0" applyFont="0" applyFill="0" applyBorder="0" applyProtection="0">
      <alignment horizontal="right"/>
    </xf>
    <xf numFmtId="253" fontId="10" fillId="0" borderId="0" applyFont="0" applyFill="0" applyBorder="0" applyAlignment="0" applyProtection="0"/>
    <xf numFmtId="179" fontId="10" fillId="0" borderId="0" applyFont="0" applyFill="0" applyBorder="0" applyAlignment="0" applyProtection="0"/>
    <xf numFmtId="0" fontId="102" fillId="0" borderId="0" applyFont="0" applyFill="0" applyBorder="0" applyProtection="0">
      <alignment horizontal="right"/>
    </xf>
    <xf numFmtId="0" fontId="102" fillId="0" borderId="0" applyFont="0" applyFill="0" applyBorder="0" applyProtection="0">
      <alignment horizontal="right"/>
    </xf>
    <xf numFmtId="0" fontId="102" fillId="0" borderId="0" applyFont="0" applyFill="0" applyBorder="0" applyProtection="0">
      <alignment horizontal="right"/>
    </xf>
    <xf numFmtId="0" fontId="10" fillId="0" borderId="0" applyFont="0" applyFill="0" applyBorder="0" applyProtection="0">
      <alignment horizontal="right"/>
    </xf>
    <xf numFmtId="171" fontId="10" fillId="0" borderId="0" applyFont="0" applyFill="0" applyBorder="0" applyProtection="0">
      <alignment horizontal="right"/>
    </xf>
    <xf numFmtId="0" fontId="10" fillId="0" borderId="80" applyBorder="0" applyAlignment="0" applyProtection="0">
      <alignment horizontal="center"/>
    </xf>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94" fillId="0" borderId="0"/>
    <xf numFmtId="241" fontId="86" fillId="0" borderId="0" applyNumberFormat="0" applyFont="0" applyFill="0" applyBorder="0" applyAlignment="0" applyProtection="0">
      <alignment vertical="center"/>
    </xf>
    <xf numFmtId="37" fontId="152" fillId="0" borderId="0"/>
    <xf numFmtId="0" fontId="153" fillId="0" borderId="0"/>
    <xf numFmtId="0" fontId="35" fillId="76" borderId="0" applyNumberFormat="0" applyBorder="0" applyAlignment="0">
      <alignment horizontal="right"/>
      <protection hidden="1"/>
    </xf>
    <xf numFmtId="241" fontId="154" fillId="0" borderId="0" applyNumberFormat="0" applyFill="0" applyBorder="0" applyAlignment="0" applyProtection="0">
      <alignment vertical="center"/>
    </xf>
    <xf numFmtId="1" fontId="82" fillId="0" borderId="0"/>
    <xf numFmtId="254" fontId="155" fillId="0" borderId="0"/>
    <xf numFmtId="37" fontId="79" fillId="77" borderId="0" applyFont="0" applyFill="0" applyBorder="0" applyAlignment="0" applyProtection="0"/>
    <xf numFmtId="233" fontId="10" fillId="0" borderId="0" applyFont="0" applyFill="0" applyBorder="0" applyAlignment="0"/>
    <xf numFmtId="255" fontId="106" fillId="0" borderId="0" applyFont="0" applyFill="0" applyBorder="0" applyAlignment="0"/>
    <xf numFmtId="256" fontId="106" fillId="0" borderId="0" applyFont="0" applyFill="0" applyBorder="0" applyAlignment="0"/>
    <xf numFmtId="255" fontId="106" fillId="0" borderId="0" applyFont="0" applyFill="0" applyBorder="0" applyAlignment="0"/>
    <xf numFmtId="257" fontId="6" fillId="0" borderId="0"/>
    <xf numFmtId="0" fontId="10" fillId="0" borderId="0"/>
    <xf numFmtId="0" fontId="10" fillId="0" borderId="0"/>
    <xf numFmtId="0" fontId="10" fillId="0" borderId="0"/>
    <xf numFmtId="0" fontId="10" fillId="0" borderId="0"/>
    <xf numFmtId="0" fontId="99" fillId="0" borderId="0"/>
    <xf numFmtId="0" fontId="10" fillId="0" borderId="0"/>
    <xf numFmtId="0" fontId="6" fillId="0" borderId="0"/>
    <xf numFmtId="0" fontId="10" fillId="0" borderId="0"/>
    <xf numFmtId="0" fontId="6" fillId="0" borderId="0"/>
    <xf numFmtId="0" fontId="6" fillId="0" borderId="0"/>
    <xf numFmtId="0" fontId="6" fillId="0" borderId="0"/>
    <xf numFmtId="0" fontId="99" fillId="0" borderId="0"/>
    <xf numFmtId="0" fontId="10" fillId="0" borderId="0"/>
    <xf numFmtId="0" fontId="17" fillId="0" borderId="0"/>
    <xf numFmtId="0" fontId="6" fillId="0" borderId="0"/>
    <xf numFmtId="0" fontId="6" fillId="0" borderId="0"/>
    <xf numFmtId="0" fontId="6" fillId="0" borderId="0"/>
    <xf numFmtId="0" fontId="6" fillId="0" borderId="0"/>
    <xf numFmtId="0" fontId="10" fillId="0" borderId="34"/>
    <xf numFmtId="0" fontId="17" fillId="0" borderId="0">
      <alignment vertical="top"/>
    </xf>
    <xf numFmtId="0" fontId="17" fillId="0" borderId="0">
      <alignment vertical="top"/>
    </xf>
    <xf numFmtId="0" fontId="10" fillId="0" borderId="0"/>
    <xf numFmtId="0" fontId="6" fillId="0" borderId="0"/>
    <xf numFmtId="0" fontId="10" fillId="0" borderId="0"/>
    <xf numFmtId="0" fontId="6" fillId="0" borderId="0"/>
    <xf numFmtId="0" fontId="10" fillId="0" borderId="0"/>
    <xf numFmtId="0" fontId="10" fillId="0" borderId="0"/>
    <xf numFmtId="0" fontId="10" fillId="0" borderId="0"/>
    <xf numFmtId="0" fontId="10" fillId="0" borderId="0"/>
    <xf numFmtId="0" fontId="6" fillId="0" borderId="0"/>
    <xf numFmtId="0" fontId="10" fillId="0" borderId="0"/>
    <xf numFmtId="0" fontId="10" fillId="0" borderId="0"/>
    <xf numFmtId="0" fontId="99" fillId="0" borderId="0"/>
    <xf numFmtId="0" fontId="6"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32" fillId="0" borderId="0"/>
    <xf numFmtId="0" fontId="10" fillId="0" borderId="0"/>
    <xf numFmtId="0" fontId="10" fillId="0" borderId="0"/>
    <xf numFmtId="0" fontId="32" fillId="0" borderId="0"/>
    <xf numFmtId="0" fontId="99" fillId="0" borderId="0"/>
    <xf numFmtId="0" fontId="10" fillId="0" borderId="0"/>
    <xf numFmtId="239" fontId="10" fillId="0" borderId="0"/>
    <xf numFmtId="0" fontId="99" fillId="0" borderId="0"/>
    <xf numFmtId="0" fontId="99" fillId="0" borderId="0"/>
    <xf numFmtId="239" fontId="10" fillId="0" borderId="0"/>
    <xf numFmtId="0" fontId="32"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2" fillId="0" borderId="0"/>
    <xf numFmtId="0" fontId="123" fillId="0" borderId="0"/>
    <xf numFmtId="0" fontId="10" fillId="0" borderId="0"/>
    <xf numFmtId="239" fontId="10" fillId="0" borderId="0"/>
    <xf numFmtId="239" fontId="10" fillId="0" borderId="0"/>
    <xf numFmtId="0" fontId="10"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239"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99" fillId="0" borderId="0"/>
    <xf numFmtId="0" fontId="75" fillId="0" borderId="0"/>
    <xf numFmtId="0" fontId="99" fillId="0" borderId="0"/>
    <xf numFmtId="0" fontId="99"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12" fillId="0" borderId="0"/>
    <xf numFmtId="0" fontId="99" fillId="0" borderId="0"/>
    <xf numFmtId="0" fontId="75" fillId="0" borderId="0"/>
    <xf numFmtId="0" fontId="75" fillId="0" borderId="0"/>
    <xf numFmtId="0" fontId="99"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5" fillId="0" borderId="0"/>
    <xf numFmtId="0" fontId="6" fillId="0" borderId="0"/>
    <xf numFmtId="0" fontId="99" fillId="0" borderId="0"/>
    <xf numFmtId="0" fontId="10" fillId="0" borderId="0"/>
    <xf numFmtId="0" fontId="75" fillId="0" borderId="0"/>
    <xf numFmtId="0" fontId="10" fillId="0" borderId="0"/>
    <xf numFmtId="0" fontId="10" fillId="0" borderId="0"/>
    <xf numFmtId="0" fontId="75" fillId="0" borderId="0"/>
    <xf numFmtId="0" fontId="10" fillId="0" borderId="0"/>
    <xf numFmtId="0" fontId="10" fillId="0" borderId="0"/>
    <xf numFmtId="0" fontId="10" fillId="0" borderId="0"/>
    <xf numFmtId="0" fontId="10" fillId="0" borderId="0"/>
    <xf numFmtId="0" fontId="10" fillId="0" borderId="0"/>
    <xf numFmtId="0" fontId="75" fillId="0" borderId="0"/>
    <xf numFmtId="0" fontId="10" fillId="0" borderId="0"/>
    <xf numFmtId="0" fontId="99" fillId="0" borderId="0"/>
    <xf numFmtId="0" fontId="75" fillId="0" borderId="0"/>
    <xf numFmtId="0" fontId="10" fillId="0" borderId="0"/>
    <xf numFmtId="0" fontId="10" fillId="0" borderId="0"/>
    <xf numFmtId="0" fontId="89" fillId="0" borderId="0"/>
    <xf numFmtId="0" fontId="99"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239" fontId="10" fillId="0" borderId="0"/>
    <xf numFmtId="239" fontId="10" fillId="0" borderId="0"/>
    <xf numFmtId="0"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156" fillId="0" borderId="0"/>
    <xf numFmtId="0" fontId="156" fillId="0" borderId="0"/>
    <xf numFmtId="239" fontId="10" fillId="0" borderId="0"/>
    <xf numFmtId="239" fontId="10" fillId="0" borderId="0"/>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57" fontId="6" fillId="0" borderId="0"/>
    <xf numFmtId="0" fontId="6" fillId="0" borderId="0"/>
    <xf numFmtId="0" fontId="105" fillId="0" borderId="0"/>
    <xf numFmtId="239" fontId="10" fillId="0" borderId="0"/>
    <xf numFmtId="0" fontId="10" fillId="0" borderId="0"/>
    <xf numFmtId="239" fontId="10" fillId="0" borderId="0"/>
    <xf numFmtId="0" fontId="75" fillId="0" borderId="0"/>
    <xf numFmtId="0" fontId="6" fillId="0" borderId="0"/>
    <xf numFmtId="0" fontId="75" fillId="0" borderId="0"/>
    <xf numFmtId="239" fontId="10"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0" fontId="6" fillId="0" borderId="0"/>
    <xf numFmtId="239" fontId="10" fillId="0" borderId="0"/>
    <xf numFmtId="239" fontId="10" fillId="0" borderId="0"/>
    <xf numFmtId="239" fontId="10" fillId="0" borderId="0"/>
    <xf numFmtId="0" fontId="6" fillId="0" borderId="0"/>
    <xf numFmtId="0" fontId="10" fillId="0" borderId="0"/>
    <xf numFmtId="0" fontId="10" fillId="0" borderId="0"/>
    <xf numFmtId="0" fontId="10" fillId="0" borderId="0"/>
    <xf numFmtId="0" fontId="10" fillId="0" borderId="0"/>
    <xf numFmtId="239" fontId="10" fillId="0" borderId="0"/>
    <xf numFmtId="0"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78"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239" fontId="10" fillId="0" borderId="0"/>
    <xf numFmtId="239" fontId="10" fillId="0" borderId="0"/>
    <xf numFmtId="0" fontId="10" fillId="0" borderId="0">
      <alignment wrapText="1"/>
    </xf>
    <xf numFmtId="0" fontId="10" fillId="0" borderId="0">
      <alignment wrapText="1"/>
    </xf>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0" fontId="10" fillId="0" borderId="0"/>
    <xf numFmtId="0" fontId="6"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239" fontId="10" fillId="0" borderId="0"/>
    <xf numFmtId="239" fontId="10" fillId="0" borderId="0"/>
    <xf numFmtId="0" fontId="39" fillId="0" borderId="0"/>
    <xf numFmtId="0" fontId="39" fillId="0" borderId="0"/>
    <xf numFmtId="0" fontId="10" fillId="0" borderId="0">
      <alignment wrapText="1"/>
    </xf>
    <xf numFmtId="0" fontId="10" fillId="0" borderId="0">
      <alignment wrapText="1"/>
    </xf>
    <xf numFmtId="0" fontId="10" fillId="0" borderId="0">
      <alignment wrapText="1"/>
    </xf>
    <xf numFmtId="0" fontId="39" fillId="0" borderId="0"/>
    <xf numFmtId="0" fontId="3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239" fontId="10" fillId="0" borderId="0"/>
    <xf numFmtId="0" fontId="99" fillId="0" borderId="0"/>
    <xf numFmtId="0" fontId="10" fillId="0" borderId="0">
      <alignment wrapText="1"/>
    </xf>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alignment wrapText="1"/>
    </xf>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32" fillId="0" borderId="0"/>
    <xf numFmtId="0" fontId="17"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99" fillId="0" borderId="0"/>
    <xf numFmtId="0" fontId="10" fillId="0" borderId="0"/>
    <xf numFmtId="0" fontId="10" fillId="0" borderId="0"/>
    <xf numFmtId="0" fontId="10" fillId="0" borderId="0"/>
    <xf numFmtId="0" fontId="10" fillId="0" borderId="0"/>
    <xf numFmtId="0" fontId="10" fillId="0" borderId="0"/>
    <xf numFmtId="0" fontId="17" fillId="0" borderId="0"/>
    <xf numFmtId="0" fontId="17" fillId="0" borderId="0"/>
    <xf numFmtId="239" fontId="10" fillId="0" borderId="0"/>
    <xf numFmtId="0" fontId="10"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75" fillId="0" borderId="0"/>
    <xf numFmtId="257"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6" fillId="0" borderId="0"/>
    <xf numFmtId="0" fontId="10"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6" fillId="0" borderId="0"/>
    <xf numFmtId="0" fontId="99" fillId="0" borderId="0"/>
    <xf numFmtId="0" fontId="99" fillId="0" borderId="0"/>
    <xf numFmtId="0" fontId="99" fillId="0" borderId="0"/>
    <xf numFmtId="0" fontId="99" fillId="0" borderId="0"/>
    <xf numFmtId="0" fontId="99" fillId="0" borderId="0"/>
    <xf numFmtId="0" fontId="10"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257" fontId="6" fillId="0" borderId="0"/>
    <xf numFmtId="0" fontId="17" fillId="0" borderId="0"/>
    <xf numFmtId="0" fontId="10" fillId="0" borderId="0"/>
    <xf numFmtId="0" fontId="10" fillId="0" borderId="0"/>
    <xf numFmtId="0" fontId="106" fillId="0" borderId="0"/>
    <xf numFmtId="0" fontId="6" fillId="0" borderId="0"/>
    <xf numFmtId="0" fontId="99" fillId="0" borderId="0"/>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0" fontId="157" fillId="0" borderId="0"/>
    <xf numFmtId="0" fontId="10" fillId="0" borderId="0"/>
    <xf numFmtId="0" fontId="158" fillId="0" borderId="0"/>
    <xf numFmtId="259" fontId="106" fillId="0" borderId="0" applyFont="0" applyFill="0" applyBorder="0" applyAlignment="0" applyProtection="0"/>
    <xf numFmtId="0" fontId="84" fillId="35" borderId="63" applyNumberFormat="0" applyFont="0" applyAlignment="0" applyProtection="0"/>
    <xf numFmtId="0" fontId="6" fillId="35" borderId="63" applyNumberFormat="0" applyFont="0" applyAlignment="0" applyProtection="0"/>
    <xf numFmtId="0" fontId="39" fillId="35" borderId="63" applyNumberFormat="0" applyFont="0" applyAlignment="0" applyProtection="0"/>
    <xf numFmtId="0" fontId="6" fillId="35" borderId="63" applyNumberFormat="0" applyFont="0" applyAlignment="0" applyProtection="0"/>
    <xf numFmtId="0" fontId="39"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0" fillId="0" borderId="0" applyBorder="0" applyProtection="0">
      <alignment horizontal="right"/>
    </xf>
    <xf numFmtId="260" fontId="161" fillId="78" borderId="0" applyBorder="0" applyProtection="0">
      <alignment horizontal="right"/>
    </xf>
    <xf numFmtId="260" fontId="162" fillId="0" borderId="33" applyBorder="0"/>
    <xf numFmtId="260" fontId="160" fillId="0" borderId="0" applyBorder="0" applyProtection="0">
      <alignment horizontal="right"/>
    </xf>
    <xf numFmtId="261" fontId="160" fillId="0" borderId="0" applyBorder="0" applyProtection="0">
      <alignment horizontal="right"/>
    </xf>
    <xf numFmtId="261" fontId="163" fillId="78" borderId="0" applyProtection="0">
      <alignment horizontal="right"/>
    </xf>
    <xf numFmtId="37" fontId="77" fillId="0" borderId="0" applyFill="0" applyBorder="0" applyProtection="0">
      <alignment horizontal="right"/>
    </xf>
    <xf numFmtId="192" fontId="79" fillId="0" borderId="0" applyFont="0" applyFill="0" applyBorder="0" applyProtection="0">
      <alignment horizontal="right"/>
    </xf>
    <xf numFmtId="262" fontId="160" fillId="0" borderId="0" applyFill="0" applyBorder="0" applyProtection="0"/>
    <xf numFmtId="0" fontId="93" fillId="65" borderId="0">
      <alignment horizontal="right"/>
    </xf>
    <xf numFmtId="0" fontId="10" fillId="0" borderId="0">
      <alignment horizontal="right"/>
    </xf>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67" fillId="33" borderId="60" applyNumberFormat="0" applyAlignment="0" applyProtection="0"/>
    <xf numFmtId="0" fontId="67" fillId="33" borderId="60" applyNumberFormat="0" applyAlignment="0" applyProtection="0"/>
    <xf numFmtId="0" fontId="165" fillId="0" borderId="0" applyProtection="0">
      <alignment horizontal="left"/>
    </xf>
    <xf numFmtId="0" fontId="165" fillId="0" borderId="0" applyFill="0" applyBorder="0" applyProtection="0">
      <alignment horizontal="left"/>
    </xf>
    <xf numFmtId="0" fontId="166" fillId="0" borderId="0" applyFill="0" applyBorder="0" applyProtection="0">
      <alignment horizontal="left"/>
    </xf>
    <xf numFmtId="1" fontId="167" fillId="0" borderId="0" applyProtection="0">
      <alignment horizontal="right" vertical="center"/>
    </xf>
    <xf numFmtId="241" fontId="168" fillId="0" borderId="5">
      <alignment vertical="center"/>
    </xf>
    <xf numFmtId="2" fontId="96" fillId="0" borderId="0"/>
    <xf numFmtId="237" fontId="169" fillId="0" borderId="0" applyFill="0" applyBorder="0" applyAlignment="0" applyProtection="0"/>
    <xf numFmtId="173" fontId="10" fillId="0" borderId="0" applyFont="0" applyFill="0" applyBorder="0" applyAlignment="0" applyProtection="0"/>
    <xf numFmtId="263" fontId="78" fillId="0" borderId="0" applyFont="0" applyFill="0" applyBorder="0" applyAlignment="0" applyProtection="0"/>
    <xf numFmtId="264" fontId="170" fillId="65" borderId="34" applyFill="0" applyBorder="0" applyAlignment="0" applyProtection="0">
      <alignment horizontal="right"/>
      <protection locked="0"/>
    </xf>
    <xf numFmtId="265" fontId="170" fillId="70" borderId="0" applyFill="0" applyBorder="0" applyAlignment="0" applyProtection="0">
      <protection hidden="1"/>
    </xf>
    <xf numFmtId="10" fontId="10" fillId="0" borderId="0" applyFont="0" applyFill="0" applyBorder="0" applyAlignment="0" applyProtection="0"/>
    <xf numFmtId="10" fontId="10" fillId="0" borderId="0" applyFont="0" applyFill="0" applyBorder="0" applyAlignment="0" applyProtection="0"/>
    <xf numFmtId="266" fontId="160" fillId="0" borderId="0" applyBorder="0" applyProtection="0">
      <alignment horizontal="right"/>
    </xf>
    <xf numFmtId="266" fontId="161" fillId="78" borderId="0" applyProtection="0">
      <alignment horizontal="right"/>
    </xf>
    <xf numFmtId="266" fontId="160" fillId="0" borderId="0" applyFont="0" applyBorder="0" applyProtection="0">
      <alignment horizontal="right"/>
    </xf>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6" fillId="0" borderId="0" applyFont="0" applyFill="0" applyBorder="0" applyProtection="0">
      <alignment horizontal="right"/>
    </xf>
    <xf numFmtId="9" fontId="10" fillId="0" borderId="0"/>
    <xf numFmtId="268" fontId="10" fillId="0" borderId="0" applyFill="0" applyBorder="0">
      <alignment horizontal="right"/>
      <protection locked="0"/>
    </xf>
    <xf numFmtId="1" fontId="82" fillId="0" borderId="0"/>
    <xf numFmtId="251" fontId="10" fillId="0" borderId="0">
      <protection locked="0"/>
    </xf>
    <xf numFmtId="237" fontId="10" fillId="0" borderId="0" applyFont="0" applyFill="0" applyBorder="0" applyAlignment="0" applyProtection="0"/>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10" fontId="96" fillId="0" borderId="0"/>
    <xf numFmtId="10" fontId="96" fillId="73" borderId="0"/>
    <xf numFmtId="9" fontId="96" fillId="0" borderId="0" applyFont="0" applyFill="0" applyBorder="0" applyAlignment="0" applyProtection="0"/>
    <xf numFmtId="171" fontId="17" fillId="0" borderId="0"/>
    <xf numFmtId="269" fontId="171" fillId="70" borderId="0" applyBorder="0" applyAlignment="0">
      <protection hidden="1"/>
    </xf>
    <xf numFmtId="1" fontId="171" fillId="70" borderId="0">
      <alignment horizontal="center"/>
    </xf>
    <xf numFmtId="0" fontId="99" fillId="0" borderId="0" applyNumberFormat="0" applyFont="0" applyFill="0" applyBorder="0" applyAlignment="0" applyProtection="0">
      <alignment horizontal="left"/>
    </xf>
    <xf numFmtId="15" fontId="99" fillId="0" borderId="0" applyFont="0" applyFill="0" applyBorder="0" applyAlignment="0" applyProtection="0"/>
    <xf numFmtId="4" fontId="99" fillId="0" borderId="0" applyFont="0" applyFill="0" applyBorder="0" applyAlignment="0" applyProtection="0"/>
    <xf numFmtId="0" fontId="145" fillId="0" borderId="68">
      <alignment horizontal="center"/>
    </xf>
    <xf numFmtId="3" fontId="99" fillId="0" borderId="0" applyFont="0" applyFill="0" applyBorder="0" applyAlignment="0" applyProtection="0"/>
    <xf numFmtId="0" fontId="99" fillId="79" borderId="0" applyNumberFormat="0" applyFont="0" applyBorder="0" applyAlignment="0" applyProtection="0"/>
    <xf numFmtId="0" fontId="99" fillId="0" borderId="0">
      <alignment horizontal="right"/>
      <protection locked="0"/>
    </xf>
    <xf numFmtId="233" fontId="172" fillId="0" borderId="0" applyNumberFormat="0" applyFill="0" applyBorder="0" applyAlignment="0" applyProtection="0">
      <alignment horizontal="left"/>
    </xf>
    <xf numFmtId="0" fontId="173" fillId="68" borderId="0"/>
    <xf numFmtId="0" fontId="82" fillId="0" borderId="0" applyNumberFormat="0" applyFill="0" applyBorder="0" applyProtection="0">
      <alignment horizontal="right" vertical="center"/>
    </xf>
    <xf numFmtId="0" fontId="174" fillId="0" borderId="81">
      <alignment vertical="center"/>
    </xf>
    <xf numFmtId="270" fontId="10" fillId="0" borderId="0" applyFill="0" applyBorder="0">
      <alignment horizontal="right"/>
      <protection hidden="1"/>
    </xf>
    <xf numFmtId="0" fontId="175" fillId="67" borderId="34">
      <alignment horizontal="center" vertical="center" wrapText="1"/>
      <protection hidden="1"/>
    </xf>
    <xf numFmtId="0" fontId="99" fillId="80" borderId="82"/>
    <xf numFmtId="0" fontId="78" fillId="81" borderId="0" applyNumberFormat="0" applyFont="0" applyBorder="0" applyAlignment="0" applyProtection="0"/>
    <xf numFmtId="167" fontId="176" fillId="0" borderId="0" applyFill="0" applyBorder="0" applyAlignment="0" applyProtection="0"/>
    <xf numFmtId="168" fontId="177" fillId="0" borderId="0"/>
    <xf numFmtId="0" fontId="106" fillId="0" borderId="0"/>
    <xf numFmtId="0" fontId="178" fillId="0" borderId="0">
      <alignment horizontal="right"/>
    </xf>
    <xf numFmtId="0" fontId="113" fillId="0" borderId="0">
      <alignment horizontal="left"/>
    </xf>
    <xf numFmtId="237" fontId="179" fillId="0" borderId="76"/>
    <xf numFmtId="271" fontId="86" fillId="75" borderId="0" applyFont="0" applyBorder="0"/>
    <xf numFmtId="0" fontId="180" fillId="0" borderId="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0" fillId="0" borderId="0">
      <alignment vertical="top"/>
    </xf>
    <xf numFmtId="168" fontId="10" fillId="0" borderId="0" applyFont="0" applyFill="0" applyBorder="0" applyAlignment="0" applyProtection="0"/>
    <xf numFmtId="0" fontId="35" fillId="0" borderId="0">
      <alignment vertical="top"/>
    </xf>
    <xf numFmtId="0" fontId="78" fillId="0" borderId="0">
      <alignment vertical="top"/>
    </xf>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9" fontId="10" fillId="0" borderId="0" applyFon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81" fillId="81" borderId="34" applyNumberFormat="0" applyProtection="0">
      <alignment horizontal="center" vertical="center"/>
    </xf>
    <xf numFmtId="0" fontId="78" fillId="0" borderId="0">
      <alignment vertical="top"/>
    </xf>
    <xf numFmtId="0" fontId="9" fillId="81" borderId="34" applyNumberFormat="0" applyProtection="0">
      <alignment horizontal="center" vertical="center" wrapText="1"/>
    </xf>
    <xf numFmtId="0" fontId="9" fillId="81" borderId="34" applyNumberFormat="0" applyProtection="0">
      <alignment horizontal="center" vertical="center"/>
    </xf>
    <xf numFmtId="0" fontId="9" fillId="81" borderId="34" applyNumberFormat="0" applyProtection="0">
      <alignment horizontal="center" vertical="center" wrapText="1"/>
    </xf>
    <xf numFmtId="0" fontId="182" fillId="0" borderId="0" applyNumberFormat="0" applyFill="0" applyBorder="0" applyAlignment="0" applyProtection="0"/>
    <xf numFmtId="0" fontId="9" fillId="60" borderId="34" applyNumberFormat="0" applyProtection="0">
      <alignment horizontal="left" vertical="center" wrapText="1"/>
    </xf>
    <xf numFmtId="0" fontId="78" fillId="0" borderId="0">
      <alignment vertical="top"/>
    </xf>
    <xf numFmtId="0" fontId="78" fillId="0" borderId="0">
      <alignment vertical="top"/>
    </xf>
    <xf numFmtId="0" fontId="45" fillId="0" borderId="0" applyNumberFormat="0" applyFill="0" applyBorder="0" applyAlignment="0" applyProtection="0"/>
    <xf numFmtId="257" fontId="9" fillId="82" borderId="34" applyNumberFormat="0" applyProtection="0">
      <alignment horizontal="center" vertical="center" wrapText="1"/>
    </xf>
    <xf numFmtId="0" fontId="10" fillId="25" borderId="34" applyNumberFormat="0" applyProtection="0">
      <alignment horizontal="left" vertical="center" wrapText="1"/>
    </xf>
    <xf numFmtId="0" fontId="78" fillId="0" borderId="0">
      <alignment vertical="top"/>
    </xf>
    <xf numFmtId="0" fontId="9" fillId="60" borderId="34" applyNumberFormat="0" applyProtection="0">
      <alignment horizontal="left" vertical="center" wrapText="1"/>
    </xf>
    <xf numFmtId="0" fontId="78" fillId="0" borderId="0">
      <alignment vertical="top"/>
    </xf>
    <xf numFmtId="0" fontId="78" fillId="0" borderId="0">
      <alignment vertical="top"/>
    </xf>
    <xf numFmtId="0" fontId="183" fillId="83" borderId="0" applyNumberFormat="0" applyBorder="0" applyAlignment="0" applyProtection="0"/>
    <xf numFmtId="0" fontId="78" fillId="0" borderId="0">
      <alignment vertical="top"/>
    </xf>
    <xf numFmtId="0" fontId="78" fillId="0" borderId="0">
      <alignment vertical="top"/>
    </xf>
    <xf numFmtId="0" fontId="78" fillId="0" borderId="0">
      <alignment vertical="top"/>
    </xf>
    <xf numFmtId="170" fontId="77"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85"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69"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72"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72"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7" fillId="0" borderId="0" applyNumberFormat="0" applyBorder="0" applyAlignment="0"/>
    <xf numFmtId="0" fontId="184" fillId="0" borderId="0" applyNumberFormat="0" applyBorder="0" applyAlignment="0"/>
    <xf numFmtId="0" fontId="185" fillId="0" borderId="0" applyNumberFormat="0" applyBorder="0" applyAlignment="0"/>
    <xf numFmtId="0" fontId="95" fillId="0" borderId="0" applyNumberFormat="0" applyFill="0" applyBorder="0" applyProtection="0">
      <alignment horizontal="left" vertical="center"/>
    </xf>
    <xf numFmtId="0" fontId="95" fillId="0" borderId="33" applyNumberFormat="0" applyFill="0" applyProtection="0">
      <alignment horizontal="left" vertical="center"/>
    </xf>
    <xf numFmtId="273" fontId="86" fillId="84" borderId="0" applyNumberFormat="0" applyFont="0" applyBorder="0">
      <alignment horizontal="center" vertical="center"/>
      <protection locked="0"/>
    </xf>
    <xf numFmtId="9" fontId="10" fillId="0" borderId="0"/>
    <xf numFmtId="0" fontId="97" fillId="0" borderId="0" applyFill="0" applyBorder="0" applyProtection="0">
      <alignment horizontal="center" vertical="center"/>
    </xf>
    <xf numFmtId="0" fontId="186" fillId="0" borderId="0" applyBorder="0" applyProtection="0">
      <alignment vertical="center"/>
    </xf>
    <xf numFmtId="171" fontId="10" fillId="0" borderId="5" applyBorder="0" applyProtection="0">
      <alignment horizontal="right" vertical="center"/>
    </xf>
    <xf numFmtId="0" fontId="187" fillId="85" borderId="0" applyBorder="0" applyProtection="0">
      <alignment horizontal="centerContinuous" vertical="center"/>
    </xf>
    <xf numFmtId="0" fontId="187" fillId="83" borderId="5" applyBorder="0" applyProtection="0">
      <alignment horizontal="centerContinuous" vertical="center"/>
    </xf>
    <xf numFmtId="0" fontId="188" fillId="0" borderId="0"/>
    <xf numFmtId="0" fontId="97" fillId="0" borderId="0" applyFill="0" applyBorder="0" applyProtection="0"/>
    <xf numFmtId="0" fontId="158" fillId="0" borderId="0"/>
    <xf numFmtId="0" fontId="189" fillId="0" borderId="0" applyFill="0" applyBorder="0" applyProtection="0">
      <alignment horizontal="left"/>
    </xf>
    <xf numFmtId="0" fontId="190" fillId="0" borderId="0" applyFill="0" applyBorder="0" applyProtection="0">
      <alignment horizontal="left" vertical="top"/>
    </xf>
    <xf numFmtId="0" fontId="191" fillId="0" borderId="0">
      <alignment horizontal="centerContinuous"/>
    </xf>
    <xf numFmtId="241" fontId="10" fillId="25" borderId="83" applyNumberFormat="0" applyAlignment="0">
      <alignment vertical="center"/>
    </xf>
    <xf numFmtId="241" fontId="192" fillId="86" borderId="84" applyNumberFormat="0" applyBorder="0" applyAlignment="0" applyProtection="0">
      <alignment vertical="center"/>
    </xf>
    <xf numFmtId="241" fontId="10" fillId="25" borderId="83" applyNumberFormat="0" applyProtection="0">
      <alignment horizontal="centerContinuous" vertical="center"/>
    </xf>
    <xf numFmtId="241" fontId="193" fillId="87" borderId="0" applyNumberFormat="0" applyBorder="0" applyAlignment="0" applyProtection="0">
      <alignment vertical="center"/>
    </xf>
    <xf numFmtId="241" fontId="10" fillId="86" borderId="0" applyBorder="0" applyAlignment="0" applyProtection="0">
      <alignment vertical="center"/>
    </xf>
    <xf numFmtId="49" fontId="77" fillId="0" borderId="5">
      <alignment vertical="center"/>
    </xf>
    <xf numFmtId="0" fontId="194" fillId="0" borderId="0"/>
    <xf numFmtId="0" fontId="195" fillId="0" borderId="0"/>
    <xf numFmtId="49" fontId="17" fillId="0" borderId="0" applyFill="0" applyBorder="0" applyAlignment="0"/>
    <xf numFmtId="274" fontId="78" fillId="0" borderId="0" applyFill="0" applyBorder="0" applyAlignment="0"/>
    <xf numFmtId="275" fontId="78" fillId="0" borderId="0" applyFill="0" applyBorder="0" applyAlignment="0"/>
    <xf numFmtId="0" fontId="81" fillId="0" borderId="0" applyNumberFormat="0" applyFont="0" applyFill="0" applyBorder="0" applyProtection="0">
      <alignment horizontal="left" vertical="top" wrapText="1"/>
    </xf>
    <xf numFmtId="18" fontId="106" fillId="0" borderId="0" applyFill="0" applyBorder="0" applyAlignment="0" applyProtection="0"/>
    <xf numFmtId="0" fontId="78" fillId="0" borderId="0" applyNumberFormat="0" applyFill="0" applyBorder="0" applyAlignment="0" applyProtection="0"/>
    <xf numFmtId="0" fontId="82" fillId="0" borderId="0" applyNumberFormat="0" applyFill="0" applyBorder="0" applyAlignment="0" applyProtection="0"/>
    <xf numFmtId="40" fontId="196" fillId="0" borderId="0"/>
    <xf numFmtId="0" fontId="197" fillId="0" borderId="0" applyNumberFormat="0" applyBorder="0" applyAlignment="0" applyProtection="0"/>
    <xf numFmtId="0" fontId="197" fillId="0" borderId="0" applyNumberFormat="0" applyBorder="0" applyAlignment="0" applyProtection="0"/>
    <xf numFmtId="0" fontId="198" fillId="0" borderId="0">
      <alignment horizontal="left"/>
    </xf>
    <xf numFmtId="276" fontId="199" fillId="83" borderId="0" applyNumberFormat="0" applyProtection="0">
      <alignment horizontal="left" vertical="center"/>
    </xf>
    <xf numFmtId="0" fontId="200" fillId="0" borderId="0" applyNumberFormat="0" applyProtection="0">
      <alignment horizontal="left" vertical="center"/>
    </xf>
    <xf numFmtId="0" fontId="99" fillId="0" borderId="0" applyBorder="0"/>
    <xf numFmtId="1" fontId="78" fillId="72" borderId="0" applyNumberFormat="0" applyFont="0" applyBorder="0" applyProtection="0">
      <alignment horizontal="left"/>
    </xf>
    <xf numFmtId="277" fontId="10" fillId="0" borderId="0" applyNumberFormat="0" applyFill="0" applyBorder="0" applyProtection="0">
      <alignment vertical="top"/>
    </xf>
    <xf numFmtId="0" fontId="3"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201" fillId="0" borderId="64" applyNumberFormat="0" applyFill="0" applyAlignment="0" applyProtection="0"/>
    <xf numFmtId="39" fontId="10" fillId="0" borderId="65">
      <protection locked="0"/>
    </xf>
    <xf numFmtId="165" fontId="191" fillId="0" borderId="65" applyFill="0" applyAlignment="0" applyProtection="0"/>
    <xf numFmtId="171" fontId="83" fillId="0" borderId="85"/>
    <xf numFmtId="0" fontId="202" fillId="0" borderId="0">
      <alignment horizontal="fill"/>
    </xf>
    <xf numFmtId="278" fontId="171" fillId="70" borderId="11" applyBorder="0">
      <alignment horizontal="right" vertical="center"/>
      <protection locked="0"/>
    </xf>
    <xf numFmtId="167" fontId="10" fillId="0" borderId="0" applyFont="0" applyFill="0" applyBorder="0" applyAlignment="0" applyProtection="0"/>
    <xf numFmtId="279" fontId="10" fillId="0" borderId="0" applyFont="0" applyFill="0" applyBorder="0" applyAlignment="0" applyProtection="0"/>
    <xf numFmtId="167" fontId="10" fillId="0" borderId="0" applyFont="0" applyFill="0" applyBorder="0" applyAlignment="0" applyProtection="0"/>
    <xf numFmtId="169" fontId="10" fillId="0" borderId="0" applyFont="0" applyFill="0" applyBorder="0" applyAlignment="0" applyProtection="0"/>
    <xf numFmtId="277" fontId="203" fillId="86" borderId="0" applyNumberFormat="0" applyBorder="0" applyProtection="0">
      <alignment horizontal="centerContinuous" vertical="center"/>
    </xf>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204" fillId="0" borderId="0"/>
    <xf numFmtId="1" fontId="204" fillId="0" borderId="0"/>
    <xf numFmtId="280" fontId="96" fillId="0" borderId="0" applyFont="0" applyFill="0" applyBorder="0" applyProtection="0">
      <alignment horizontal="right"/>
    </xf>
    <xf numFmtId="281" fontId="10" fillId="0" borderId="0"/>
    <xf numFmtId="282" fontId="160" fillId="0" borderId="0" applyFill="0" applyBorder="0" applyProtection="0"/>
    <xf numFmtId="0" fontId="10" fillId="0" borderId="0">
      <alignment horizontal="center"/>
    </xf>
    <xf numFmtId="283" fontId="77" fillId="0" borderId="5">
      <alignment horizontal="right"/>
    </xf>
    <xf numFmtId="284" fontId="10" fillId="0" borderId="0" applyFont="0" applyFill="0" applyBorder="0" applyAlignment="0" applyProtection="0"/>
    <xf numFmtId="285" fontId="88" fillId="0" borderId="0" applyFont="0" applyFill="0" applyBorder="0" applyProtection="0">
      <alignment horizontal="right"/>
    </xf>
    <xf numFmtId="0" fontId="10" fillId="0" borderId="0"/>
    <xf numFmtId="43" fontId="10" fillId="0" borderId="0" applyFont="0" applyFill="0" applyBorder="0" applyAlignment="0" applyProtection="0"/>
    <xf numFmtId="257" fontId="10" fillId="0" borderId="0"/>
    <xf numFmtId="0" fontId="43"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03" fontId="10" fillId="0" borderId="88">
      <alignment horizontal="right"/>
    </xf>
    <xf numFmtId="204" fontId="86" fillId="0" borderId="88">
      <alignment horizontal="right"/>
    </xf>
    <xf numFmtId="204" fontId="86" fillId="0" borderId="88" applyFill="0">
      <alignment horizontal="right"/>
    </xf>
    <xf numFmtId="3" fontId="10" fillId="0" borderId="88" applyFill="0">
      <alignment horizontal="right"/>
    </xf>
    <xf numFmtId="205" fontId="86" fillId="0" borderId="88" applyFill="0">
      <alignment horizontal="right"/>
    </xf>
    <xf numFmtId="207" fontId="10" fillId="0" borderId="88">
      <alignment horizontal="right"/>
      <protection locked="0"/>
    </xf>
    <xf numFmtId="165" fontId="86" fillId="0" borderId="88" applyNumberFormat="0" applyFont="0" applyBorder="0" applyProtection="0">
      <alignment horizontal="right"/>
    </xf>
    <xf numFmtId="1" fontId="92" fillId="64" borderId="89" applyNumberFormat="0" applyBorder="0" applyAlignment="0">
      <alignment horizontal="center" vertical="top" wrapText="1"/>
      <protection hidden="1"/>
    </xf>
    <xf numFmtId="0" fontId="95" fillId="0" borderId="86" applyNumberFormat="0" applyFill="0" applyAlignment="0" applyProtection="0"/>
    <xf numFmtId="0" fontId="81" fillId="0" borderId="86" applyNumberFormat="0" applyFont="0" applyFill="0" applyAlignment="0" applyProtection="0"/>
    <xf numFmtId="0" fontId="81" fillId="0" borderId="89" applyNumberFormat="0" applyFont="0" applyFill="0" applyAlignment="0" applyProtection="0"/>
    <xf numFmtId="229" fontId="79" fillId="65" borderId="87" applyFont="0" applyFill="0" applyBorder="0" applyAlignment="0" applyProtection="0"/>
    <xf numFmtId="231" fontId="83" fillId="0" borderId="86" applyFont="0" applyFill="0" applyBorder="0" applyAlignment="0" applyProtection="0"/>
    <xf numFmtId="235" fontId="99" fillId="68" borderId="89">
      <alignment horizontal="left"/>
    </xf>
    <xf numFmtId="2" fontId="147" fillId="0" borderId="86"/>
    <xf numFmtId="14" fontId="83" fillId="0" borderId="86"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71" fontId="10" fillId="0" borderId="86" applyBorder="0" applyProtection="0">
      <alignment horizontal="right" vertical="center"/>
    </xf>
    <xf numFmtId="43" fontId="6" fillId="0" borderId="0" applyFont="0" applyFill="0" applyBorder="0" applyAlignment="0" applyProtection="0"/>
    <xf numFmtId="0" fontId="187" fillId="83" borderId="86" applyBorder="0" applyProtection="0">
      <alignment horizontal="centerContinuous" vertical="center"/>
    </xf>
    <xf numFmtId="49" fontId="77" fillId="0" borderId="86">
      <alignment vertical="center"/>
    </xf>
    <xf numFmtId="278" fontId="171" fillId="70" borderId="89" applyBorder="0">
      <alignment horizontal="right" vertical="center"/>
      <protection locked="0"/>
    </xf>
    <xf numFmtId="283" fontId="77" fillId="0" borderId="86">
      <alignment horizontal="right"/>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5" fillId="73" borderId="92">
      <alignment horizontal="left" vertical="center" wrapText="1"/>
    </xf>
    <xf numFmtId="166" fontId="111" fillId="0" borderId="91">
      <protection locked="0"/>
    </xf>
    <xf numFmtId="208" fontId="88" fillId="63" borderId="9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41" fontId="192" fillId="86" borderId="93" applyNumberFormat="0" applyBorder="0" applyAlignment="0" applyProtection="0">
      <alignment vertical="center"/>
    </xf>
    <xf numFmtId="171" fontId="83" fillId="0" borderId="94"/>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5" fillId="21" borderId="125" applyNumberFormat="0" applyAlignment="0" applyProtection="0"/>
    <xf numFmtId="0" fontId="22" fillId="0" borderId="126" applyNumberFormat="0" applyFill="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0" fillId="25" borderId="110" applyNumberFormat="0" applyProtection="0">
      <alignment horizontal="left" vertical="center"/>
    </xf>
    <xf numFmtId="0" fontId="10" fillId="25" borderId="110" applyNumberFormat="0" applyProtection="0">
      <alignment horizontal="left" vertical="center"/>
    </xf>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cellStyleXfs>
  <cellXfs count="937">
    <xf numFmtId="0" fontId="0" fillId="0" borderId="0" xfId="0"/>
    <xf numFmtId="0" fontId="0" fillId="2" borderId="0" xfId="0" applyFill="1"/>
    <xf numFmtId="0" fontId="2" fillId="2" borderId="0" xfId="0" applyFont="1" applyFill="1"/>
    <xf numFmtId="0" fontId="5" fillId="2" borderId="0" xfId="0" applyFont="1" applyFill="1"/>
    <xf numFmtId="0" fontId="33" fillId="2" borderId="0" xfId="0" applyFont="1" applyFill="1" applyAlignment="1"/>
    <xf numFmtId="0" fontId="7" fillId="2" borderId="0" xfId="0" applyFont="1" applyFill="1"/>
    <xf numFmtId="0" fontId="5" fillId="2" borderId="0" xfId="0" applyFont="1" applyFill="1" applyAlignment="1">
      <alignment wrapText="1"/>
    </xf>
    <xf numFmtId="0" fontId="35"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3" fillId="2" borderId="0" xfId="0" applyFont="1" applyFill="1" applyAlignment="1">
      <alignment vertical="center"/>
    </xf>
    <xf numFmtId="0" fontId="0" fillId="2" borderId="0" xfId="0" applyFill="1" applyBorder="1"/>
    <xf numFmtId="0" fontId="11"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1" fillId="2" borderId="0" xfId="0" applyFont="1" applyFill="1" applyAlignment="1">
      <alignment horizontal="center"/>
    </xf>
    <xf numFmtId="0" fontId="31" fillId="2" borderId="0" xfId="0" applyFont="1" applyFill="1" applyAlignment="1">
      <alignment horizontal="center" vertical="center"/>
    </xf>
    <xf numFmtId="0" fontId="11" fillId="2" borderId="0" xfId="0" applyFont="1" applyFill="1" applyAlignment="1">
      <alignment horizontal="center"/>
    </xf>
    <xf numFmtId="0" fontId="0" fillId="2" borderId="0" xfId="0" applyFont="1" applyFill="1" applyAlignment="1">
      <alignment horizontal="left"/>
    </xf>
    <xf numFmtId="0" fontId="39" fillId="2" borderId="0" xfId="0" applyFont="1" applyFill="1"/>
    <xf numFmtId="0" fontId="0" fillId="2" borderId="0" xfId="0" applyFont="1" applyFill="1" applyBorder="1"/>
    <xf numFmtId="0" fontId="43" fillId="2" borderId="0" xfId="0" applyFont="1" applyFill="1"/>
    <xf numFmtId="0" fontId="41" fillId="2" borderId="0" xfId="0" applyFont="1" applyFill="1" applyAlignment="1">
      <alignment horizontal="left"/>
    </xf>
    <xf numFmtId="0" fontId="38" fillId="2" borderId="0" xfId="0" applyFont="1" applyFill="1" applyBorder="1" applyAlignment="1">
      <alignment horizontal="left" vertical="center"/>
    </xf>
    <xf numFmtId="0" fontId="0" fillId="2" borderId="0" xfId="0" applyFont="1" applyFill="1" applyAlignment="1">
      <alignment vertical="center"/>
    </xf>
    <xf numFmtId="0" fontId="39" fillId="2" borderId="0" xfId="0" applyFont="1" applyFill="1" applyAlignment="1">
      <alignment horizontal="left"/>
    </xf>
    <xf numFmtId="0" fontId="42" fillId="2" borderId="0" xfId="0" applyFont="1" applyFill="1" applyBorder="1" applyAlignment="1">
      <alignment horizontal="center" vertical="center"/>
    </xf>
    <xf numFmtId="0" fontId="48" fillId="2" borderId="0" xfId="0" applyFont="1" applyFill="1" applyBorder="1" applyAlignment="1">
      <alignment vertical="center"/>
    </xf>
    <xf numFmtId="0" fontId="38"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6" fillId="2" borderId="0" xfId="0" applyFont="1" applyFill="1" applyBorder="1" applyAlignment="1">
      <alignment horizontal="left"/>
    </xf>
    <xf numFmtId="0" fontId="46" fillId="2" borderId="0" xfId="0" applyFont="1" applyFill="1" applyBorder="1"/>
    <xf numFmtId="0" fontId="5" fillId="2" borderId="0" xfId="0" applyFont="1" applyFill="1" applyBorder="1" applyAlignment="1">
      <alignment wrapText="1"/>
    </xf>
    <xf numFmtId="0" fontId="39" fillId="2" borderId="0" xfId="0" applyFont="1" applyFill="1" applyAlignment="1">
      <alignment horizontal="center" vertical="center"/>
    </xf>
    <xf numFmtId="0" fontId="34" fillId="2" borderId="0" xfId="0" applyFont="1" applyFill="1" applyAlignment="1">
      <alignment vertical="top"/>
    </xf>
    <xf numFmtId="0" fontId="55" fillId="2" borderId="0" xfId="0" applyFont="1" applyFill="1" applyAlignment="1">
      <alignment vertical="top"/>
    </xf>
    <xf numFmtId="0" fontId="48" fillId="2" borderId="0" xfId="0" applyFont="1" applyFill="1" applyAlignment="1">
      <alignment horizontal="left"/>
    </xf>
    <xf numFmtId="180" fontId="43" fillId="28" borderId="35" xfId="70" applyNumberFormat="1" applyFont="1" applyFill="1" applyBorder="1" applyAlignment="1" applyProtection="1">
      <alignment horizontal="center"/>
      <protection locked="0"/>
    </xf>
    <xf numFmtId="0" fontId="51" fillId="2" borderId="0" xfId="0" applyFont="1" applyFill="1" applyAlignment="1">
      <alignment horizontal="center"/>
    </xf>
    <xf numFmtId="0" fontId="31"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48" fillId="2" borderId="0" xfId="0" applyFont="1" applyFill="1" applyAlignment="1">
      <alignment vertical="top"/>
    </xf>
    <xf numFmtId="0" fontId="31" fillId="2" borderId="0" xfId="0" applyFont="1" applyFill="1" applyAlignment="1">
      <alignment horizontal="center" vertical="top"/>
    </xf>
    <xf numFmtId="0" fontId="57" fillId="2" borderId="0" xfId="0" applyFont="1" applyFill="1" applyAlignment="1">
      <alignment vertical="center"/>
    </xf>
    <xf numFmtId="0" fontId="9" fillId="2" borderId="0" xfId="0" applyFont="1" applyFill="1" applyAlignment="1">
      <alignment vertical="center"/>
    </xf>
    <xf numFmtId="0" fontId="58" fillId="2" borderId="0" xfId="0" applyFont="1" applyFill="1" applyAlignment="1">
      <alignment horizontal="center" wrapText="1"/>
    </xf>
    <xf numFmtId="0" fontId="58" fillId="2" borderId="0" xfId="0" applyFont="1" applyFill="1" applyAlignment="1">
      <alignment horizontal="center"/>
    </xf>
    <xf numFmtId="0" fontId="58" fillId="2" borderId="0" xfId="0" applyFont="1" applyFill="1" applyAlignment="1">
      <alignment horizontal="center" vertical="center"/>
    </xf>
    <xf numFmtId="0" fontId="59" fillId="2" borderId="0" xfId="0" applyFont="1" applyFill="1"/>
    <xf numFmtId="0" fontId="59" fillId="2" borderId="0" xfId="0" applyFont="1" applyFill="1" applyAlignment="1">
      <alignment horizontal="center"/>
    </xf>
    <xf numFmtId="0" fontId="50" fillId="26" borderId="49" xfId="0" applyFont="1" applyFill="1" applyBorder="1" applyAlignment="1">
      <alignment horizontal="center" vertical="center"/>
    </xf>
    <xf numFmtId="0" fontId="8" fillId="2" borderId="0" xfId="0" applyFont="1" applyFill="1" applyAlignment="1">
      <alignment horizontal="left" vertical="center" wrapText="1"/>
    </xf>
    <xf numFmtId="0" fontId="57" fillId="2" borderId="0" xfId="0" applyFont="1" applyFill="1" applyAlignment="1"/>
    <xf numFmtId="0" fontId="4" fillId="2" borderId="0" xfId="0" applyFont="1" applyFill="1"/>
    <xf numFmtId="0" fontId="207" fillId="2" borderId="0" xfId="0" applyFont="1" applyFill="1"/>
    <xf numFmtId="180" fontId="43"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6" fillId="2" borderId="0" xfId="0" applyFont="1" applyFill="1" applyAlignment="1">
      <alignment horizontal="center" vertical="center"/>
    </xf>
    <xf numFmtId="0" fontId="39" fillId="2" borderId="0" xfId="0" applyFont="1" applyFill="1" applyAlignment="1">
      <alignment horizontal="center"/>
    </xf>
    <xf numFmtId="180" fontId="43" fillId="28" borderId="45" xfId="70" applyNumberFormat="1" applyFont="1" applyFill="1" applyBorder="1" applyAlignment="1" applyProtection="1">
      <alignment horizontal="center"/>
      <protection locked="0"/>
    </xf>
    <xf numFmtId="0" fontId="5" fillId="2" borderId="0" xfId="0" applyFont="1" applyFill="1" applyBorder="1"/>
    <xf numFmtId="180" fontId="43" fillId="2" borderId="0" xfId="70" applyNumberFormat="1" applyFont="1" applyFill="1" applyBorder="1" applyAlignment="1" applyProtection="1">
      <alignment horizontal="center"/>
      <protection locked="0"/>
    </xf>
    <xf numFmtId="0" fontId="33" fillId="2" borderId="0" xfId="0" applyFont="1" applyFill="1" applyBorder="1" applyAlignment="1"/>
    <xf numFmtId="180" fontId="43" fillId="2" borderId="89" xfId="70" applyNumberFormat="1" applyFont="1" applyFill="1" applyBorder="1" applyAlignment="1" applyProtection="1">
      <alignment horizontal="center"/>
      <protection locked="0"/>
    </xf>
    <xf numFmtId="180" fontId="43" fillId="2" borderId="4" xfId="70" applyNumberFormat="1" applyFont="1" applyFill="1" applyBorder="1" applyAlignment="1" applyProtection="1">
      <alignment horizontal="center"/>
      <protection locked="0"/>
    </xf>
    <xf numFmtId="180" fontId="43" fillId="2" borderId="5" xfId="70" applyNumberFormat="1" applyFont="1" applyFill="1" applyBorder="1" applyAlignment="1" applyProtection="1">
      <alignment horizontal="center"/>
      <protection locked="0"/>
    </xf>
    <xf numFmtId="180" fontId="43" fillId="2" borderId="45" xfId="70" applyNumberFormat="1" applyFont="1" applyFill="1" applyBorder="1" applyAlignment="1" applyProtection="1">
      <alignment horizontal="center"/>
      <protection locked="0"/>
    </xf>
    <xf numFmtId="180" fontId="43"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1" fillId="2" borderId="0" xfId="0" applyFont="1" applyFill="1" applyAlignment="1">
      <alignment horizontal="center" vertical="center"/>
    </xf>
    <xf numFmtId="180" fontId="43" fillId="2" borderId="0" xfId="70" applyNumberFormat="1" applyFont="1" applyFill="1" applyBorder="1" applyAlignment="1" applyProtection="1">
      <alignment horizontal="center" vertical="center"/>
      <protection locked="0"/>
    </xf>
    <xf numFmtId="180" fontId="43"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2" fillId="2" borderId="0" xfId="0" applyFont="1" applyFill="1" applyBorder="1" applyAlignment="1">
      <alignment horizontal="left" vertical="center"/>
    </xf>
    <xf numFmtId="0" fontId="51" fillId="2" borderId="0" xfId="0" applyFont="1" applyFill="1" applyAlignment="1">
      <alignment horizontal="center"/>
    </xf>
    <xf numFmtId="178" fontId="49" fillId="28" borderId="28" xfId="40" applyNumberFormat="1" applyFont="1" applyFill="1" applyBorder="1" applyAlignment="1">
      <alignment horizontal="left" vertical="center"/>
    </xf>
    <xf numFmtId="178" fontId="49" fillId="2" borderId="28" xfId="40" applyNumberFormat="1" applyFont="1" applyFill="1" applyBorder="1" applyAlignment="1">
      <alignment horizontal="left" vertical="center"/>
    </xf>
    <xf numFmtId="178" fontId="49" fillId="2" borderId="0" xfId="40" applyNumberFormat="1" applyFont="1" applyFill="1" applyBorder="1" applyAlignment="1">
      <alignment horizontal="left" vertical="top"/>
    </xf>
    <xf numFmtId="0" fontId="31" fillId="2" borderId="0" xfId="0" applyFont="1" applyFill="1" applyAlignment="1">
      <alignment horizontal="center" wrapText="1"/>
    </xf>
    <xf numFmtId="0" fontId="40" fillId="2" borderId="0" xfId="0" applyFont="1" applyFill="1"/>
    <xf numFmtId="0" fontId="46" fillId="2" borderId="0" xfId="0" applyFont="1" applyFill="1"/>
    <xf numFmtId="0" fontId="10" fillId="2" borderId="0" xfId="0" applyFont="1" applyFill="1" applyAlignment="1"/>
    <xf numFmtId="0" fontId="44" fillId="2" borderId="0" xfId="0" applyFont="1" applyFill="1" applyAlignment="1">
      <alignment horizontal="center"/>
    </xf>
    <xf numFmtId="0" fontId="39" fillId="2" borderId="0" xfId="0" applyNumberFormat="1" applyFont="1" applyFill="1" applyBorder="1" applyAlignment="1">
      <alignment horizontal="center"/>
    </xf>
    <xf numFmtId="175" fontId="43" fillId="2" borderId="0" xfId="0" applyNumberFormat="1" applyFont="1" applyFill="1" applyBorder="1" applyAlignment="1"/>
    <xf numFmtId="0" fontId="43" fillId="2" borderId="0" xfId="0" applyNumberFormat="1" applyFont="1" applyFill="1" applyBorder="1" applyAlignment="1">
      <alignment horizontal="center"/>
    </xf>
    <xf numFmtId="0" fontId="46" fillId="2" borderId="0" xfId="0" applyFont="1" applyFill="1" applyAlignment="1">
      <alignment wrapText="1"/>
    </xf>
    <xf numFmtId="0" fontId="30" fillId="2" borderId="0" xfId="0" applyFont="1" applyFill="1" applyBorder="1"/>
    <xf numFmtId="176" fontId="37" fillId="28" borderId="0" xfId="0" applyNumberFormat="1" applyFont="1" applyFill="1" applyBorder="1" applyAlignment="1" applyProtection="1">
      <alignment horizontal="center" vertical="center"/>
      <protection locked="0"/>
    </xf>
    <xf numFmtId="0" fontId="46" fillId="2" borderId="0" xfId="0" applyFont="1" applyFill="1" applyAlignment="1">
      <alignment horizontal="left" wrapText="1"/>
    </xf>
    <xf numFmtId="0" fontId="44" fillId="2" borderId="0" xfId="0" applyFont="1" applyFill="1" applyAlignment="1">
      <alignment horizontal="center"/>
    </xf>
    <xf numFmtId="0" fontId="40" fillId="2" borderId="0" xfId="0" applyFont="1" applyFill="1" applyBorder="1" applyAlignment="1">
      <alignment horizontal="left" vertical="top"/>
    </xf>
    <xf numFmtId="178" fontId="49" fillId="90" borderId="28" xfId="40" applyNumberFormat="1" applyFont="1" applyFill="1" applyBorder="1" applyAlignment="1">
      <alignment horizontal="left" vertical="center"/>
    </xf>
    <xf numFmtId="0" fontId="11" fillId="2" borderId="0" xfId="0" applyFont="1" applyFill="1" applyAlignment="1">
      <alignment vertical="center"/>
    </xf>
    <xf numFmtId="0" fontId="2" fillId="2" borderId="0" xfId="0" applyFont="1" applyFill="1" applyAlignment="1">
      <alignment vertical="top"/>
    </xf>
    <xf numFmtId="0" fontId="89" fillId="2" borderId="0" xfId="0" applyFont="1" applyFill="1" applyBorder="1" applyAlignment="1">
      <alignment wrapText="1"/>
    </xf>
    <xf numFmtId="0" fontId="11" fillId="2" borderId="0" xfId="0" applyFont="1" applyFill="1" applyAlignment="1"/>
    <xf numFmtId="0" fontId="213" fillId="2" borderId="0" xfId="0" applyFont="1" applyFill="1" applyBorder="1" applyAlignment="1">
      <alignment vertical="center"/>
    </xf>
    <xf numFmtId="0" fontId="46" fillId="2" borderId="0" xfId="0" applyFont="1" applyFill="1" applyAlignment="1">
      <alignment horizontal="left" wrapText="1"/>
    </xf>
    <xf numFmtId="0" fontId="39" fillId="2" borderId="0" xfId="0" applyFont="1" applyFill="1" applyBorder="1" applyAlignment="1">
      <alignment vertical="center"/>
    </xf>
    <xf numFmtId="0" fontId="46" fillId="2" borderId="0" xfId="0" applyFont="1" applyFill="1" applyAlignment="1">
      <alignment horizontal="left"/>
    </xf>
    <xf numFmtId="0" fontId="35" fillId="2" borderId="0" xfId="0" applyFont="1" applyFill="1" applyAlignment="1">
      <alignment vertical="center"/>
    </xf>
    <xf numFmtId="0" fontId="52" fillId="2" borderId="116" xfId="70" applyNumberFormat="1" applyFont="1" applyFill="1" applyBorder="1" applyAlignment="1" applyProtection="1">
      <alignment horizontal="center" vertical="center"/>
      <protection locked="0"/>
    </xf>
    <xf numFmtId="0" fontId="52" fillId="2" borderId="117" xfId="70" applyNumberFormat="1" applyFont="1" applyFill="1" applyBorder="1" applyAlignment="1" applyProtection="1">
      <alignment horizontal="center" vertical="center"/>
      <protection locked="0"/>
    </xf>
    <xf numFmtId="0" fontId="42" fillId="2" borderId="0" xfId="0" applyFont="1" applyFill="1" applyAlignment="1">
      <alignment horizontal="left"/>
    </xf>
    <xf numFmtId="0" fontId="46" fillId="2" borderId="0" xfId="0" applyFont="1" applyFill="1" applyAlignment="1">
      <alignment horizontal="left" wrapText="1"/>
    </xf>
    <xf numFmtId="0" fontId="45" fillId="2" borderId="0" xfId="0" applyFont="1" applyFill="1" applyBorder="1" applyAlignment="1">
      <alignment horizontal="left" vertical="center"/>
    </xf>
    <xf numFmtId="0" fontId="42" fillId="2" borderId="0" xfId="0" applyFont="1" applyFill="1" applyBorder="1" applyAlignment="1">
      <alignment horizontal="left" vertical="top"/>
    </xf>
    <xf numFmtId="0" fontId="42" fillId="2" borderId="0" xfId="0" applyFont="1" applyFill="1" applyBorder="1" applyAlignment="1">
      <alignment vertical="center"/>
    </xf>
    <xf numFmtId="0" fontId="42" fillId="2" borderId="0" xfId="0" applyFont="1" applyFill="1" applyBorder="1" applyAlignment="1">
      <alignment horizontal="left"/>
    </xf>
    <xf numFmtId="0" fontId="3" fillId="2" borderId="0" xfId="0" applyFont="1" applyFill="1" applyAlignment="1">
      <alignment horizontal="left"/>
    </xf>
    <xf numFmtId="0" fontId="46" fillId="2" borderId="0" xfId="0" applyFont="1" applyFill="1" applyAlignment="1">
      <alignment horizontal="center"/>
    </xf>
    <xf numFmtId="0" fontId="43" fillId="2" borderId="0" xfId="0" applyFont="1" applyFill="1" applyBorder="1" applyAlignment="1">
      <alignment wrapText="1"/>
    </xf>
    <xf numFmtId="0" fontId="0" fillId="2" borderId="0" xfId="0" applyFont="1" applyFill="1" applyBorder="1" applyAlignment="1"/>
    <xf numFmtId="0" fontId="46" fillId="2" borderId="0" xfId="0" applyFont="1" applyFill="1" applyBorder="1" applyAlignment="1">
      <alignment horizontal="left" vertical="center"/>
    </xf>
    <xf numFmtId="0" fontId="46" fillId="2" borderId="0" xfId="0" applyFont="1" applyFill="1" applyBorder="1" applyAlignment="1">
      <alignment horizontal="left" vertical="center" wrapText="1"/>
    </xf>
    <xf numFmtId="178" fontId="210" fillId="28" borderId="28" xfId="40" applyNumberFormat="1" applyFont="1" applyFill="1" applyBorder="1" applyAlignment="1">
      <alignment horizontal="left" vertical="center"/>
    </xf>
    <xf numFmtId="0" fontId="46" fillId="2" borderId="12" xfId="0" applyFont="1" applyFill="1" applyBorder="1" applyAlignment="1">
      <alignment horizontal="left" vertical="center" wrapText="1"/>
    </xf>
    <xf numFmtId="178" fontId="210" fillId="90" borderId="28" xfId="40" applyNumberFormat="1" applyFont="1" applyFill="1" applyBorder="1" applyAlignment="1">
      <alignment horizontal="left" vertical="center"/>
    </xf>
    <xf numFmtId="178" fontId="210" fillId="2" borderId="28" xfId="40" applyNumberFormat="1" applyFont="1" applyFill="1" applyBorder="1" applyAlignment="1">
      <alignment horizontal="left" vertical="center"/>
    </xf>
    <xf numFmtId="0" fontId="48" fillId="2" borderId="0" xfId="0" applyFont="1" applyFill="1" applyAlignment="1">
      <alignment horizontal="center"/>
    </xf>
    <xf numFmtId="169" fontId="210" fillId="28" borderId="28" xfId="70" applyFont="1" applyFill="1" applyBorder="1" applyAlignment="1">
      <alignment horizontal="left" vertical="center"/>
    </xf>
    <xf numFmtId="174" fontId="211" fillId="26" borderId="118" xfId="6" applyNumberFormat="1" applyFont="1" applyFill="1" applyBorder="1" applyAlignment="1">
      <alignment horizontal="center" vertical="center" wrapText="1"/>
    </xf>
    <xf numFmtId="174" fontId="211" fillId="26" borderId="103" xfId="6" applyNumberFormat="1" applyFont="1" applyFill="1" applyBorder="1" applyAlignment="1">
      <alignment horizontal="center" vertical="center" wrapText="1"/>
    </xf>
    <xf numFmtId="174" fontId="211" fillId="26" borderId="110" xfId="6" applyNumberFormat="1" applyFont="1" applyFill="1" applyBorder="1" applyAlignment="1">
      <alignment horizontal="center" vertical="center" wrapText="1"/>
    </xf>
    <xf numFmtId="0" fontId="215" fillId="2" borderId="0" xfId="0" applyFont="1" applyFill="1"/>
    <xf numFmtId="0" fontId="215" fillId="2" borderId="9" xfId="0" applyFont="1" applyFill="1" applyBorder="1"/>
    <xf numFmtId="175" fontId="89" fillId="2" borderId="8" xfId="0" applyNumberFormat="1" applyFont="1" applyFill="1" applyBorder="1" applyAlignment="1">
      <alignment horizontal="center"/>
    </xf>
    <xf numFmtId="175" fontId="89" fillId="2" borderId="38" xfId="0" applyNumberFormat="1" applyFont="1" applyFill="1" applyBorder="1" applyAlignment="1">
      <alignment horizontal="center"/>
    </xf>
    <xf numFmtId="175" fontId="89" fillId="2" borderId="9" xfId="0" applyNumberFormat="1" applyFont="1" applyFill="1" applyBorder="1" applyAlignment="1">
      <alignment horizontal="center"/>
    </xf>
    <xf numFmtId="175" fontId="89" fillId="2" borderId="5" xfId="0" applyNumberFormat="1" applyFont="1" applyFill="1" applyBorder="1" applyAlignment="1">
      <alignment horizontal="center"/>
    </xf>
    <xf numFmtId="175" fontId="42" fillId="2" borderId="9" xfId="0" applyNumberFormat="1" applyFont="1" applyFill="1" applyBorder="1" applyAlignment="1">
      <alignment horizontal="center"/>
    </xf>
    <xf numFmtId="8" fontId="216" fillId="2" borderId="0" xfId="0" applyNumberFormat="1" applyFont="1" applyFill="1" applyBorder="1" applyAlignment="1">
      <alignment horizontal="center"/>
    </xf>
    <xf numFmtId="0" fontId="217" fillId="2" borderId="0" xfId="0" applyFont="1" applyFill="1" applyBorder="1"/>
    <xf numFmtId="8" fontId="217" fillId="2" borderId="0" xfId="0" applyNumberFormat="1" applyFont="1" applyFill="1" applyBorder="1" applyAlignment="1">
      <alignment horizontal="center"/>
    </xf>
    <xf numFmtId="175" fontId="89" fillId="2" borderId="95" xfId="0" applyNumberFormat="1" applyFont="1" applyFill="1" applyBorder="1" applyAlignment="1">
      <alignment horizontal="center"/>
    </xf>
    <xf numFmtId="175" fontId="89" fillId="2" borderId="103" xfId="0" applyNumberFormat="1" applyFont="1" applyFill="1" applyBorder="1" applyAlignment="1">
      <alignment horizontal="center"/>
    </xf>
    <xf numFmtId="8" fontId="89" fillId="2" borderId="96" xfId="0" applyNumberFormat="1" applyFont="1" applyFill="1" applyBorder="1" applyAlignment="1">
      <alignment horizontal="center"/>
    </xf>
    <xf numFmtId="8" fontId="89" fillId="2" borderId="97" xfId="0" applyNumberFormat="1" applyFont="1" applyFill="1" applyBorder="1" applyAlignment="1">
      <alignment horizontal="center"/>
    </xf>
    <xf numFmtId="8" fontId="11" fillId="2" borderId="0" xfId="0" applyNumberFormat="1" applyFont="1" applyFill="1" applyBorder="1" applyAlignment="1">
      <alignment horizontal="center"/>
    </xf>
    <xf numFmtId="177" fontId="11" fillId="2" borderId="0" xfId="0" applyNumberFormat="1" applyFont="1" applyFill="1"/>
    <xf numFmtId="175" fontId="89" fillId="2" borderId="89" xfId="0" applyNumberFormat="1" applyFont="1" applyFill="1" applyBorder="1" applyAlignment="1">
      <alignment horizontal="center"/>
    </xf>
    <xf numFmtId="175" fontId="89" fillId="2" borderId="0" xfId="0" applyNumberFormat="1" applyFont="1" applyFill="1" applyBorder="1" applyAlignment="1">
      <alignment horizontal="center"/>
    </xf>
    <xf numFmtId="8" fontId="89" fillId="2" borderId="0" xfId="0" applyNumberFormat="1" applyFont="1" applyFill="1" applyBorder="1" applyAlignment="1">
      <alignment horizontal="center"/>
    </xf>
    <xf numFmtId="8" fontId="89" fillId="2" borderId="12" xfId="0" applyNumberFormat="1" applyFont="1" applyFill="1" applyBorder="1" applyAlignment="1">
      <alignment horizontal="center"/>
    </xf>
    <xf numFmtId="8" fontId="11" fillId="2" borderId="0" xfId="0" applyNumberFormat="1" applyFont="1" applyFill="1"/>
    <xf numFmtId="8" fontId="215" fillId="2" borderId="0" xfId="0" applyNumberFormat="1" applyFont="1" applyFill="1" applyBorder="1" applyAlignment="1">
      <alignment horizontal="center"/>
    </xf>
    <xf numFmtId="8" fontId="89" fillId="28" borderId="35" xfId="0" applyNumberFormat="1" applyFont="1" applyFill="1" applyBorder="1" applyAlignment="1">
      <alignment horizontal="center"/>
    </xf>
    <xf numFmtId="8" fontId="89" fillId="28" borderId="120" xfId="0" applyNumberFormat="1" applyFont="1" applyFill="1" applyBorder="1" applyAlignment="1">
      <alignment horizontal="center"/>
    </xf>
    <xf numFmtId="8" fontId="89" fillId="28" borderId="45" xfId="0" applyNumberFormat="1" applyFont="1" applyFill="1" applyBorder="1" applyAlignment="1">
      <alignment horizontal="center"/>
    </xf>
    <xf numFmtId="0" fontId="11" fillId="2" borderId="0" xfId="0" applyFont="1" applyFill="1" applyBorder="1"/>
    <xf numFmtId="8" fontId="46" fillId="2" borderId="0" xfId="0" applyNumberFormat="1" applyFont="1" applyFill="1" applyBorder="1" applyAlignment="1">
      <alignment horizontal="center"/>
    </xf>
    <xf numFmtId="0" fontId="217" fillId="2" borderId="0" xfId="0" applyFont="1" applyFill="1"/>
    <xf numFmtId="0" fontId="218" fillId="2" borderId="0" xfId="0" applyFont="1" applyFill="1" applyAlignment="1">
      <alignment wrapText="1"/>
    </xf>
    <xf numFmtId="0" fontId="218" fillId="2" borderId="0" xfId="0" applyFont="1" applyFill="1" applyAlignment="1"/>
    <xf numFmtId="0" fontId="11" fillId="2" borderId="0" xfId="0" applyFont="1" applyFill="1" applyAlignment="1">
      <alignment wrapText="1"/>
    </xf>
    <xf numFmtId="174" fontId="89" fillId="88" borderId="0" xfId="0" applyNumberFormat="1" applyFont="1" applyFill="1" applyBorder="1" applyAlignment="1">
      <alignment horizontal="center" vertical="center" wrapText="1"/>
    </xf>
    <xf numFmtId="0" fontId="46" fillId="0" borderId="34" xfId="0" applyNumberFormat="1" applyFont="1" applyBorder="1" applyAlignment="1">
      <alignment horizontal="center"/>
    </xf>
    <xf numFmtId="0" fontId="46" fillId="0" borderId="1" xfId="0" applyNumberFormat="1" applyFont="1" applyBorder="1" applyAlignment="1">
      <alignment horizontal="center"/>
    </xf>
    <xf numFmtId="0" fontId="46" fillId="2" borderId="133" xfId="0" applyFont="1" applyFill="1" applyBorder="1" applyAlignment="1">
      <alignment vertical="center"/>
    </xf>
    <xf numFmtId="0" fontId="11" fillId="2" borderId="0" xfId="0" applyFont="1" applyFill="1" applyAlignment="1">
      <alignment horizontal="left"/>
    </xf>
    <xf numFmtId="0" fontId="46" fillId="2" borderId="0" xfId="0" applyFont="1" applyFill="1" applyBorder="1" applyAlignment="1">
      <alignment vertical="center" wrapText="1"/>
    </xf>
    <xf numFmtId="0" fontId="11" fillId="2" borderId="0" xfId="0" applyFont="1" applyFill="1" applyAlignment="1">
      <alignment horizontal="left" vertical="center"/>
    </xf>
    <xf numFmtId="0" fontId="46" fillId="2" borderId="0" xfId="0" applyFont="1" applyFill="1" applyAlignment="1">
      <alignment vertical="center"/>
    </xf>
    <xf numFmtId="0" fontId="221" fillId="2" borderId="0" xfId="0" applyFont="1" applyFill="1" applyAlignment="1">
      <alignment horizontal="center" wrapText="1"/>
    </xf>
    <xf numFmtId="0" fontId="222" fillId="2" borderId="0" xfId="0" applyFont="1" applyFill="1" applyAlignment="1">
      <alignment horizontal="center" wrapText="1"/>
    </xf>
    <xf numFmtId="0" fontId="220" fillId="2" borderId="0" xfId="0" applyFont="1" applyFill="1" applyBorder="1" applyAlignment="1">
      <alignment vertical="top"/>
    </xf>
    <xf numFmtId="0" fontId="42" fillId="2" borderId="0" xfId="0" applyFont="1" applyFill="1" applyBorder="1" applyAlignment="1"/>
    <xf numFmtId="0" fontId="42" fillId="2" borderId="0" xfId="0" applyFont="1" applyFill="1" applyAlignment="1">
      <alignment horizontal="left" vertical="top"/>
    </xf>
    <xf numFmtId="0" fontId="42" fillId="2" borderId="0" xfId="0" applyFont="1" applyFill="1" applyAlignment="1">
      <alignment vertical="top"/>
    </xf>
    <xf numFmtId="0" fontId="223" fillId="2" borderId="0" xfId="73" applyFont="1" applyFill="1"/>
    <xf numFmtId="0" fontId="224" fillId="2" borderId="0" xfId="0" applyFont="1" applyFill="1" applyBorder="1" applyAlignment="1">
      <alignment horizontal="left"/>
    </xf>
    <xf numFmtId="0" fontId="224" fillId="2" borderId="0" xfId="0" applyFont="1" applyFill="1" applyBorder="1" applyAlignment="1">
      <alignment horizontal="left" vertical="center"/>
    </xf>
    <xf numFmtId="0" fontId="3" fillId="2" borderId="0" xfId="0" applyFont="1" applyFill="1" applyAlignment="1">
      <alignment vertical="center"/>
    </xf>
    <xf numFmtId="0" fontId="39" fillId="2" borderId="0" xfId="0" applyFont="1" applyFill="1" applyAlignment="1">
      <alignment horizontal="left" vertical="center"/>
    </xf>
    <xf numFmtId="287" fontId="214" fillId="2" borderId="123" xfId="70" applyNumberFormat="1" applyFont="1" applyFill="1" applyBorder="1" applyAlignment="1">
      <alignment horizontal="left" vertical="center"/>
    </xf>
    <xf numFmtId="178" fontId="210" fillId="28" borderId="89" xfId="40" applyNumberFormat="1" applyFont="1" applyFill="1" applyBorder="1" applyAlignment="1">
      <alignment vertical="center"/>
    </xf>
    <xf numFmtId="3" fontId="46" fillId="2" borderId="34" xfId="0" applyNumberFormat="1" applyFont="1" applyFill="1" applyBorder="1" applyAlignment="1">
      <alignment horizontal="center"/>
    </xf>
    <xf numFmtId="0" fontId="39" fillId="0" borderId="110" xfId="0" applyNumberFormat="1" applyFont="1" applyBorder="1" applyAlignment="1">
      <alignment horizontal="center"/>
    </xf>
    <xf numFmtId="0" fontId="11" fillId="2" borderId="110" xfId="0" applyFont="1" applyFill="1" applyBorder="1" applyAlignment="1">
      <alignment horizontal="center"/>
    </xf>
    <xf numFmtId="174" fontId="211" fillId="88" borderId="0" xfId="0" applyNumberFormat="1" applyFont="1" applyFill="1" applyBorder="1" applyAlignment="1">
      <alignment horizontal="center" vertical="center" wrapText="1"/>
    </xf>
    <xf numFmtId="3" fontId="46" fillId="2" borderId="0" xfId="0" applyNumberFormat="1" applyFont="1" applyFill="1" applyBorder="1" applyAlignment="1">
      <alignment horizontal="center"/>
    </xf>
    <xf numFmtId="0" fontId="46" fillId="2" borderId="0" xfId="0" applyFont="1" applyFill="1" applyAlignment="1">
      <alignment horizontal="left" wrapText="1"/>
    </xf>
    <xf numFmtId="169" fontId="46" fillId="2" borderId="0" xfId="70" applyFont="1" applyFill="1"/>
    <xf numFmtId="0" fontId="42" fillId="2" borderId="0" xfId="0" applyFont="1" applyFill="1"/>
    <xf numFmtId="0" fontId="46" fillId="2" borderId="110" xfId="0" applyFont="1" applyFill="1" applyBorder="1" applyAlignment="1">
      <alignment horizontal="center"/>
    </xf>
    <xf numFmtId="169" fontId="42" fillId="2" borderId="0" xfId="70" applyFont="1" applyFill="1"/>
    <xf numFmtId="175" fontId="3" fillId="2" borderId="0" xfId="0" applyNumberFormat="1" applyFont="1" applyFill="1"/>
    <xf numFmtId="174" fontId="50" fillId="26" borderId="49" xfId="6" applyNumberFormat="1" applyFont="1" applyFill="1" applyBorder="1" applyAlignment="1">
      <alignment horizontal="center" vertical="center" wrapText="1"/>
    </xf>
    <xf numFmtId="174" fontId="50" fillId="26" borderId="34" xfId="6" applyNumberFormat="1" applyFont="1" applyFill="1" applyBorder="1" applyAlignment="1">
      <alignment horizontal="center" vertical="center" wrapText="1"/>
    </xf>
    <xf numFmtId="174" fontId="50" fillId="2" borderId="0" xfId="6" applyNumberFormat="1" applyFont="1" applyFill="1" applyBorder="1" applyAlignment="1">
      <alignment horizontal="center" vertical="center" wrapText="1"/>
    </xf>
    <xf numFmtId="174" fontId="50" fillId="26" borderId="13" xfId="6" applyNumberFormat="1" applyFont="1" applyFill="1" applyBorder="1" applyAlignment="1">
      <alignment horizontal="center" vertical="center" wrapText="1"/>
    </xf>
    <xf numFmtId="10" fontId="39" fillId="2" borderId="13" xfId="0" applyNumberFormat="1" applyFont="1" applyFill="1" applyBorder="1" applyAlignment="1" applyProtection="1">
      <alignment horizontal="center"/>
      <protection locked="0"/>
    </xf>
    <xf numFmtId="10" fontId="39" fillId="2" borderId="0" xfId="0" applyNumberFormat="1" applyFont="1" applyFill="1" applyBorder="1" applyAlignment="1">
      <alignment horizontal="center"/>
    </xf>
    <xf numFmtId="17" fontId="39" fillId="0" borderId="8" xfId="0" applyNumberFormat="1" applyFont="1" applyFill="1" applyBorder="1" applyAlignment="1">
      <alignment horizontal="center"/>
    </xf>
    <xf numFmtId="1" fontId="39" fillId="0" borderId="8" xfId="0" applyNumberFormat="1" applyFont="1" applyFill="1" applyBorder="1" applyAlignment="1">
      <alignment horizontal="center"/>
    </xf>
    <xf numFmtId="0" fontId="39" fillId="0" borderId="8" xfId="0" applyFont="1" applyFill="1" applyBorder="1" applyAlignment="1">
      <alignment horizontal="center"/>
    </xf>
    <xf numFmtId="10" fontId="43" fillId="0" borderId="8" xfId="0" applyNumberFormat="1" applyFont="1" applyFill="1" applyBorder="1" applyAlignment="1">
      <alignment horizontal="center"/>
    </xf>
    <xf numFmtId="173" fontId="43" fillId="0" borderId="7" xfId="70" applyNumberFormat="1" applyFont="1" applyFill="1" applyBorder="1"/>
    <xf numFmtId="173" fontId="43" fillId="0" borderId="8" xfId="70" applyNumberFormat="1" applyFont="1" applyFill="1" applyBorder="1"/>
    <xf numFmtId="10" fontId="39" fillId="2" borderId="7" xfId="0" applyNumberFormat="1" applyFont="1" applyFill="1" applyBorder="1" applyAlignment="1" applyProtection="1">
      <alignment horizontal="center"/>
      <protection locked="0"/>
    </xf>
    <xf numFmtId="17" fontId="39" fillId="2" borderId="8" xfId="0" applyNumberFormat="1" applyFont="1" applyFill="1" applyBorder="1" applyAlignment="1">
      <alignment horizontal="center"/>
    </xf>
    <xf numFmtId="0" fontId="39" fillId="2" borderId="8" xfId="0" applyFont="1" applyFill="1" applyBorder="1" applyAlignment="1">
      <alignment horizontal="center"/>
    </xf>
    <xf numFmtId="17" fontId="40" fillId="2" borderId="14" xfId="0" applyNumberFormat="1" applyFont="1" applyFill="1" applyBorder="1"/>
    <xf numFmtId="0" fontId="40" fillId="2" borderId="14" xfId="0" applyFont="1" applyFill="1" applyBorder="1"/>
    <xf numFmtId="10" fontId="8" fillId="2" borderId="14" xfId="0" applyNumberFormat="1" applyFont="1" applyFill="1" applyBorder="1"/>
    <xf numFmtId="173" fontId="40" fillId="2" borderId="14" xfId="0" applyNumberFormat="1" applyFont="1" applyFill="1" applyBorder="1"/>
    <xf numFmtId="17" fontId="39" fillId="28" borderId="7" xfId="0" applyNumberFormat="1" applyFont="1" applyFill="1" applyBorder="1"/>
    <xf numFmtId="0" fontId="39" fillId="28" borderId="7" xfId="0" applyFont="1" applyFill="1" applyBorder="1"/>
    <xf numFmtId="10" fontId="43" fillId="28" borderId="7" xfId="0" applyNumberFormat="1" applyFont="1" applyFill="1" applyBorder="1"/>
    <xf numFmtId="173" fontId="39" fillId="28" borderId="7" xfId="0" applyNumberFormat="1" applyFont="1" applyFill="1" applyBorder="1" applyProtection="1">
      <protection locked="0"/>
    </xf>
    <xf numFmtId="173" fontId="43" fillId="28" borderId="7" xfId="70" applyNumberFormat="1" applyFont="1" applyFill="1" applyBorder="1" applyProtection="1"/>
    <xf numFmtId="17" fontId="47" fillId="2" borderId="7" xfId="0" applyNumberFormat="1" applyFont="1" applyFill="1" applyBorder="1"/>
    <xf numFmtId="0" fontId="47" fillId="2" borderId="7" xfId="0" applyFont="1" applyFill="1" applyBorder="1"/>
    <xf numFmtId="10" fontId="8" fillId="2" borderId="7" xfId="0" applyNumberFormat="1" applyFont="1" applyFill="1" applyBorder="1"/>
    <xf numFmtId="173" fontId="47" fillId="2" borderId="7" xfId="0" applyNumberFormat="1" applyFont="1" applyFill="1" applyBorder="1"/>
    <xf numFmtId="10" fontId="43" fillId="2" borderId="8" xfId="0" applyNumberFormat="1" applyFont="1" applyFill="1" applyBorder="1" applyAlignment="1">
      <alignment horizontal="center"/>
    </xf>
    <xf numFmtId="173" fontId="43" fillId="2" borderId="7" xfId="70" applyNumberFormat="1" applyFont="1" applyFill="1" applyBorder="1"/>
    <xf numFmtId="173" fontId="43" fillId="2" borderId="8" xfId="70" applyNumberFormat="1" applyFont="1" applyFill="1" applyBorder="1"/>
    <xf numFmtId="10" fontId="43" fillId="2" borderId="8" xfId="0" quotePrefix="1" applyNumberFormat="1" applyFont="1" applyFill="1" applyBorder="1" applyAlignment="1">
      <alignment horizontal="center"/>
    </xf>
    <xf numFmtId="10" fontId="39"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39" fillId="2" borderId="48" xfId="0" applyNumberFormat="1" applyFont="1" applyFill="1" applyBorder="1" applyAlignment="1" applyProtection="1">
      <alignment horizontal="center"/>
      <protection locked="0"/>
    </xf>
    <xf numFmtId="10" fontId="39" fillId="28" borderId="48" xfId="0" applyNumberFormat="1" applyFont="1" applyFill="1" applyBorder="1" applyAlignment="1" applyProtection="1">
      <alignment horizontal="center"/>
      <protection locked="0"/>
    </xf>
    <xf numFmtId="0" fontId="226" fillId="2" borderId="0" xfId="0" applyFont="1" applyFill="1" applyAlignment="1">
      <alignment horizontal="center"/>
    </xf>
    <xf numFmtId="0" fontId="226" fillId="2" borderId="0" xfId="0" applyFont="1" applyFill="1"/>
    <xf numFmtId="0" fontId="3" fillId="2" borderId="0" xfId="0" applyFont="1" applyFill="1" applyAlignment="1">
      <alignment horizontal="center"/>
    </xf>
    <xf numFmtId="10" fontId="43" fillId="28" borderId="8" xfId="0" applyNumberFormat="1" applyFont="1" applyFill="1" applyBorder="1" applyAlignment="1">
      <alignment horizontal="center"/>
    </xf>
    <xf numFmtId="0" fontId="220" fillId="2" borderId="0" xfId="0" applyFont="1" applyFill="1" applyAlignment="1">
      <alignment vertical="center"/>
    </xf>
    <xf numFmtId="287" fontId="214" fillId="2" borderId="124" xfId="70" applyNumberFormat="1" applyFont="1" applyFill="1" applyBorder="1" applyAlignment="1">
      <alignment horizontal="left" vertical="center"/>
    </xf>
    <xf numFmtId="174" fontId="211" fillId="27" borderId="110" xfId="0" applyNumberFormat="1" applyFont="1" applyFill="1" applyBorder="1" applyAlignment="1">
      <alignment horizontal="center" vertical="center" wrapText="1"/>
    </xf>
    <xf numFmtId="174" fontId="50" fillId="27" borderId="110" xfId="0" applyNumberFormat="1" applyFont="1" applyFill="1" applyBorder="1" applyAlignment="1">
      <alignment horizontal="center" vertical="center" wrapText="1"/>
    </xf>
    <xf numFmtId="0" fontId="215" fillId="2" borderId="110" xfId="0" applyFont="1" applyFill="1" applyBorder="1" applyAlignment="1">
      <alignment horizontal="left" vertical="top" wrapText="1"/>
    </xf>
    <xf numFmtId="0" fontId="215" fillId="2" borderId="122" xfId="0" applyFont="1" applyFill="1" applyBorder="1" applyAlignment="1">
      <alignment vertical="top"/>
    </xf>
    <xf numFmtId="0" fontId="11" fillId="2" borderId="138" xfId="0" applyFont="1" applyFill="1" applyBorder="1" applyAlignment="1">
      <alignment vertical="top"/>
    </xf>
    <xf numFmtId="0" fontId="11" fillId="2" borderId="134"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1" fillId="2" borderId="110" xfId="0" applyFont="1" applyFill="1" applyBorder="1" applyAlignment="1">
      <alignment horizontal="left" vertical="top" wrapText="1"/>
    </xf>
    <xf numFmtId="0" fontId="215" fillId="2" borderId="110" xfId="0" applyFont="1" applyFill="1" applyBorder="1" applyAlignment="1">
      <alignment horizontal="center" vertical="center" textRotation="180"/>
    </xf>
    <xf numFmtId="0" fontId="39" fillId="2" borderId="0" xfId="0" applyFont="1" applyFill="1" applyProtection="1">
      <protection locked="0"/>
    </xf>
    <xf numFmtId="0" fontId="39" fillId="2" borderId="0" xfId="0" applyFont="1" applyFill="1" applyAlignment="1" applyProtection="1">
      <alignment wrapText="1"/>
      <protection locked="0"/>
    </xf>
    <xf numFmtId="0" fontId="39" fillId="2" borderId="0" xfId="0" applyFont="1" applyFill="1" applyAlignment="1" applyProtection="1">
      <alignment horizontal="center" vertical="center"/>
      <protection locked="0"/>
    </xf>
    <xf numFmtId="0" fontId="39" fillId="2" borderId="0" xfId="0" applyFont="1" applyFill="1" applyBorder="1" applyAlignment="1" applyProtection="1">
      <alignment horizontal="center" vertical="center"/>
      <protection locked="0"/>
    </xf>
    <xf numFmtId="178" fontId="210"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4" fillId="2" borderId="0" xfId="0" applyFont="1" applyFill="1" applyAlignment="1" applyProtection="1">
      <alignment horizontal="center"/>
      <protection locked="0"/>
    </xf>
    <xf numFmtId="0" fontId="44" fillId="2" borderId="0" xfId="0" applyFont="1" applyFill="1" applyBorder="1" applyAlignment="1" applyProtection="1">
      <alignment horizontal="center"/>
      <protection locked="0"/>
    </xf>
    <xf numFmtId="178" fontId="210" fillId="2" borderId="28" xfId="40" applyNumberFormat="1" applyFont="1" applyFill="1" applyBorder="1" applyAlignment="1" applyProtection="1">
      <alignment horizontal="left" vertical="center"/>
      <protection locked="0"/>
    </xf>
    <xf numFmtId="178" fontId="49"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1" fillId="2" borderId="0" xfId="0" applyFont="1" applyFill="1" applyAlignment="1" applyProtection="1">
      <alignment horizontal="center"/>
      <protection locked="0"/>
    </xf>
    <xf numFmtId="0" fontId="46" fillId="2" borderId="0" xfId="0" applyFont="1" applyFill="1" applyProtection="1">
      <protection locked="0"/>
    </xf>
    <xf numFmtId="0" fontId="48" fillId="2" borderId="0" xfId="0" applyFont="1" applyFill="1" applyAlignment="1" applyProtection="1">
      <alignment horizontal="center"/>
      <protection locked="0"/>
    </xf>
    <xf numFmtId="0" fontId="48" fillId="2" borderId="0" xfId="0" applyFont="1" applyFill="1" applyAlignment="1" applyProtection="1">
      <alignment horizontal="center" vertical="center"/>
      <protection locked="0"/>
    </xf>
    <xf numFmtId="0" fontId="44" fillId="2" borderId="0" xfId="0" applyFont="1" applyFill="1" applyAlignment="1" applyProtection="1">
      <alignment horizontal="center" vertical="center"/>
      <protection locked="0"/>
    </xf>
    <xf numFmtId="0" fontId="44" fillId="2" borderId="0" xfId="0" applyFont="1" applyFill="1" applyBorder="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39" fillId="2" borderId="0" xfId="0" applyFont="1" applyFill="1" applyAlignment="1" applyProtection="1">
      <alignment vertical="center"/>
      <protection locked="0"/>
    </xf>
    <xf numFmtId="0" fontId="89" fillId="2" borderId="0" xfId="0" applyFont="1" applyFill="1" applyBorder="1" applyAlignment="1" applyProtection="1">
      <alignment vertical="center"/>
      <protection locked="0"/>
    </xf>
    <xf numFmtId="0" fontId="42" fillId="2" borderId="0" xfId="0" applyFont="1" applyFill="1" applyBorder="1" applyAlignment="1" applyProtection="1">
      <alignment horizontal="left" vertical="top"/>
      <protection locked="0"/>
    </xf>
    <xf numFmtId="0" fontId="89" fillId="2" borderId="0" xfId="0" applyFont="1" applyFill="1" applyBorder="1" applyAlignment="1" applyProtection="1">
      <alignment horizontal="left" vertical="center" wrapText="1"/>
      <protection locked="0"/>
    </xf>
    <xf numFmtId="0" fontId="43" fillId="2" borderId="0" xfId="0" applyFont="1" applyFill="1" applyProtection="1">
      <protection locked="0"/>
    </xf>
    <xf numFmtId="0" fontId="89" fillId="2" borderId="0" xfId="0" applyFont="1" applyFill="1" applyBorder="1" applyAlignment="1" applyProtection="1">
      <alignment horizontal="left" vertical="top" wrapText="1"/>
      <protection locked="0"/>
    </xf>
    <xf numFmtId="0" fontId="40" fillId="2" borderId="0" xfId="0" applyFont="1" applyFill="1" applyBorder="1" applyAlignment="1" applyProtection="1">
      <alignment horizontal="left"/>
      <protection locked="0"/>
    </xf>
    <xf numFmtId="0" fontId="89" fillId="2" borderId="0" xfId="0" applyFont="1" applyFill="1" applyBorder="1" applyAlignment="1" applyProtection="1">
      <alignment vertical="top"/>
      <protection locked="0"/>
    </xf>
    <xf numFmtId="3" fontId="56" fillId="2" borderId="0" xfId="0" applyNumberFormat="1" applyFont="1" applyFill="1" applyBorder="1" applyAlignment="1" applyProtection="1">
      <alignment horizontal="left" vertical="center"/>
      <protection locked="0"/>
    </xf>
    <xf numFmtId="0" fontId="42" fillId="2" borderId="0" xfId="0" applyFont="1" applyFill="1" applyAlignment="1" applyProtection="1">
      <protection locked="0"/>
    </xf>
    <xf numFmtId="0" fontId="48" fillId="2" borderId="0" xfId="0" applyFont="1" applyFill="1" applyAlignment="1" applyProtection="1">
      <protection locked="0"/>
    </xf>
    <xf numFmtId="0" fontId="48" fillId="2" borderId="0" xfId="0" applyFont="1" applyFill="1" applyBorder="1" applyAlignment="1" applyProtection="1">
      <alignment horizontal="center" vertical="center"/>
      <protection locked="0"/>
    </xf>
    <xf numFmtId="0" fontId="32" fillId="2" borderId="0" xfId="0" applyFont="1" applyFill="1" applyProtection="1">
      <protection locked="0"/>
    </xf>
    <xf numFmtId="0" fontId="50" fillId="26" borderId="104" xfId="0" applyNumberFormat="1" applyFont="1" applyFill="1" applyBorder="1" applyAlignment="1" applyProtection="1">
      <alignment horizontal="center" vertical="center" wrapText="1"/>
      <protection locked="0"/>
    </xf>
    <xf numFmtId="0" fontId="50" fillId="26" borderId="98" xfId="0" applyNumberFormat="1" applyFont="1" applyFill="1" applyBorder="1" applyAlignment="1" applyProtection="1">
      <alignment horizontal="center" vertical="center" wrapText="1"/>
      <protection locked="0"/>
    </xf>
    <xf numFmtId="0" fontId="50" fillId="26" borderId="46" xfId="0" applyNumberFormat="1" applyFont="1" applyFill="1" applyBorder="1" applyAlignment="1" applyProtection="1">
      <alignment horizontal="center" vertical="center" wrapText="1"/>
      <protection locked="0"/>
    </xf>
    <xf numFmtId="0" fontId="50" fillId="26" borderId="135" xfId="0" applyNumberFormat="1" applyFont="1" applyFill="1" applyBorder="1" applyAlignment="1" applyProtection="1">
      <alignment horizontal="center" vertical="center" wrapText="1"/>
      <protection locked="0"/>
    </xf>
    <xf numFmtId="3" fontId="225" fillId="2" borderId="89"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horizontal="center" vertical="center"/>
      <protection locked="0"/>
    </xf>
    <xf numFmtId="3" fontId="43" fillId="2" borderId="0" xfId="0" applyNumberFormat="1" applyFont="1" applyFill="1" applyBorder="1" applyAlignment="1" applyProtection="1">
      <alignment horizontal="center" vertical="center"/>
      <protection locked="0"/>
    </xf>
    <xf numFmtId="3" fontId="47" fillId="2" borderId="12" xfId="0" applyNumberFormat="1" applyFont="1" applyFill="1" applyBorder="1" applyAlignment="1" applyProtection="1">
      <alignment horizontal="center" vertical="center"/>
      <protection locked="0"/>
    </xf>
    <xf numFmtId="0" fontId="47" fillId="2" borderId="0" xfId="0" applyFont="1" applyFill="1" applyBorder="1" applyProtection="1">
      <protection locked="0"/>
    </xf>
    <xf numFmtId="3" fontId="89" fillId="2" borderId="89" xfId="0" applyNumberFormat="1" applyFont="1" applyFill="1" applyBorder="1" applyAlignment="1" applyProtection="1">
      <alignment vertical="center"/>
      <protection locked="0"/>
    </xf>
    <xf numFmtId="3" fontId="43" fillId="28" borderId="35" xfId="0" applyNumberFormat="1" applyFont="1" applyFill="1" applyBorder="1" applyAlignment="1" applyProtection="1">
      <alignment horizontal="center" vertical="center"/>
      <protection locked="0"/>
    </xf>
    <xf numFmtId="9" fontId="39" fillId="28" borderId="12" xfId="72" applyFont="1" applyFill="1" applyBorder="1" applyAlignment="1" applyProtection="1">
      <alignment horizontal="center" vertical="center"/>
      <protection locked="0"/>
    </xf>
    <xf numFmtId="0" fontId="32" fillId="2" borderId="12" xfId="0" applyFont="1" applyFill="1" applyBorder="1" applyAlignment="1" applyProtection="1">
      <alignment horizontal="center" vertical="center"/>
      <protection locked="0"/>
    </xf>
    <xf numFmtId="3" fontId="45"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39" fillId="2" borderId="0" xfId="0" applyNumberFormat="1" applyFont="1" applyFill="1" applyBorder="1" applyAlignment="1" applyProtection="1">
      <alignment horizontal="center" vertical="center"/>
      <protection locked="0"/>
    </xf>
    <xf numFmtId="9" fontId="40" fillId="2" borderId="12" xfId="0" applyNumberFormat="1" applyFont="1" applyFill="1" applyBorder="1" applyAlignment="1" applyProtection="1">
      <alignment horizontal="center" vertical="center"/>
      <protection locked="0"/>
    </xf>
    <xf numFmtId="0" fontId="41" fillId="2" borderId="0" xfId="0" applyFont="1" applyFill="1" applyProtection="1">
      <protection locked="0"/>
    </xf>
    <xf numFmtId="3" fontId="43" fillId="2" borderId="0" xfId="0" applyNumberFormat="1" applyFont="1" applyFill="1" applyBorder="1" applyAlignment="1" applyProtection="1">
      <alignment vertical="center"/>
      <protection locked="0"/>
    </xf>
    <xf numFmtId="3" fontId="43" fillId="2" borderId="0" xfId="0" applyNumberFormat="1" applyFont="1" applyFill="1" applyBorder="1" applyAlignment="1" applyProtection="1">
      <alignment vertical="center" wrapText="1"/>
      <protection locked="0"/>
    </xf>
    <xf numFmtId="9" fontId="39" fillId="2" borderId="12" xfId="0" applyNumberFormat="1" applyFont="1" applyFill="1" applyBorder="1" applyAlignment="1" applyProtection="1">
      <alignment horizontal="center" vertical="center"/>
      <protection locked="0"/>
    </xf>
    <xf numFmtId="3" fontId="219" fillId="2" borderId="89" xfId="0" applyNumberFormat="1" applyFont="1" applyFill="1" applyBorder="1" applyAlignment="1" applyProtection="1">
      <alignment vertical="center"/>
      <protection locked="0"/>
    </xf>
    <xf numFmtId="3" fontId="206" fillId="2" borderId="0" xfId="0" applyNumberFormat="1" applyFont="1" applyFill="1" applyBorder="1" applyAlignment="1" applyProtection="1">
      <alignment vertical="center" wrapText="1"/>
      <protection locked="0"/>
    </xf>
    <xf numFmtId="0" fontId="32" fillId="2" borderId="0" xfId="0" applyFont="1" applyFill="1" applyBorder="1" applyProtection="1">
      <protection locked="0"/>
    </xf>
    <xf numFmtId="0" fontId="89" fillId="2" borderId="89" xfId="0" applyNumberFormat="1" applyFont="1" applyFill="1" applyBorder="1" applyAlignment="1" applyProtection="1">
      <alignment vertical="top"/>
      <protection locked="0"/>
    </xf>
    <xf numFmtId="9" fontId="32" fillId="2" borderId="12" xfId="72" applyFont="1" applyFill="1" applyBorder="1" applyAlignment="1" applyProtection="1">
      <alignment horizontal="center" vertical="center"/>
      <protection locked="0"/>
    </xf>
    <xf numFmtId="0" fontId="43" fillId="2" borderId="0" xfId="0" applyNumberFormat="1" applyFont="1" applyFill="1" applyBorder="1" applyAlignment="1" applyProtection="1">
      <alignment vertical="top" wrapText="1"/>
      <protection locked="0"/>
    </xf>
    <xf numFmtId="9" fontId="39" fillId="2" borderId="12" xfId="72" applyFont="1" applyFill="1" applyBorder="1" applyAlignment="1" applyProtection="1">
      <alignment horizontal="center" vertical="center"/>
      <protection locked="0"/>
    </xf>
    <xf numFmtId="0" fontId="89" fillId="2" borderId="89" xfId="0" applyNumberFormat="1" applyFont="1" applyFill="1" applyBorder="1" applyAlignment="1" applyProtection="1">
      <alignment vertical="top" wrapText="1"/>
      <protection locked="0"/>
    </xf>
    <xf numFmtId="3" fontId="89" fillId="2" borderId="89" xfId="0" applyNumberFormat="1" applyFont="1" applyFill="1" applyBorder="1" applyAlignment="1" applyProtection="1">
      <alignment vertical="center" wrapText="1"/>
      <protection locked="0"/>
    </xf>
    <xf numFmtId="3" fontId="43" fillId="2" borderId="0" xfId="0" applyNumberFormat="1" applyFont="1" applyFill="1" applyBorder="1" applyAlignment="1" applyProtection="1">
      <alignment horizontal="left" vertical="center"/>
      <protection locked="0"/>
    </xf>
    <xf numFmtId="3" fontId="43" fillId="2" borderId="12" xfId="0" applyNumberFormat="1" applyFont="1" applyFill="1" applyBorder="1" applyAlignment="1" applyProtection="1">
      <alignment horizontal="center" vertical="center" wrapText="1"/>
      <protection locked="0"/>
    </xf>
    <xf numFmtId="3" fontId="208" fillId="2" borderId="0" xfId="0" applyNumberFormat="1" applyFont="1" applyFill="1" applyBorder="1" applyAlignment="1" applyProtection="1">
      <alignment horizontal="center" vertical="center"/>
      <protection locked="0"/>
    </xf>
    <xf numFmtId="3" fontId="225" fillId="2" borderId="89"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vertical="center" wrapText="1"/>
      <protection locked="0"/>
    </xf>
    <xf numFmtId="3" fontId="89" fillId="2" borderId="89" xfId="0" applyNumberFormat="1" applyFont="1" applyFill="1" applyBorder="1" applyAlignment="1" applyProtection="1">
      <alignment horizontal="left" vertical="center" wrapText="1"/>
      <protection locked="0"/>
    </xf>
    <xf numFmtId="3" fontId="89" fillId="2" borderId="89" xfId="0" applyNumberFormat="1" applyFont="1" applyFill="1" applyBorder="1" applyAlignment="1" applyProtection="1">
      <alignment horizontal="center" vertical="center"/>
      <protection locked="0"/>
    </xf>
    <xf numFmtId="3" fontId="45" fillId="2" borderId="89" xfId="0" applyNumberFormat="1" applyFont="1" applyFill="1" applyBorder="1" applyAlignment="1" applyProtection="1">
      <alignment horizontal="center" vertical="center"/>
      <protection locked="0"/>
    </xf>
    <xf numFmtId="3" fontId="89" fillId="2" borderId="89" xfId="0" applyNumberFormat="1" applyFont="1" applyFill="1" applyBorder="1" applyAlignment="1" applyProtection="1">
      <alignment horizontal="left" vertical="center"/>
      <protection locked="0"/>
    </xf>
    <xf numFmtId="3" fontId="43" fillId="2" borderId="5" xfId="0" applyNumberFormat="1" applyFont="1" applyFill="1" applyBorder="1" applyAlignment="1" applyProtection="1">
      <alignment vertical="center" wrapText="1"/>
      <protection locked="0"/>
    </xf>
    <xf numFmtId="3" fontId="43" fillId="2" borderId="5" xfId="0" applyNumberFormat="1" applyFont="1" applyFill="1" applyBorder="1" applyAlignment="1" applyProtection="1">
      <alignment horizontal="center" vertical="center"/>
      <protection locked="0"/>
    </xf>
    <xf numFmtId="3" fontId="42" fillId="2" borderId="41" xfId="0" applyNumberFormat="1" applyFont="1" applyFill="1" applyBorder="1" applyAlignment="1" applyProtection="1">
      <alignment horizontal="left" vertical="center"/>
      <protection locked="0"/>
    </xf>
    <xf numFmtId="3" fontId="40" fillId="2" borderId="35" xfId="0" applyNumberFormat="1" applyFont="1" applyFill="1" applyBorder="1" applyAlignment="1" applyProtection="1">
      <alignment horizontal="center" vertical="center"/>
      <protection locked="0"/>
    </xf>
    <xf numFmtId="3" fontId="40" fillId="2" borderId="40" xfId="0" applyNumberFormat="1" applyFont="1" applyFill="1" applyBorder="1" applyAlignment="1" applyProtection="1">
      <alignment horizontal="center" vertical="center"/>
      <protection locked="0"/>
    </xf>
    <xf numFmtId="3" fontId="40" fillId="2" borderId="42" xfId="0" applyNumberFormat="1" applyFont="1" applyFill="1" applyBorder="1" applyAlignment="1" applyProtection="1">
      <alignment horizontal="center" vertical="center"/>
      <protection locked="0"/>
    </xf>
    <xf numFmtId="3" fontId="42" fillId="2" borderId="3" xfId="0" applyNumberFormat="1" applyFont="1" applyFill="1" applyBorder="1" applyAlignment="1" applyProtection="1">
      <alignment horizontal="left" vertical="center"/>
      <protection locked="0"/>
    </xf>
    <xf numFmtId="3" fontId="40"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5" fillId="2" borderId="0" xfId="0" applyNumberFormat="1" applyFont="1" applyFill="1" applyBorder="1" applyAlignment="1" applyProtection="1">
      <alignment horizontal="left" vertical="center"/>
      <protection locked="0"/>
    </xf>
    <xf numFmtId="3" fontId="40" fillId="2" borderId="0" xfId="0" applyNumberFormat="1" applyFont="1" applyFill="1" applyBorder="1" applyAlignment="1" applyProtection="1">
      <alignment horizontal="center" vertical="center"/>
      <protection locked="0"/>
    </xf>
    <xf numFmtId="0" fontId="41"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7" fillId="2" borderId="0" xfId="0" applyFont="1" applyFill="1" applyBorder="1" applyAlignment="1" applyProtection="1">
      <alignment horizontal="center"/>
      <protection locked="0"/>
    </xf>
    <xf numFmtId="0" fontId="33" fillId="2" borderId="0" xfId="0" applyFont="1" applyFill="1" applyBorder="1" applyAlignment="1" applyProtection="1">
      <alignment horizontal="center"/>
      <protection locked="0"/>
    </xf>
    <xf numFmtId="3" fontId="56" fillId="2" borderId="0" xfId="0" applyNumberFormat="1" applyFont="1" applyFill="1" applyBorder="1" applyAlignment="1" applyProtection="1">
      <alignment horizontal="center" vertical="center"/>
      <protection locked="0"/>
    </xf>
    <xf numFmtId="286" fontId="43" fillId="2" borderId="0" xfId="0" applyNumberFormat="1" applyFont="1" applyFill="1" applyBorder="1" applyAlignment="1" applyProtection="1">
      <alignment horizontal="center" vertical="center"/>
      <protection locked="0"/>
    </xf>
    <xf numFmtId="175" fontId="43" fillId="2" borderId="12" xfId="0" applyNumberFormat="1" applyFont="1" applyFill="1" applyBorder="1" applyAlignment="1" applyProtection="1">
      <alignment horizontal="center" vertical="center"/>
      <protection locked="0"/>
    </xf>
    <xf numFmtId="0" fontId="33" fillId="2" borderId="0" xfId="0" applyFont="1" applyFill="1" applyAlignment="1" applyProtection="1">
      <alignment horizontal="center"/>
      <protection locked="0"/>
    </xf>
    <xf numFmtId="0" fontId="57"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5" fillId="2" borderId="89" xfId="0" applyNumberFormat="1" applyFont="1" applyFill="1" applyBorder="1" applyAlignment="1" applyProtection="1">
      <alignment horizontal="left" vertical="center"/>
      <protection locked="0"/>
    </xf>
    <xf numFmtId="0" fontId="57"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7" fillId="2" borderId="0" xfId="0" applyFont="1" applyFill="1" applyProtection="1">
      <protection locked="0"/>
    </xf>
    <xf numFmtId="0" fontId="89" fillId="2" borderId="89" xfId="0" applyNumberFormat="1" applyFont="1" applyFill="1" applyBorder="1" applyAlignment="1" applyProtection="1">
      <alignment horizontal="left" vertical="center"/>
      <protection locked="0"/>
    </xf>
    <xf numFmtId="0" fontId="43" fillId="2" borderId="0" xfId="0" applyNumberFormat="1" applyFont="1" applyFill="1" applyBorder="1" applyAlignment="1" applyProtection="1">
      <alignment horizontal="left" vertical="center"/>
      <protection locked="0"/>
    </xf>
    <xf numFmtId="3" fontId="39" fillId="2" borderId="0" xfId="0" applyNumberFormat="1" applyFont="1" applyFill="1" applyBorder="1" applyAlignment="1" applyProtection="1">
      <alignment horizontal="center" vertical="center"/>
      <protection locked="0"/>
    </xf>
    <xf numFmtId="0" fontId="89" fillId="2" borderId="4" xfId="0" applyNumberFormat="1" applyFont="1" applyFill="1" applyBorder="1" applyAlignment="1" applyProtection="1">
      <alignment horizontal="left" vertical="center"/>
      <protection locked="0"/>
    </xf>
    <xf numFmtId="0" fontId="43" fillId="2" borderId="5" xfId="0" applyNumberFormat="1" applyFont="1" applyFill="1" applyBorder="1" applyAlignment="1" applyProtection="1">
      <alignment horizontal="left" vertical="center"/>
      <protection locked="0"/>
    </xf>
    <xf numFmtId="39" fontId="40" fillId="2" borderId="5" xfId="0" applyNumberFormat="1" applyFont="1" applyFill="1" applyBorder="1" applyAlignment="1" applyProtection="1">
      <alignment horizontal="center"/>
      <protection locked="0"/>
    </xf>
    <xf numFmtId="39" fontId="39" fillId="2" borderId="5" xfId="0" applyNumberFormat="1" applyFont="1" applyFill="1" applyBorder="1" applyAlignment="1" applyProtection="1">
      <alignment horizontal="center"/>
      <protection locked="0"/>
    </xf>
    <xf numFmtId="39" fontId="56" fillId="2" borderId="5" xfId="0" applyNumberFormat="1" applyFont="1" applyFill="1" applyBorder="1" applyAlignment="1" applyProtection="1">
      <alignment horizontal="left"/>
      <protection locked="0"/>
    </xf>
    <xf numFmtId="39" fontId="56" fillId="2" borderId="5" xfId="0" applyNumberFormat="1" applyFont="1" applyFill="1" applyBorder="1" applyAlignment="1" applyProtection="1">
      <alignment horizontal="center"/>
      <protection locked="0"/>
    </xf>
    <xf numFmtId="3" fontId="43" fillId="2" borderId="5" xfId="0" applyNumberFormat="1" applyFont="1" applyFill="1" applyBorder="1" applyAlignment="1" applyProtection="1">
      <alignment vertical="center"/>
      <protection locked="0"/>
    </xf>
    <xf numFmtId="0" fontId="39" fillId="2" borderId="5" xfId="0" applyFont="1" applyFill="1" applyBorder="1" applyProtection="1">
      <protection locked="0"/>
    </xf>
    <xf numFmtId="0" fontId="39" fillId="2" borderId="6" xfId="0" applyFont="1" applyFill="1" applyBorder="1" applyAlignment="1" applyProtection="1">
      <alignment horizontal="center" vertical="center"/>
      <protection locked="0"/>
    </xf>
    <xf numFmtId="0" fontId="54" fillId="2" borderId="0" xfId="0" applyFont="1" applyFill="1" applyBorder="1" applyAlignment="1" applyProtection="1">
      <alignment horizontal="center" wrapText="1"/>
      <protection locked="0"/>
    </xf>
    <xf numFmtId="0" fontId="217" fillId="28" borderId="0" xfId="0" applyFont="1" applyFill="1" applyProtection="1">
      <protection locked="0"/>
    </xf>
    <xf numFmtId="0" fontId="43"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3" fillId="28" borderId="0" xfId="0" applyNumberFormat="1" applyFont="1" applyFill="1" applyBorder="1" applyAlignment="1" applyProtection="1">
      <alignment vertical="center"/>
      <protection locked="0"/>
    </xf>
    <xf numFmtId="0" fontId="43" fillId="28" borderId="0" xfId="0" applyNumberFormat="1" applyFont="1" applyFill="1" applyBorder="1" applyAlignment="1" applyProtection="1">
      <alignment vertical="center"/>
      <protection locked="0"/>
    </xf>
    <xf numFmtId="0" fontId="43" fillId="28" borderId="0" xfId="0" applyFont="1" applyFill="1" applyAlignment="1" applyProtection="1">
      <alignment horizontal="center" vertical="center"/>
      <protection locked="0"/>
    </xf>
    <xf numFmtId="0" fontId="43" fillId="28" borderId="0" xfId="0" applyFont="1" applyFill="1" applyBorder="1" applyAlignment="1" applyProtection="1">
      <alignment horizontal="center" vertical="center"/>
      <protection locked="0"/>
    </xf>
    <xf numFmtId="3" fontId="43" fillId="2" borderId="12" xfId="0" applyNumberFormat="1" applyFont="1" applyFill="1" applyBorder="1" applyAlignment="1" applyProtection="1">
      <alignment horizontal="center" vertical="center"/>
      <protection locked="0"/>
    </xf>
    <xf numFmtId="3" fontId="205" fillId="2" borderId="0" xfId="0" applyNumberFormat="1" applyFont="1" applyFill="1" applyBorder="1" applyAlignment="1" applyProtection="1">
      <alignment horizontal="center" vertical="center"/>
      <protection locked="0"/>
    </xf>
    <xf numFmtId="169" fontId="43" fillId="2" borderId="12" xfId="70" applyFont="1" applyFill="1" applyBorder="1" applyAlignment="1" applyProtection="1">
      <alignment horizontal="center" vertical="center"/>
      <protection locked="0"/>
    </xf>
    <xf numFmtId="173" fontId="43" fillId="2" borderId="0" xfId="71" applyNumberFormat="1" applyFont="1" applyFill="1" applyBorder="1" applyAlignment="1" applyProtection="1">
      <alignment horizontal="center" vertical="center"/>
      <protection locked="0"/>
    </xf>
    <xf numFmtId="173" fontId="43" fillId="2" borderId="0" xfId="0" applyNumberFormat="1" applyFont="1" applyFill="1" applyBorder="1" applyAlignment="1" applyProtection="1">
      <alignment horizontal="center" vertical="center"/>
      <protection locked="0"/>
    </xf>
    <xf numFmtId="0" fontId="40" fillId="2" borderId="0" xfId="0" applyFont="1" applyFill="1" applyProtection="1">
      <protection locked="0"/>
    </xf>
    <xf numFmtId="3" fontId="89" fillId="2" borderId="109" xfId="0" applyNumberFormat="1" applyFont="1" applyFill="1" applyBorder="1" applyAlignment="1" applyProtection="1">
      <alignment horizontal="left" vertical="center"/>
      <protection locked="0"/>
    </xf>
    <xf numFmtId="3" fontId="40" fillId="2" borderId="5" xfId="0" applyNumberFormat="1" applyFont="1" applyFill="1" applyBorder="1" applyAlignment="1" applyProtection="1">
      <alignment horizontal="center" vertical="center"/>
      <protection locked="0"/>
    </xf>
    <xf numFmtId="3" fontId="39" fillId="2" borderId="5" xfId="0" applyNumberFormat="1" applyFont="1" applyFill="1" applyBorder="1" applyAlignment="1" applyProtection="1">
      <alignment horizontal="center" vertical="center"/>
      <protection locked="0"/>
    </xf>
    <xf numFmtId="3" fontId="56" fillId="2" borderId="5" xfId="0" applyNumberFormat="1" applyFont="1" applyFill="1" applyBorder="1" applyAlignment="1" applyProtection="1">
      <alignment horizontal="left" vertical="center"/>
      <protection locked="0"/>
    </xf>
    <xf numFmtId="0" fontId="32"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6" fillId="28" borderId="0" xfId="0" applyFont="1" applyFill="1" applyAlignment="1" applyProtection="1">
      <protection locked="0"/>
    </xf>
    <xf numFmtId="39" fontId="40" fillId="28" borderId="0" xfId="0" applyNumberFormat="1" applyFont="1" applyFill="1" applyBorder="1" applyAlignment="1" applyProtection="1">
      <alignment horizontal="center"/>
      <protection locked="0"/>
    </xf>
    <xf numFmtId="0" fontId="39" fillId="28" borderId="0" xfId="0" applyFont="1" applyFill="1" applyBorder="1" applyAlignment="1" applyProtection="1">
      <alignment horizontal="center" vertical="center"/>
      <protection locked="0"/>
    </xf>
    <xf numFmtId="0" fontId="39" fillId="2" borderId="0" xfId="0" applyFont="1" applyFill="1" applyBorder="1" applyProtection="1">
      <protection locked="0"/>
    </xf>
    <xf numFmtId="3" fontId="42" fillId="2" borderId="113" xfId="0" applyNumberFormat="1" applyFont="1" applyFill="1" applyBorder="1" applyAlignment="1" applyProtection="1">
      <alignment horizontal="left" vertical="center"/>
      <protection locked="0"/>
    </xf>
    <xf numFmtId="3" fontId="40" fillId="2" borderId="53" xfId="0" applyNumberFormat="1" applyFont="1" applyFill="1" applyBorder="1" applyAlignment="1" applyProtection="1">
      <alignment horizontal="center" vertical="center"/>
      <protection locked="0"/>
    </xf>
    <xf numFmtId="3" fontId="40" fillId="2" borderId="114" xfId="0" applyNumberFormat="1" applyFont="1" applyFill="1" applyBorder="1" applyAlignment="1" applyProtection="1">
      <alignment horizontal="center" vertical="center"/>
      <protection locked="0"/>
    </xf>
    <xf numFmtId="3" fontId="89"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5" fillId="2" borderId="103" xfId="0" applyNumberFormat="1" applyFont="1" applyFill="1" applyBorder="1" applyAlignment="1" applyProtection="1">
      <alignment horizontal="left" vertical="center"/>
      <protection locked="0"/>
    </xf>
    <xf numFmtId="3" fontId="40" fillId="2" borderId="103" xfId="0" applyNumberFormat="1" applyFont="1" applyFill="1" applyBorder="1" applyAlignment="1" applyProtection="1">
      <alignment horizontal="center" vertical="center"/>
      <protection locked="0"/>
    </xf>
    <xf numFmtId="0" fontId="41"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3" fillId="2" borderId="12" xfId="0" applyNumberFormat="1" applyFont="1" applyFill="1" applyBorder="1" applyAlignment="1" applyProtection="1">
      <alignment horizontal="center" vertical="center"/>
      <protection locked="0"/>
    </xf>
    <xf numFmtId="0" fontId="43" fillId="2" borderId="86" xfId="0" applyNumberFormat="1" applyFont="1" applyFill="1" applyBorder="1" applyAlignment="1" applyProtection="1">
      <alignment horizontal="left" vertical="center"/>
      <protection locked="0"/>
    </xf>
    <xf numFmtId="3" fontId="40" fillId="2" borderId="86" xfId="0" applyNumberFormat="1" applyFont="1" applyFill="1" applyBorder="1" applyAlignment="1" applyProtection="1">
      <alignment horizontal="center" vertical="center"/>
      <protection locked="0"/>
    </xf>
    <xf numFmtId="0" fontId="32" fillId="2" borderId="86" xfId="0" applyFont="1" applyFill="1" applyBorder="1" applyProtection="1">
      <protection locked="0"/>
    </xf>
    <xf numFmtId="3" fontId="56" fillId="2" borderId="86" xfId="0" applyNumberFormat="1" applyFont="1" applyFill="1" applyBorder="1" applyAlignment="1" applyProtection="1">
      <alignment horizontal="left" vertical="center"/>
      <protection locked="0"/>
    </xf>
    <xf numFmtId="3" fontId="43"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39" fillId="28" borderId="0" xfId="0" applyFont="1" applyFill="1" applyAlignment="1" applyProtection="1">
      <alignment horizontal="center" vertical="center"/>
      <protection locked="0"/>
    </xf>
    <xf numFmtId="10" fontId="39" fillId="28" borderId="0" xfId="0" applyNumberFormat="1" applyFont="1" applyFill="1" applyBorder="1" applyAlignment="1" applyProtection="1">
      <alignment horizontal="center" vertical="center"/>
      <protection locked="0"/>
    </xf>
    <xf numFmtId="10" fontId="208" fillId="2" borderId="0" xfId="0" applyNumberFormat="1" applyFont="1" applyFill="1" applyBorder="1" applyAlignment="1" applyProtection="1">
      <alignment horizontal="center" vertical="center"/>
    </xf>
    <xf numFmtId="10" fontId="39" fillId="2" borderId="0" xfId="0" applyNumberFormat="1" applyFont="1" applyFill="1" applyBorder="1" applyAlignment="1" applyProtection="1">
      <alignment horizontal="center" vertical="center"/>
      <protection locked="0"/>
    </xf>
    <xf numFmtId="10" fontId="40" fillId="2" borderId="0" xfId="0" applyNumberFormat="1" applyFont="1" applyFill="1" applyBorder="1" applyAlignment="1" applyProtection="1">
      <alignment horizontal="center" vertical="center"/>
      <protection locked="0"/>
    </xf>
    <xf numFmtId="10" fontId="47" fillId="2" borderId="0" xfId="0" applyNumberFormat="1" applyFont="1" applyFill="1" applyBorder="1" applyAlignment="1" applyProtection="1">
      <alignment horizontal="center" vertical="center"/>
      <protection locked="0"/>
    </xf>
    <xf numFmtId="10" fontId="39" fillId="28" borderId="0" xfId="72" applyNumberFormat="1" applyFont="1" applyFill="1" applyBorder="1" applyAlignment="1" applyProtection="1">
      <alignment horizontal="center" vertical="center"/>
      <protection locked="0"/>
    </xf>
    <xf numFmtId="10" fontId="39" fillId="2" borderId="0" xfId="72" applyNumberFormat="1" applyFont="1" applyFill="1" applyBorder="1" applyAlignment="1" applyProtection="1">
      <alignment horizontal="center" vertical="center"/>
      <protection locked="0"/>
    </xf>
    <xf numFmtId="10" fontId="32" fillId="2" borderId="0" xfId="72" applyNumberFormat="1" applyFont="1" applyFill="1" applyBorder="1" applyAlignment="1" applyProtection="1">
      <alignment horizontal="center" vertical="center"/>
      <protection locked="0"/>
    </xf>
    <xf numFmtId="10" fontId="43" fillId="2" borderId="0" xfId="72" applyNumberFormat="1" applyFont="1" applyFill="1" applyBorder="1" applyAlignment="1" applyProtection="1">
      <alignment horizontal="center" vertical="center"/>
      <protection locked="0"/>
    </xf>
    <xf numFmtId="10" fontId="43" fillId="2" borderId="0" xfId="0" applyNumberFormat="1" applyFont="1" applyFill="1" applyBorder="1" applyAlignment="1" applyProtection="1">
      <alignment horizontal="center" vertical="center" wrapText="1"/>
      <protection locked="0"/>
    </xf>
    <xf numFmtId="10" fontId="208" fillId="2" borderId="0" xfId="0" applyNumberFormat="1" applyFont="1" applyFill="1" applyBorder="1" applyAlignment="1" applyProtection="1">
      <alignment horizontal="center" vertical="center" wrapText="1"/>
      <protection locked="0"/>
    </xf>
    <xf numFmtId="10" fontId="32" fillId="2" borderId="0" xfId="0" applyNumberFormat="1" applyFont="1" applyFill="1" applyBorder="1" applyAlignment="1" applyProtection="1">
      <alignment vertical="center"/>
      <protection locked="0"/>
    </xf>
    <xf numFmtId="10" fontId="43" fillId="2" borderId="0" xfId="0" applyNumberFormat="1" applyFont="1" applyFill="1" applyBorder="1" applyAlignment="1" applyProtection="1">
      <alignment horizontal="center" vertical="center"/>
      <protection locked="0"/>
    </xf>
    <xf numFmtId="10" fontId="32" fillId="2" borderId="0" xfId="0" applyNumberFormat="1" applyFont="1" applyFill="1" applyBorder="1" applyAlignment="1" applyProtection="1">
      <alignment horizontal="center" vertical="center"/>
      <protection locked="0"/>
    </xf>
    <xf numFmtId="10" fontId="209" fillId="2" borderId="0" xfId="0" applyNumberFormat="1" applyFont="1" applyFill="1" applyBorder="1" applyAlignment="1" applyProtection="1">
      <alignment horizontal="center" vertical="center"/>
      <protection locked="0"/>
    </xf>
    <xf numFmtId="10" fontId="208" fillId="2" borderId="0" xfId="0" applyNumberFormat="1" applyFont="1" applyFill="1" applyBorder="1" applyAlignment="1" applyProtection="1">
      <alignment horizontal="center" vertical="center"/>
      <protection locked="0"/>
    </xf>
    <xf numFmtId="10" fontId="32"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89" fillId="2" borderId="0" xfId="0" applyFont="1" applyFill="1" applyBorder="1" applyAlignment="1" applyProtection="1">
      <alignment vertical="top" wrapText="1"/>
      <protection locked="0"/>
    </xf>
    <xf numFmtId="0" fontId="50" fillId="26" borderId="115" xfId="0" applyNumberFormat="1" applyFont="1" applyFill="1" applyBorder="1" applyAlignment="1" applyProtection="1">
      <alignment horizontal="center" vertical="center" wrapText="1"/>
      <protection locked="0"/>
    </xf>
    <xf numFmtId="3" fontId="89" fillId="2" borderId="0" xfId="0" applyNumberFormat="1" applyFont="1" applyFill="1" applyBorder="1" applyAlignment="1" applyProtection="1">
      <alignment horizontal="center" vertical="center"/>
      <protection locked="0"/>
    </xf>
    <xf numFmtId="3" fontId="89"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5" fillId="2" borderId="96" xfId="0" applyNumberFormat="1" applyFont="1" applyFill="1" applyBorder="1" applyAlignment="1" applyProtection="1">
      <alignment horizontal="left" vertical="center"/>
      <protection locked="0"/>
    </xf>
    <xf numFmtId="3" fontId="40" fillId="2" borderId="96" xfId="0" applyNumberFormat="1" applyFont="1" applyFill="1" applyBorder="1" applyAlignment="1" applyProtection="1">
      <alignment horizontal="center" vertical="center"/>
      <protection locked="0"/>
    </xf>
    <xf numFmtId="0" fontId="41"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89" fillId="2" borderId="109" xfId="0" applyNumberFormat="1" applyFont="1" applyFill="1" applyBorder="1" applyAlignment="1" applyProtection="1">
      <alignment vertical="center"/>
      <protection locked="0"/>
    </xf>
    <xf numFmtId="0" fontId="11" fillId="2" borderId="0" xfId="0" applyFont="1" applyFill="1" applyProtection="1">
      <protection locked="0"/>
    </xf>
    <xf numFmtId="0" fontId="46" fillId="89" borderId="89" xfId="0" applyFont="1" applyFill="1" applyBorder="1" applyAlignment="1" applyProtection="1">
      <alignment horizontal="left" vertical="center"/>
      <protection locked="0"/>
    </xf>
    <xf numFmtId="0" fontId="46" fillId="89" borderId="109" xfId="0" applyFont="1" applyFill="1" applyBorder="1" applyAlignment="1" applyProtection="1">
      <alignment horizontal="left" vertical="center"/>
      <protection locked="0"/>
    </xf>
    <xf numFmtId="173" fontId="43" fillId="2" borderId="12" xfId="71" applyNumberFormat="1" applyFont="1" applyFill="1" applyBorder="1" applyAlignment="1" applyProtection="1">
      <alignment horizontal="center" vertical="center"/>
      <protection locked="0"/>
    </xf>
    <xf numFmtId="3" fontId="40"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3" fillId="2" borderId="12" xfId="0" applyNumberFormat="1" applyFont="1" applyFill="1" applyBorder="1" applyAlignment="1" applyProtection="1">
      <alignment horizontal="center" vertical="center"/>
      <protection locked="0"/>
    </xf>
    <xf numFmtId="0" fontId="57" fillId="2" borderId="5" xfId="0" applyFont="1" applyFill="1" applyBorder="1" applyProtection="1">
      <protection locked="0"/>
    </xf>
    <xf numFmtId="3" fontId="205"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39" fillId="28" borderId="34" xfId="0" applyNumberFormat="1" applyFont="1" applyFill="1" applyBorder="1" applyAlignment="1" applyProtection="1">
      <alignment horizontal="center"/>
      <protection locked="0"/>
    </xf>
    <xf numFmtId="3" fontId="46" fillId="28" borderId="34" xfId="0" applyNumberFormat="1" applyFont="1" applyFill="1" applyBorder="1" applyAlignment="1" applyProtection="1">
      <alignment horizontal="center"/>
      <protection locked="0"/>
    </xf>
    <xf numFmtId="0" fontId="39" fillId="28" borderId="110" xfId="0" applyNumberFormat="1" applyFont="1" applyFill="1" applyBorder="1" applyAlignment="1" applyProtection="1">
      <alignment horizontal="center"/>
      <protection locked="0"/>
    </xf>
    <xf numFmtId="0" fontId="217" fillId="28" borderId="0" xfId="0" applyFont="1" applyFill="1" applyAlignment="1" applyProtection="1">
      <protection locked="0"/>
    </xf>
    <xf numFmtId="0" fontId="217" fillId="28" borderId="0" xfId="0" applyFont="1" applyFill="1" applyBorder="1" applyProtection="1">
      <protection locked="0"/>
    </xf>
    <xf numFmtId="0" fontId="42" fillId="90" borderId="0" xfId="0" applyFont="1" applyFill="1" applyBorder="1" applyAlignment="1" applyProtection="1">
      <alignment horizontal="center"/>
      <protection locked="0"/>
    </xf>
    <xf numFmtId="0" fontId="2" fillId="2" borderId="0" xfId="0" applyFont="1" applyFill="1" applyProtection="1">
      <protection locked="0"/>
    </xf>
    <xf numFmtId="0" fontId="11" fillId="2" borderId="0" xfId="0" applyFont="1" applyFill="1" applyBorder="1" applyProtection="1">
      <protection locked="0"/>
    </xf>
    <xf numFmtId="0" fontId="40" fillId="2" borderId="0" xfId="0" applyFont="1" applyFill="1" applyBorder="1" applyAlignment="1" applyProtection="1">
      <alignment horizontal="left" vertical="top"/>
      <protection locked="0"/>
    </xf>
    <xf numFmtId="178" fontId="210" fillId="90" borderId="28" xfId="40" applyNumberFormat="1" applyFont="1" applyFill="1" applyBorder="1" applyAlignment="1" applyProtection="1">
      <alignment horizontal="left" vertical="center"/>
      <protection locked="0"/>
    </xf>
    <xf numFmtId="0" fontId="217" fillId="2" borderId="0" xfId="0" applyFont="1" applyFill="1" applyAlignment="1" applyProtection="1">
      <alignment wrapText="1"/>
      <protection locked="0"/>
    </xf>
    <xf numFmtId="0" fontId="39" fillId="0" borderId="34" xfId="0" applyNumberFormat="1" applyFont="1" applyBorder="1" applyAlignment="1" applyProtection="1">
      <alignment horizontal="center"/>
      <protection locked="0"/>
    </xf>
    <xf numFmtId="38" fontId="46"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1" fillId="28" borderId="0" xfId="0" applyFont="1" applyFill="1" applyAlignment="1" applyProtection="1">
      <alignment wrapText="1"/>
      <protection locked="0"/>
    </xf>
    <xf numFmtId="0" fontId="11" fillId="28" borderId="0" xfId="0" applyFont="1" applyFill="1" applyBorder="1" applyProtection="1">
      <protection locked="0"/>
    </xf>
    <xf numFmtId="0" fontId="11" fillId="28" borderId="0" xfId="0" applyFont="1" applyFill="1" applyProtection="1">
      <protection locked="0"/>
    </xf>
    <xf numFmtId="9" fontId="39" fillId="28" borderId="0" xfId="0" applyNumberFormat="1" applyFont="1" applyFill="1" applyBorder="1" applyAlignment="1" applyProtection="1">
      <alignment horizontal="center" vertical="center"/>
      <protection locked="0"/>
    </xf>
    <xf numFmtId="3" fontId="212" fillId="2" borderId="0" xfId="0" applyNumberFormat="1" applyFont="1" applyFill="1" applyBorder="1" applyAlignment="1" applyProtection="1">
      <alignment horizontal="center" vertical="center"/>
      <protection locked="0"/>
    </xf>
    <xf numFmtId="9" fontId="39" fillId="28" borderId="0" xfId="0" applyNumberFormat="1" applyFont="1" applyFill="1" applyBorder="1" applyAlignment="1">
      <alignment horizontal="center" vertical="center"/>
    </xf>
    <xf numFmtId="9" fontId="39"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3" fillId="2" borderId="41" xfId="0" applyFont="1" applyFill="1" applyBorder="1" applyAlignment="1" applyProtection="1">
      <alignment horizontal="left" vertical="center" wrapText="1"/>
      <protection locked="0"/>
    </xf>
    <xf numFmtId="0" fontId="43" fillId="2" borderId="40"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wrapText="1"/>
      <protection locked="0"/>
    </xf>
    <xf numFmtId="0" fontId="52" fillId="2" borderId="3" xfId="0" applyFont="1" applyFill="1" applyBorder="1" applyAlignment="1" applyProtection="1">
      <alignment horizontal="left" vertical="center" wrapText="1"/>
      <protection locked="0"/>
    </xf>
    <xf numFmtId="0" fontId="52" fillId="28" borderId="35" xfId="0" applyFont="1" applyFill="1" applyBorder="1" applyAlignment="1" applyProtection="1">
      <alignment horizontal="center" vertical="center" wrapText="1"/>
      <protection locked="0"/>
    </xf>
    <xf numFmtId="0" fontId="52" fillId="28" borderId="45" xfId="0" applyFont="1" applyFill="1" applyBorder="1" applyAlignment="1" applyProtection="1">
      <alignment horizontal="center" vertical="center" wrapText="1"/>
      <protection locked="0"/>
    </xf>
    <xf numFmtId="0" fontId="52"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2"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7" fillId="2" borderId="0" xfId="0" applyFont="1" applyFill="1" applyBorder="1" applyProtection="1">
      <protection locked="0"/>
    </xf>
    <xf numFmtId="0" fontId="43"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3" fillId="2" borderId="0" xfId="0" applyFont="1" applyFill="1" applyBorder="1" applyAlignment="1" applyProtection="1">
      <alignment horizontal="center" vertical="center" wrapText="1"/>
      <protection locked="0"/>
    </xf>
    <xf numFmtId="0" fontId="52" fillId="2" borderId="0" xfId="0" applyFont="1" applyFill="1" applyBorder="1" applyAlignment="1" applyProtection="1">
      <alignment horizontal="left" vertical="center" wrapText="1"/>
      <protection locked="0"/>
    </xf>
    <xf numFmtId="0" fontId="43"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3"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7" fillId="28" borderId="0" xfId="0" applyFont="1" applyFill="1" applyAlignment="1" applyProtection="1">
      <alignment horizontal="left"/>
      <protection locked="0"/>
    </xf>
    <xf numFmtId="0" fontId="5" fillId="28" borderId="0" xfId="0" applyFont="1" applyFill="1" applyProtection="1">
      <protection locked="0"/>
    </xf>
    <xf numFmtId="1" fontId="43" fillId="2" borderId="118" xfId="0" applyNumberFormat="1" applyFont="1" applyFill="1" applyBorder="1" applyAlignment="1" applyProtection="1">
      <alignment horizontal="center"/>
      <protection locked="0"/>
    </xf>
    <xf numFmtId="1" fontId="43" fillId="2" borderId="39" xfId="0" applyNumberFormat="1" applyFont="1" applyFill="1" applyBorder="1" applyAlignment="1" applyProtection="1">
      <alignment horizontal="center"/>
      <protection locked="0"/>
    </xf>
    <xf numFmtId="1" fontId="43" fillId="2" borderId="54" xfId="0" applyNumberFormat="1" applyFont="1" applyFill="1" applyBorder="1" applyAlignment="1" applyProtection="1">
      <alignment horizontal="center"/>
      <protection locked="0"/>
    </xf>
    <xf numFmtId="9" fontId="49" fillId="91" borderId="0" xfId="0" applyNumberFormat="1" applyFont="1" applyFill="1" applyAlignment="1">
      <alignment horizontal="center"/>
    </xf>
    <xf numFmtId="3" fontId="225" fillId="2" borderId="0" xfId="0" applyNumberFormat="1" applyFont="1" applyFill="1" applyBorder="1" applyAlignment="1" applyProtection="1">
      <alignment vertical="center"/>
      <protection locked="0"/>
    </xf>
    <xf numFmtId="0" fontId="32" fillId="2" borderId="12" xfId="0" applyFont="1" applyFill="1" applyBorder="1" applyProtection="1">
      <protection locked="0"/>
    </xf>
    <xf numFmtId="0" fontId="46" fillId="28" borderId="0" xfId="0" applyFont="1" applyFill="1" applyProtection="1">
      <protection locked="0"/>
    </xf>
    <xf numFmtId="0" fontId="7" fillId="28" borderId="0" xfId="0" applyFont="1" applyFill="1" applyAlignment="1" applyProtection="1">
      <alignment horizontal="left"/>
      <protection locked="0"/>
    </xf>
    <xf numFmtId="0" fontId="233" fillId="2" borderId="0" xfId="0" applyFont="1" applyFill="1" applyAlignment="1" applyProtection="1">
      <alignment horizontal="center"/>
      <protection locked="0"/>
    </xf>
    <xf numFmtId="0" fontId="230" fillId="2" borderId="0" xfId="0" applyFont="1" applyFill="1" applyAlignment="1" applyProtection="1">
      <alignment horizontal="center"/>
      <protection locked="0"/>
    </xf>
    <xf numFmtId="0" fontId="231" fillId="2" borderId="0" xfId="0" applyFont="1" applyFill="1" applyBorder="1" applyAlignment="1" applyProtection="1">
      <alignment horizontal="center"/>
      <protection locked="0"/>
    </xf>
    <xf numFmtId="0" fontId="232" fillId="2" borderId="0" xfId="0" applyFont="1" applyFill="1" applyAlignment="1" applyProtection="1">
      <alignment horizontal="center"/>
      <protection locked="0"/>
    </xf>
    <xf numFmtId="0" fontId="230" fillId="2" borderId="0" xfId="0" applyFont="1" applyFill="1" applyBorder="1" applyAlignment="1" applyProtection="1">
      <alignment horizontal="center"/>
      <protection locked="0"/>
    </xf>
    <xf numFmtId="0" fontId="233" fillId="2" borderId="0" xfId="0" applyFont="1" applyFill="1" applyBorder="1" applyAlignment="1" applyProtection="1">
      <alignment horizontal="center"/>
      <protection locked="0"/>
    </xf>
    <xf numFmtId="3" fontId="225"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2" fillId="2" borderId="0" xfId="0" applyFont="1" applyFill="1" applyBorder="1" applyAlignment="1" applyProtection="1">
      <alignment horizontal="center" vertical="center"/>
      <protection locked="0"/>
    </xf>
    <xf numFmtId="9" fontId="39" fillId="2" borderId="0" xfId="72" applyFont="1" applyFill="1" applyBorder="1" applyAlignment="1" applyProtection="1">
      <alignment horizontal="center" vertical="center"/>
      <protection locked="0"/>
    </xf>
    <xf numFmtId="3" fontId="229" fillId="2" borderId="89" xfId="0" applyNumberFormat="1" applyFont="1" applyFill="1" applyBorder="1" applyAlignment="1" applyProtection="1">
      <alignment vertical="center"/>
      <protection locked="0"/>
    </xf>
    <xf numFmtId="3" fontId="229" fillId="0" borderId="89" xfId="0" applyNumberFormat="1" applyFont="1" applyFill="1" applyBorder="1" applyAlignment="1" applyProtection="1">
      <alignment vertical="center" wrapText="1"/>
      <protection locked="0"/>
    </xf>
    <xf numFmtId="0" fontId="89" fillId="2" borderId="89" xfId="0" applyFont="1" applyFill="1" applyBorder="1" applyAlignment="1" applyProtection="1">
      <alignment vertical="top" wrapText="1"/>
      <protection locked="0"/>
    </xf>
    <xf numFmtId="3" fontId="89" fillId="2" borderId="118" xfId="0" applyNumberFormat="1" applyFont="1" applyFill="1" applyBorder="1" applyAlignment="1" applyProtection="1">
      <alignment horizontal="left" vertical="center"/>
      <protection locked="0"/>
    </xf>
    <xf numFmtId="0" fontId="230" fillId="2" borderId="0" xfId="0" applyFont="1" applyFill="1" applyAlignment="1" applyProtection="1">
      <alignment horizontal="center" vertical="center"/>
      <protection locked="0"/>
    </xf>
    <xf numFmtId="0" fontId="230" fillId="2" borderId="0" xfId="0" applyFont="1" applyFill="1" applyBorder="1" applyAlignment="1" applyProtection="1">
      <alignment horizontal="center" vertical="center"/>
      <protection locked="0"/>
    </xf>
    <xf numFmtId="3" fontId="229"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protection locked="0"/>
    </xf>
    <xf numFmtId="0" fontId="89" fillId="2" borderId="0" xfId="0" applyNumberFormat="1" applyFont="1" applyFill="1" applyBorder="1" applyAlignment="1" applyProtection="1">
      <alignment vertical="top"/>
      <protection locked="0"/>
    </xf>
    <xf numFmtId="0" fontId="89" fillId="2" borderId="0" xfId="0" applyNumberFormat="1" applyFont="1" applyFill="1" applyBorder="1" applyAlignment="1" applyProtection="1">
      <alignment vertical="top" wrapText="1"/>
      <protection locked="0"/>
    </xf>
    <xf numFmtId="3" fontId="89" fillId="2" borderId="0" xfId="0" applyNumberFormat="1" applyFont="1" applyFill="1" applyBorder="1" applyAlignment="1" applyProtection="1">
      <alignment vertical="center" wrapText="1"/>
      <protection locked="0"/>
    </xf>
    <xf numFmtId="3" fontId="89" fillId="2" borderId="0" xfId="0" applyNumberFormat="1" applyFont="1" applyFill="1" applyBorder="1" applyAlignment="1" applyProtection="1">
      <alignment horizontal="left" vertical="center"/>
      <protection locked="0"/>
    </xf>
    <xf numFmtId="3" fontId="229" fillId="0"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center" vertical="center"/>
      <protection locked="0"/>
    </xf>
    <xf numFmtId="0" fontId="230" fillId="2" borderId="12" xfId="0" applyFont="1" applyFill="1" applyBorder="1" applyAlignment="1" applyProtection="1">
      <alignment horizontal="center" vertical="center"/>
      <protection locked="0"/>
    </xf>
    <xf numFmtId="9" fontId="43" fillId="28" borderId="0" xfId="72" applyFont="1" applyFill="1" applyBorder="1" applyAlignment="1">
      <alignment vertical="top"/>
    </xf>
    <xf numFmtId="0" fontId="11" fillId="90" borderId="110" xfId="0" applyFont="1" applyFill="1" applyBorder="1" applyAlignment="1" applyProtection="1">
      <alignment horizontal="center"/>
      <protection locked="0"/>
    </xf>
    <xf numFmtId="175" fontId="89" fillId="2" borderId="37" xfId="0" applyNumberFormat="1" applyFont="1" applyFill="1" applyBorder="1" applyAlignment="1">
      <alignment horizontal="center"/>
    </xf>
    <xf numFmtId="0" fontId="43" fillId="2" borderId="3" xfId="0" applyFont="1" applyFill="1" applyBorder="1" applyAlignment="1" applyProtection="1">
      <alignment horizontal="left" vertical="center" wrapText="1"/>
      <protection locked="0"/>
    </xf>
    <xf numFmtId="0" fontId="42" fillId="2" borderId="0" xfId="0" applyFont="1" applyFill="1" applyBorder="1" applyAlignment="1">
      <alignment horizontal="left" vertical="center"/>
    </xf>
    <xf numFmtId="0" fontId="89" fillId="2" borderId="0" xfId="0" applyFont="1" applyFill="1" applyBorder="1" applyAlignment="1">
      <alignment horizontal="left" wrapText="1"/>
    </xf>
    <xf numFmtId="0" fontId="42" fillId="2" borderId="0" xfId="0" applyFont="1" applyFill="1" applyBorder="1" applyAlignment="1" applyProtection="1">
      <alignment horizontal="left" vertical="top"/>
      <protection locked="0"/>
    </xf>
    <xf numFmtId="0" fontId="42" fillId="2" borderId="0" xfId="0" applyFont="1" applyFill="1" applyBorder="1" applyAlignment="1">
      <alignment horizontal="left" vertical="top"/>
    </xf>
    <xf numFmtId="0" fontId="89" fillId="2" borderId="0" xfId="0" applyFont="1" applyFill="1" applyBorder="1" applyAlignment="1" applyProtection="1">
      <alignment horizontal="left" vertical="center" wrapText="1"/>
      <protection locked="0"/>
    </xf>
    <xf numFmtId="0" fontId="89" fillId="28" borderId="139" xfId="0" applyFont="1" applyFill="1" applyBorder="1" applyAlignment="1">
      <alignment horizontal="left" vertical="center"/>
    </xf>
    <xf numFmtId="0" fontId="210" fillId="28" borderId="123" xfId="40" applyNumberFormat="1" applyFont="1" applyFill="1" applyBorder="1" applyAlignment="1">
      <alignment horizontal="left" vertical="center"/>
    </xf>
    <xf numFmtId="0" fontId="89" fillId="2" borderId="0" xfId="0" applyFont="1" applyFill="1" applyAlignment="1"/>
    <xf numFmtId="0" fontId="89" fillId="2" borderId="0" xfId="0" applyFont="1" applyFill="1" applyAlignment="1">
      <alignment wrapText="1"/>
    </xf>
    <xf numFmtId="0" fontId="89" fillId="2" borderId="0" xfId="0" applyFont="1" applyFill="1" applyAlignment="1">
      <alignment horizontal="left" wrapText="1"/>
    </xf>
    <xf numFmtId="0" fontId="89" fillId="2" borderId="0" xfId="0" applyFont="1" applyFill="1" applyAlignment="1">
      <alignment horizontal="left"/>
    </xf>
    <xf numFmtId="0" fontId="89"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2" fillId="2" borderId="0" xfId="0" applyFont="1" applyFill="1" applyBorder="1" applyAlignment="1">
      <alignment horizontal="left"/>
    </xf>
    <xf numFmtId="0" fontId="89"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39" fillId="2" borderId="110" xfId="0" applyNumberFormat="1" applyFont="1" applyFill="1" applyBorder="1"/>
    <xf numFmtId="169" fontId="39" fillId="2" borderId="134" xfId="70" applyFont="1" applyFill="1" applyBorder="1"/>
    <xf numFmtId="169" fontId="39" fillId="2" borderId="110" xfId="70" applyFont="1" applyFill="1" applyBorder="1"/>
    <xf numFmtId="169" fontId="39" fillId="2" borderId="122" xfId="70" applyFont="1" applyFill="1" applyBorder="1"/>
    <xf numFmtId="169" fontId="39" fillId="2" borderId="137" xfId="70" applyFont="1" applyFill="1" applyBorder="1"/>
    <xf numFmtId="169" fontId="39" fillId="2" borderId="0" xfId="70" applyFont="1" applyFill="1"/>
    <xf numFmtId="0" fontId="45" fillId="88" borderId="95" xfId="0" applyNumberFormat="1" applyFont="1" applyFill="1" applyBorder="1" applyAlignment="1">
      <alignment horizontal="center" vertical="center" wrapText="1"/>
    </xf>
    <xf numFmtId="174" fontId="45" fillId="88" borderId="110" xfId="0" applyNumberFormat="1" applyFont="1" applyFill="1" applyBorder="1" applyAlignment="1">
      <alignment horizontal="center" vertical="center" wrapText="1"/>
    </xf>
    <xf numFmtId="0" fontId="89" fillId="2" borderId="0" xfId="0" applyFont="1" applyFill="1"/>
    <xf numFmtId="0" fontId="45" fillId="2" borderId="0" xfId="0" applyFont="1" applyFill="1"/>
    <xf numFmtId="174" fontId="45" fillId="88" borderId="95" xfId="0" applyNumberFormat="1" applyFont="1" applyFill="1" applyBorder="1" applyAlignment="1">
      <alignment horizontal="center" vertical="center" wrapText="1"/>
    </xf>
    <xf numFmtId="0" fontId="42"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89" fillId="92" borderId="0" xfId="0" applyFont="1" applyFill="1" applyBorder="1" applyAlignment="1">
      <alignment horizontal="left" vertical="center"/>
    </xf>
    <xf numFmtId="178" fontId="210" fillId="92" borderId="28" xfId="40" applyNumberFormat="1" applyFont="1" applyFill="1" applyBorder="1" applyAlignment="1">
      <alignment horizontal="left" vertical="center"/>
    </xf>
    <xf numFmtId="0" fontId="46" fillId="92" borderId="0" xfId="0" applyFont="1" applyFill="1" applyBorder="1" applyAlignment="1">
      <alignment horizontal="left" vertical="center"/>
    </xf>
    <xf numFmtId="174" fontId="45" fillId="88" borderId="110" xfId="0" applyNumberFormat="1" applyFont="1" applyFill="1" applyBorder="1" applyAlignment="1">
      <alignment horizontal="left" vertical="center" wrapText="1"/>
    </xf>
    <xf numFmtId="174" fontId="45" fillId="88" borderId="95" xfId="0" applyNumberFormat="1" applyFont="1" applyFill="1" applyBorder="1" applyAlignment="1">
      <alignment horizontal="left" vertical="center" wrapText="1"/>
    </xf>
    <xf numFmtId="0" fontId="11" fillId="92" borderId="0" xfId="0" applyFont="1" applyFill="1" applyBorder="1" applyAlignment="1">
      <alignment vertical="center"/>
    </xf>
    <xf numFmtId="178" fontId="210" fillId="2" borderId="0" xfId="40" applyNumberFormat="1" applyFont="1" applyFill="1" applyBorder="1" applyAlignment="1" applyProtection="1">
      <alignment horizontal="left" vertical="center"/>
      <protection locked="0"/>
    </xf>
    <xf numFmtId="3" fontId="89" fillId="2" borderId="122" xfId="0" applyNumberFormat="1" applyFont="1" applyFill="1" applyBorder="1" applyAlignment="1">
      <alignment horizontal="center" vertical="center"/>
    </xf>
    <xf numFmtId="3" fontId="89" fillId="2" borderId="138" xfId="0" applyNumberFormat="1" applyFont="1" applyFill="1" applyBorder="1" applyAlignment="1">
      <alignment horizontal="center" vertical="center"/>
    </xf>
    <xf numFmtId="3" fontId="89" fillId="2" borderId="134" xfId="0" applyNumberFormat="1" applyFont="1" applyFill="1" applyBorder="1" applyAlignment="1">
      <alignment horizontal="center" vertical="center"/>
    </xf>
    <xf numFmtId="174" fontId="43" fillId="88" borderId="122" xfId="0" applyNumberFormat="1" applyFont="1" applyFill="1" applyBorder="1" applyAlignment="1">
      <alignment horizontal="center" vertical="center" wrapText="1"/>
    </xf>
    <xf numFmtId="174" fontId="43" fillId="88" borderId="138" xfId="0" applyNumberFormat="1" applyFont="1" applyFill="1" applyBorder="1" applyAlignment="1">
      <alignment horizontal="center" vertical="center" wrapText="1"/>
    </xf>
    <xf numFmtId="174" fontId="43" fillId="88" borderId="134" xfId="0" applyNumberFormat="1" applyFont="1" applyFill="1" applyBorder="1" applyAlignment="1">
      <alignment horizontal="center" vertical="center" wrapText="1"/>
    </xf>
    <xf numFmtId="174" fontId="89" fillId="88" borderId="122" xfId="0" applyNumberFormat="1" applyFont="1" applyFill="1" applyBorder="1" applyAlignment="1">
      <alignment horizontal="center" vertical="center" wrapText="1"/>
    </xf>
    <xf numFmtId="0" fontId="217" fillId="2" borderId="138" xfId="0" applyFont="1" applyFill="1" applyBorder="1"/>
    <xf numFmtId="174" fontId="89" fillId="88" borderId="138" xfId="0" applyNumberFormat="1" applyFont="1" applyFill="1" applyBorder="1" applyAlignment="1">
      <alignment horizontal="center" vertical="center" wrapText="1"/>
    </xf>
    <xf numFmtId="174" fontId="89" fillId="88" borderId="134" xfId="0" applyNumberFormat="1" applyFont="1" applyFill="1" applyBorder="1" applyAlignment="1">
      <alignment horizontal="center" vertical="center" wrapText="1"/>
    </xf>
    <xf numFmtId="3" fontId="43" fillId="2" borderId="122" xfId="0" applyNumberFormat="1" applyFont="1" applyFill="1" applyBorder="1" applyAlignment="1">
      <alignment horizontal="center" vertical="center"/>
    </xf>
    <xf numFmtId="3" fontId="43" fillId="2" borderId="138" xfId="0" applyNumberFormat="1" applyFont="1" applyFill="1" applyBorder="1" applyAlignment="1">
      <alignment horizontal="center" vertical="center"/>
    </xf>
    <xf numFmtId="3" fontId="43" fillId="2" borderId="134" xfId="0" applyNumberFormat="1" applyFont="1" applyFill="1" applyBorder="1" applyAlignment="1">
      <alignment horizontal="center" vertical="center"/>
    </xf>
    <xf numFmtId="0" fontId="42" fillId="2" borderId="0" xfId="0" applyFont="1" applyFill="1" applyBorder="1" applyAlignment="1" applyProtection="1">
      <alignment vertical="top"/>
      <protection locked="0"/>
    </xf>
    <xf numFmtId="0" fontId="36" fillId="2" borderId="0" xfId="73" applyFill="1"/>
    <xf numFmtId="0" fontId="36" fillId="2" borderId="0" xfId="73" applyFill="1" applyProtection="1">
      <protection locked="0"/>
    </xf>
    <xf numFmtId="0" fontId="36" fillId="2" borderId="0" xfId="73" applyFill="1" applyBorder="1" applyAlignment="1" applyProtection="1">
      <alignment horizontal="left" vertical="center"/>
      <protection locked="0"/>
    </xf>
    <xf numFmtId="0" fontId="36" fillId="0" borderId="0" xfId="73"/>
    <xf numFmtId="178" fontId="49" fillId="2" borderId="0" xfId="40" applyNumberFormat="1" applyFont="1" applyFill="1" applyBorder="1" applyAlignment="1">
      <alignment horizontal="left" vertical="center"/>
    </xf>
    <xf numFmtId="178" fontId="36" fillId="2" borderId="0" xfId="73" applyNumberFormat="1" applyFill="1" applyBorder="1" applyAlignment="1">
      <alignment horizontal="left" vertical="center"/>
    </xf>
    <xf numFmtId="0" fontId="36" fillId="2" borderId="0" xfId="73" applyFill="1" applyAlignment="1" applyProtection="1">
      <alignment wrapText="1"/>
      <protection locked="0"/>
    </xf>
    <xf numFmtId="0" fontId="36" fillId="2" borderId="0" xfId="73" applyFill="1" applyBorder="1" applyAlignment="1" applyProtection="1">
      <alignment horizontal="left" vertical="top"/>
      <protection locked="0"/>
    </xf>
    <xf numFmtId="0" fontId="36"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39"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89"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2" fillId="2" borderId="0" xfId="0" applyFont="1" applyFill="1" applyAlignment="1">
      <alignment horizontal="center"/>
    </xf>
    <xf numFmtId="178" fontId="210" fillId="92" borderId="140" xfId="40" applyNumberFormat="1" applyFont="1" applyFill="1" applyBorder="1" applyAlignment="1">
      <alignment vertical="center"/>
    </xf>
    <xf numFmtId="0" fontId="46" fillId="92" borderId="0" xfId="0" applyFont="1" applyFill="1"/>
    <xf numFmtId="0" fontId="234" fillId="2" borderId="88" xfId="73" applyFont="1" applyFill="1" applyBorder="1" applyAlignment="1">
      <alignment vertical="center"/>
    </xf>
    <xf numFmtId="0" fontId="46" fillId="2" borderId="0" xfId="0" applyFont="1" applyFill="1" applyAlignment="1">
      <alignment horizontal="left" vertical="center"/>
    </xf>
    <xf numFmtId="0" fontId="210" fillId="2" borderId="0" xfId="40" applyNumberFormat="1" applyFont="1" applyFill="1" applyBorder="1" applyAlignment="1" applyProtection="1">
      <alignment vertical="center" wrapText="1"/>
      <protection locked="0"/>
    </xf>
    <xf numFmtId="0" fontId="46" fillId="92" borderId="0" xfId="0" applyFont="1" applyFill="1" applyAlignment="1"/>
    <xf numFmtId="0" fontId="36" fillId="92" borderId="0" xfId="73" applyFill="1"/>
    <xf numFmtId="0" fontId="89" fillId="2" borderId="0" xfId="0" applyFont="1" applyFill="1" applyBorder="1" applyAlignment="1">
      <alignment vertical="center" wrapText="1"/>
    </xf>
    <xf numFmtId="0" fontId="234" fillId="2" borderId="49" xfId="73" applyFont="1" applyFill="1" applyBorder="1" applyAlignment="1">
      <alignment vertical="center"/>
    </xf>
    <xf numFmtId="0" fontId="211" fillId="26" borderId="110" xfId="0" applyFont="1" applyFill="1" applyBorder="1" applyAlignment="1">
      <alignment horizontal="center"/>
    </xf>
    <xf numFmtId="0" fontId="217" fillId="2" borderId="0" xfId="0" applyFont="1" applyFill="1" applyAlignment="1" applyProtection="1">
      <protection locked="0"/>
    </xf>
    <xf numFmtId="8" fontId="89" fillId="2" borderId="35" xfId="0" applyNumberFormat="1" applyFont="1" applyFill="1" applyBorder="1" applyAlignment="1">
      <alignment horizontal="center"/>
    </xf>
    <xf numFmtId="8" fontId="234" fillId="2" borderId="54" xfId="73" applyNumberFormat="1" applyFont="1" applyFill="1" applyBorder="1" applyAlignment="1">
      <alignment horizontal="center" vertical="center"/>
    </xf>
    <xf numFmtId="175" fontId="45" fillId="2" borderId="110" xfId="0" applyNumberFormat="1" applyFont="1" applyFill="1" applyBorder="1" applyAlignment="1">
      <alignment horizontal="center"/>
    </xf>
    <xf numFmtId="175" fontId="45" fillId="2" borderId="34" xfId="0" applyNumberFormat="1" applyFont="1" applyFill="1" applyBorder="1" applyAlignment="1">
      <alignment horizontal="center"/>
    </xf>
    <xf numFmtId="8" fontId="89" fillId="2" borderId="108" xfId="0" applyNumberFormat="1" applyFont="1" applyFill="1" applyBorder="1" applyAlignment="1">
      <alignment horizontal="center"/>
    </xf>
    <xf numFmtId="3" fontId="39" fillId="2" borderId="34" xfId="0" applyNumberFormat="1" applyFont="1" applyFill="1" applyBorder="1" applyAlignment="1" applyProtection="1">
      <alignment horizontal="center"/>
      <protection locked="0"/>
    </xf>
    <xf numFmtId="0" fontId="234" fillId="0" borderId="88" xfId="73" applyFont="1" applyBorder="1" applyAlignment="1">
      <alignment vertical="center"/>
    </xf>
    <xf numFmtId="0" fontId="215" fillId="2" borderId="110" xfId="0" applyFont="1" applyFill="1" applyBorder="1" applyAlignment="1">
      <alignment horizontal="left" vertical="top" wrapText="1"/>
    </xf>
    <xf numFmtId="173" fontId="43"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2" fillId="2" borderId="89" xfId="0" applyFont="1" applyFill="1" applyBorder="1" applyProtection="1">
      <protection locked="0"/>
    </xf>
    <xf numFmtId="9" fontId="39"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1" fillId="2" borderId="110" xfId="0" applyFont="1" applyFill="1" applyBorder="1" applyAlignment="1">
      <alignment vertical="top"/>
    </xf>
    <xf numFmtId="0" fontId="0" fillId="90" borderId="0" xfId="0" applyFill="1"/>
    <xf numFmtId="0" fontId="215" fillId="2" borderId="110" xfId="0" applyFont="1" applyFill="1" applyBorder="1" applyAlignment="1">
      <alignment vertical="top" wrapText="1"/>
    </xf>
    <xf numFmtId="178" fontId="210" fillId="90" borderId="140" xfId="40" applyNumberFormat="1" applyFont="1" applyFill="1" applyBorder="1" applyAlignment="1">
      <alignment horizontal="left" vertical="center"/>
    </xf>
    <xf numFmtId="173" fontId="89" fillId="28" borderId="13" xfId="0" applyNumberFormat="1" applyFont="1" applyFill="1" applyBorder="1" applyAlignment="1">
      <alignment horizontal="center"/>
    </xf>
    <xf numFmtId="173" fontId="89" fillId="28" borderId="34" xfId="0" applyNumberFormat="1" applyFont="1" applyFill="1" applyBorder="1" applyAlignment="1">
      <alignment horizontal="center"/>
    </xf>
    <xf numFmtId="0" fontId="0" fillId="92" borderId="0" xfId="0" applyFill="1" applyBorder="1"/>
    <xf numFmtId="0" fontId="215" fillId="2" borderId="0" xfId="0" applyFont="1" applyFill="1" applyBorder="1" applyAlignment="1">
      <alignment horizontal="left" vertical="top" wrapText="1"/>
    </xf>
    <xf numFmtId="0" fontId="11" fillId="2" borderId="0" xfId="0" applyFont="1" applyFill="1" applyBorder="1" applyAlignment="1">
      <alignment horizontal="left" vertical="top" wrapText="1"/>
    </xf>
    <xf numFmtId="0" fontId="215" fillId="2" borderId="97" xfId="0" applyFont="1" applyFill="1" applyBorder="1" applyAlignment="1">
      <alignment vertical="top" wrapText="1"/>
    </xf>
    <xf numFmtId="0" fontId="0" fillId="90" borderId="110" xfId="0" applyFill="1" applyBorder="1"/>
    <xf numFmtId="0" fontId="11" fillId="2" borderId="0" xfId="0" applyFont="1" applyFill="1" applyAlignment="1">
      <alignment horizontal="center" vertical="center"/>
    </xf>
    <xf numFmtId="0" fontId="11" fillId="2" borderId="0" xfId="0" applyFont="1" applyFill="1" applyBorder="1" applyAlignment="1">
      <alignment vertical="center"/>
    </xf>
    <xf numFmtId="175" fontId="45" fillId="2" borderId="13" xfId="0" applyNumberFormat="1" applyFont="1" applyFill="1" applyBorder="1" applyAlignment="1">
      <alignment horizontal="left" vertical="center"/>
    </xf>
    <xf numFmtId="175" fontId="89" fillId="2" borderId="7" xfId="0" quotePrefix="1" applyNumberFormat="1" applyFont="1" applyFill="1" applyBorder="1" applyAlignment="1">
      <alignment horizontal="left" vertical="center"/>
    </xf>
    <xf numFmtId="175" fontId="219" fillId="2" borderId="7" xfId="0" applyNumberFormat="1" applyFont="1" applyFill="1" applyBorder="1" applyAlignment="1">
      <alignment horizontal="left" vertical="center"/>
    </xf>
    <xf numFmtId="175" fontId="45" fillId="2" borderId="7" xfId="0" applyNumberFormat="1" applyFont="1" applyFill="1" applyBorder="1" applyAlignment="1">
      <alignment horizontal="left" vertical="center"/>
    </xf>
    <xf numFmtId="175" fontId="45" fillId="2" borderId="7" xfId="0" quotePrefix="1" applyNumberFormat="1" applyFont="1" applyFill="1" applyBorder="1" applyAlignment="1">
      <alignment horizontal="left" vertical="center"/>
    </xf>
    <xf numFmtId="175" fontId="45" fillId="2" borderId="48" xfId="0" quotePrefix="1" applyNumberFormat="1" applyFont="1" applyFill="1" applyBorder="1" applyAlignment="1">
      <alignment horizontal="left" vertical="center"/>
    </xf>
    <xf numFmtId="0" fontId="89" fillId="2" borderId="119" xfId="0" applyNumberFormat="1" applyFont="1" applyFill="1" applyBorder="1" applyAlignment="1">
      <alignment horizontal="left" vertical="center"/>
    </xf>
    <xf numFmtId="0" fontId="89" fillId="2" borderId="142" xfId="0" applyNumberFormat="1" applyFont="1" applyFill="1" applyBorder="1" applyAlignment="1">
      <alignment horizontal="left" vertical="center"/>
    </xf>
    <xf numFmtId="0" fontId="89" fillId="2" borderId="55" xfId="0" applyNumberFormat="1" applyFont="1" applyFill="1" applyBorder="1" applyAlignment="1">
      <alignment horizontal="left" vertical="center"/>
    </xf>
    <xf numFmtId="0" fontId="46" fillId="2" borderId="13" xfId="0" applyFont="1" applyFill="1" applyBorder="1" applyAlignment="1">
      <alignment horizontal="left" vertical="center"/>
    </xf>
    <xf numFmtId="0" fontId="46" fillId="2" borderId="7" xfId="0" applyFont="1" applyFill="1" applyBorder="1" applyAlignment="1">
      <alignment horizontal="left" vertical="center"/>
    </xf>
    <xf numFmtId="0" fontId="89" fillId="2" borderId="7" xfId="0" applyNumberFormat="1" applyFont="1" applyFill="1" applyBorder="1" applyAlignment="1">
      <alignment horizontal="left" vertical="center"/>
    </xf>
    <xf numFmtId="0" fontId="11" fillId="2" borderId="48" xfId="0" applyFont="1" applyFill="1" applyBorder="1" applyAlignment="1">
      <alignment vertical="center"/>
    </xf>
    <xf numFmtId="175" fontId="89" fillId="2" borderId="119" xfId="0" applyNumberFormat="1" applyFont="1" applyFill="1" applyBorder="1" applyAlignment="1">
      <alignment horizontal="left" vertical="center" wrapText="1"/>
    </xf>
    <xf numFmtId="175" fontId="89" fillId="2" borderId="142" xfId="0" applyNumberFormat="1" applyFont="1" applyFill="1" applyBorder="1" applyAlignment="1">
      <alignment horizontal="left" vertical="center" wrapText="1"/>
    </xf>
    <xf numFmtId="175" fontId="89" fillId="2" borderId="142" xfId="0" applyNumberFormat="1" applyFont="1" applyFill="1" applyBorder="1" applyAlignment="1">
      <alignment horizontal="left" vertical="center"/>
    </xf>
    <xf numFmtId="175" fontId="89" fillId="2" borderId="142" xfId="0" applyNumberFormat="1" applyFont="1" applyFill="1" applyBorder="1" applyAlignment="1">
      <alignment horizontal="center" vertical="center"/>
    </xf>
    <xf numFmtId="175" fontId="89" fillId="2" borderId="55" xfId="0" applyNumberFormat="1" applyFont="1" applyFill="1" applyBorder="1" applyAlignment="1">
      <alignment horizontal="center" vertical="center"/>
    </xf>
    <xf numFmtId="0" fontId="11" fillId="2" borderId="7" xfId="0" applyFont="1" applyFill="1" applyBorder="1" applyAlignment="1">
      <alignment vertical="center"/>
    </xf>
    <xf numFmtId="0" fontId="46"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5" fillId="2" borderId="0" xfId="0" applyFont="1" applyFill="1" applyBorder="1"/>
    <xf numFmtId="0" fontId="235" fillId="2" borderId="0" xfId="0" applyFont="1" applyFill="1"/>
    <xf numFmtId="0" fontId="43" fillId="2" borderId="49" xfId="0" applyFont="1" applyFill="1" applyBorder="1" applyAlignment="1">
      <alignment vertical="center" wrapText="1"/>
    </xf>
    <xf numFmtId="0" fontId="43" fillId="2" borderId="88" xfId="0" applyFont="1" applyFill="1" applyBorder="1" applyAlignment="1">
      <alignment vertical="center" wrapText="1"/>
    </xf>
    <xf numFmtId="0" fontId="43" fillId="2" borderId="10" xfId="0" applyFont="1" applyFill="1" applyBorder="1" applyAlignment="1">
      <alignment vertical="center"/>
    </xf>
    <xf numFmtId="0" fontId="43" fillId="2" borderId="88" xfId="0" applyFont="1" applyFill="1" applyBorder="1" applyAlignment="1">
      <alignment vertical="center"/>
    </xf>
    <xf numFmtId="0" fontId="43" fillId="2" borderId="10" xfId="0" applyFont="1" applyFill="1" applyBorder="1" applyAlignment="1">
      <alignment vertical="center" wrapText="1"/>
    </xf>
    <xf numFmtId="0" fontId="234" fillId="2" borderId="9" xfId="73" applyFont="1" applyFill="1" applyBorder="1" applyAlignment="1">
      <alignment vertical="center"/>
    </xf>
    <xf numFmtId="0" fontId="43" fillId="2" borderId="9" xfId="0" applyFont="1" applyFill="1" applyBorder="1" applyAlignment="1">
      <alignment vertical="top" wrapText="1"/>
    </xf>
    <xf numFmtId="0" fontId="235" fillId="2" borderId="0" xfId="0" applyFont="1" applyFill="1" applyAlignment="1">
      <alignment horizontal="left"/>
    </xf>
    <xf numFmtId="8" fontId="89" fillId="2" borderId="116" xfId="0" applyNumberFormat="1" applyFont="1" applyFill="1" applyBorder="1" applyAlignment="1">
      <alignment horizontal="center"/>
    </xf>
    <xf numFmtId="8" fontId="89" fillId="2" borderId="117" xfId="0" applyNumberFormat="1" applyFont="1" applyFill="1" applyBorder="1" applyAlignment="1">
      <alignment horizontal="center"/>
    </xf>
    <xf numFmtId="172" fontId="43" fillId="2" borderId="137" xfId="0" applyNumberFormat="1" applyFont="1" applyFill="1" applyBorder="1" applyAlignment="1" applyProtection="1">
      <alignment horizontal="center"/>
    </xf>
    <xf numFmtId="288" fontId="39" fillId="2" borderId="103" xfId="0" applyNumberFormat="1" applyFont="1" applyFill="1" applyBorder="1" applyAlignment="1" applyProtection="1">
      <alignment horizontal="center"/>
    </xf>
    <xf numFmtId="288" fontId="43" fillId="2" borderId="137" xfId="0" applyNumberFormat="1" applyFont="1" applyFill="1" applyBorder="1" applyAlignment="1" applyProtection="1">
      <alignment horizontal="center"/>
    </xf>
    <xf numFmtId="172" fontId="43" fillId="2" borderId="107" xfId="0" applyNumberFormat="1" applyFont="1" applyFill="1" applyBorder="1" applyAlignment="1" applyProtection="1">
      <alignment horizontal="center"/>
    </xf>
    <xf numFmtId="288" fontId="39" fillId="2" borderId="37" xfId="0" applyNumberFormat="1" applyFont="1" applyFill="1" applyBorder="1" applyAlignment="1" applyProtection="1">
      <alignment horizontal="center"/>
    </xf>
    <xf numFmtId="288" fontId="43" fillId="2" borderId="107" xfId="0" applyNumberFormat="1" applyFont="1" applyFill="1" applyBorder="1" applyAlignment="1" applyProtection="1">
      <alignment horizontal="center"/>
    </xf>
    <xf numFmtId="172" fontId="43" fillId="2" borderId="48" xfId="0" applyNumberFormat="1" applyFont="1" applyFill="1" applyBorder="1" applyAlignment="1" applyProtection="1">
      <alignment horizontal="center"/>
    </xf>
    <xf numFmtId="288" fontId="39" fillId="2" borderId="55" xfId="0" applyNumberFormat="1" applyFont="1" applyFill="1" applyBorder="1" applyAlignment="1" applyProtection="1">
      <alignment horizontal="center"/>
    </xf>
    <xf numFmtId="288" fontId="43" fillId="2" borderId="48" xfId="0" applyNumberFormat="1" applyFont="1" applyFill="1" applyBorder="1" applyAlignment="1" applyProtection="1">
      <alignment horizontal="center"/>
    </xf>
    <xf numFmtId="0" fontId="55" fillId="2" borderId="0" xfId="0" applyFont="1" applyFill="1" applyBorder="1" applyAlignment="1">
      <alignment horizontal="left" vertical="top"/>
    </xf>
    <xf numFmtId="0" fontId="11"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3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5" fillId="2" borderId="0" xfId="0" applyFont="1" applyFill="1" applyAlignment="1"/>
    <xf numFmtId="0" fontId="42" fillId="92" borderId="0" xfId="0" applyFont="1" applyFill="1"/>
    <xf numFmtId="0" fontId="0" fillId="2" borderId="0" xfId="0" applyFill="1" applyAlignment="1">
      <alignment wrapText="1"/>
    </xf>
    <xf numFmtId="0" fontId="50" fillId="26" borderId="49" xfId="0" applyFont="1" applyFill="1" applyBorder="1" applyAlignment="1">
      <alignment horizontal="center" vertical="center" wrapText="1"/>
    </xf>
    <xf numFmtId="0" fontId="42" fillId="2" borderId="118" xfId="0" applyFont="1" applyFill="1" applyBorder="1" applyAlignment="1">
      <alignment wrapText="1"/>
    </xf>
    <xf numFmtId="0" fontId="46" fillId="2" borderId="89" xfId="0" applyFont="1" applyFill="1" applyBorder="1" applyAlignment="1">
      <alignment wrapText="1"/>
    </xf>
    <xf numFmtId="0" fontId="89" fillId="2" borderId="0" xfId="0" applyFont="1" applyFill="1" applyBorder="1" applyAlignment="1"/>
    <xf numFmtId="0" fontId="0" fillId="2" borderId="0" xfId="0" applyFill="1" applyBorder="1" applyAlignment="1"/>
    <xf numFmtId="0" fontId="0" fillId="2" borderId="12" xfId="0" applyFill="1" applyBorder="1" applyAlignment="1"/>
    <xf numFmtId="0" fontId="46" fillId="2" borderId="109" xfId="0" applyFont="1" applyFill="1" applyBorder="1" applyAlignment="1">
      <alignment wrapText="1"/>
    </xf>
    <xf numFmtId="0" fontId="89" fillId="2" borderId="5" xfId="0" applyFont="1" applyFill="1" applyBorder="1" applyAlignment="1"/>
    <xf numFmtId="0" fontId="0" fillId="2" borderId="5" xfId="0" applyFill="1" applyBorder="1" applyAlignment="1"/>
    <xf numFmtId="0" fontId="0" fillId="2" borderId="112" xfId="0" applyFill="1" applyBorder="1" applyAlignment="1"/>
    <xf numFmtId="0" fontId="42"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2" fillId="2" borderId="89" xfId="0" applyFont="1" applyFill="1" applyBorder="1" applyAlignment="1">
      <alignment wrapText="1"/>
    </xf>
    <xf numFmtId="0" fontId="46" fillId="2" borderId="0" xfId="0" applyFont="1" applyFill="1" applyBorder="1" applyAlignment="1"/>
    <xf numFmtId="0" fontId="0" fillId="2" borderId="109" xfId="0" applyFill="1" applyBorder="1" applyAlignment="1">
      <alignment wrapText="1"/>
    </xf>
    <xf numFmtId="0" fontId="46" fillId="2" borderId="103" xfId="0" applyFont="1" applyFill="1" applyBorder="1" applyAlignment="1">
      <alignment vertical="center"/>
    </xf>
    <xf numFmtId="0" fontId="236"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6" fillId="2" borderId="109" xfId="0" applyFont="1" applyFill="1" applyBorder="1" applyAlignment="1">
      <alignment vertical="center" wrapText="1"/>
    </xf>
    <xf numFmtId="0" fontId="46" fillId="2" borderId="138" xfId="0" applyFont="1" applyFill="1" applyBorder="1" applyAlignment="1"/>
    <xf numFmtId="0" fontId="0" fillId="2" borderId="138" xfId="0" applyFill="1" applyBorder="1" applyAlignment="1"/>
    <xf numFmtId="0" fontId="0" fillId="2" borderId="134" xfId="0" applyFill="1" applyBorder="1" applyAlignment="1"/>
    <xf numFmtId="10" fontId="39" fillId="0" borderId="7" xfId="0" applyNumberFormat="1" applyFont="1" applyFill="1" applyBorder="1" applyAlignment="1" applyProtection="1">
      <alignment horizontal="center"/>
      <protection locked="0"/>
    </xf>
    <xf numFmtId="0" fontId="220" fillId="2" borderId="0" xfId="0" applyFont="1" applyFill="1" applyBorder="1" applyAlignment="1">
      <alignment horizontal="left" vertical="center"/>
    </xf>
    <xf numFmtId="169" fontId="210" fillId="2" borderId="0" xfId="70" applyFont="1" applyFill="1" applyBorder="1" applyAlignment="1">
      <alignment horizontal="left" vertical="center"/>
    </xf>
    <xf numFmtId="181" fontId="210" fillId="28" borderId="123" xfId="71" applyNumberFormat="1" applyFont="1" applyFill="1" applyBorder="1" applyAlignment="1">
      <alignment horizontal="left" vertical="center"/>
    </xf>
    <xf numFmtId="0" fontId="11" fillId="2" borderId="0" xfId="0" applyFont="1" applyFill="1" applyBorder="1" applyAlignment="1"/>
    <xf numFmtId="0" fontId="46" fillId="2" borderId="0" xfId="0" applyFont="1" applyFill="1" applyBorder="1" applyAlignment="1">
      <alignment horizontal="center"/>
    </xf>
    <xf numFmtId="0" fontId="46" fillId="2" borderId="0" xfId="0" applyFont="1" applyFill="1" applyBorder="1" applyAlignment="1">
      <alignment horizontal="left" wrapText="1"/>
    </xf>
    <xf numFmtId="181" fontId="210" fillId="2" borderId="0" xfId="71" applyNumberFormat="1" applyFont="1" applyFill="1" applyBorder="1" applyAlignment="1">
      <alignment horizontal="left" vertical="center"/>
    </xf>
    <xf numFmtId="0" fontId="46" fillId="2" borderId="0" xfId="0" applyFont="1" applyFill="1" applyBorder="1" applyAlignment="1">
      <alignment wrapText="1"/>
    </xf>
    <xf numFmtId="0" fontId="89" fillId="2" borderId="0" xfId="0" applyFont="1" applyFill="1" applyBorder="1" applyAlignment="1">
      <alignment horizontal="left" vertical="center"/>
    </xf>
    <xf numFmtId="3" fontId="46" fillId="28" borderId="110" xfId="0" applyNumberFormat="1" applyFont="1" applyFill="1" applyBorder="1" applyAlignment="1" applyProtection="1">
      <alignment horizontal="center"/>
      <protection locked="0"/>
    </xf>
    <xf numFmtId="0" fontId="0" fillId="0" borderId="110" xfId="0" applyBorder="1" applyAlignment="1">
      <alignment vertical="top"/>
    </xf>
    <xf numFmtId="0" fontId="0" fillId="0" borderId="42" xfId="0" applyBorder="1" applyAlignment="1">
      <alignment vertical="top"/>
    </xf>
    <xf numFmtId="3" fontId="0" fillId="0" borderId="3" xfId="0" applyNumberFormat="1" applyBorder="1" applyAlignment="1">
      <alignment vertical="top"/>
    </xf>
    <xf numFmtId="3" fontId="0" fillId="0" borderId="35" xfId="0" applyNumberFormat="1" applyBorder="1" applyAlignment="1">
      <alignment vertical="top"/>
    </xf>
    <xf numFmtId="3" fontId="0" fillId="0" borderId="41" xfId="0" applyNumberFormat="1" applyBorder="1" applyAlignment="1">
      <alignment vertical="top"/>
    </xf>
    <xf numFmtId="3" fontId="0" fillId="0" borderId="40" xfId="0" applyNumberFormat="1" applyBorder="1" applyAlignment="1">
      <alignment vertical="top"/>
    </xf>
    <xf numFmtId="3" fontId="0" fillId="0" borderId="45" xfId="0" applyNumberFormat="1" applyBorder="1" applyAlignment="1">
      <alignment vertical="top"/>
    </xf>
    <xf numFmtId="3" fontId="0" fillId="0" borderId="42" xfId="0" applyNumberFormat="1" applyBorder="1" applyAlignment="1">
      <alignment vertical="top"/>
    </xf>
    <xf numFmtId="0" fontId="0" fillId="0" borderId="45" xfId="0" applyBorder="1" applyAlignment="1">
      <alignment vertical="top"/>
    </xf>
    <xf numFmtId="3" fontId="0" fillId="0" borderId="116" xfId="0" applyNumberFormat="1" applyBorder="1" applyAlignment="1">
      <alignment vertical="top"/>
    </xf>
    <xf numFmtId="3" fontId="0" fillId="0" borderId="117" xfId="0" applyNumberFormat="1" applyBorder="1" applyAlignment="1">
      <alignment vertical="top"/>
    </xf>
    <xf numFmtId="0" fontId="0" fillId="0" borderId="143" xfId="0" applyBorder="1" applyAlignment="1">
      <alignment vertical="top"/>
    </xf>
    <xf numFmtId="3" fontId="0" fillId="0" borderId="2" xfId="0" applyNumberFormat="1" applyBorder="1" applyAlignment="1">
      <alignment vertical="top"/>
    </xf>
    <xf numFmtId="3" fontId="0" fillId="0" borderId="36" xfId="0" applyNumberFormat="1" applyBorder="1" applyAlignment="1">
      <alignment vertical="top"/>
    </xf>
    <xf numFmtId="0" fontId="0" fillId="0" borderId="110" xfId="0" applyFont="1" applyFill="1" applyBorder="1" applyAlignment="1">
      <alignment vertical="top"/>
    </xf>
    <xf numFmtId="0" fontId="89" fillId="94" borderId="89" xfId="0" applyFont="1" applyFill="1" applyBorder="1" applyAlignment="1" applyProtection="1">
      <alignment vertical="top" wrapText="1"/>
      <protection locked="0"/>
    </xf>
    <xf numFmtId="237" fontId="43" fillId="28" borderId="0" xfId="72" applyNumberFormat="1" applyFont="1" applyFill="1" applyBorder="1" applyAlignment="1">
      <alignment vertical="top"/>
    </xf>
    <xf numFmtId="169" fontId="0" fillId="2" borderId="0" xfId="70" applyFont="1" applyFill="1"/>
    <xf numFmtId="169" fontId="11" fillId="2" borderId="0" xfId="70" applyFont="1" applyFill="1"/>
    <xf numFmtId="287" fontId="0" fillId="2" borderId="0" xfId="70" applyNumberFormat="1" applyFont="1" applyFill="1"/>
    <xf numFmtId="287" fontId="11" fillId="2" borderId="0" xfId="70" applyNumberFormat="1" applyFont="1" applyFill="1"/>
    <xf numFmtId="173" fontId="45" fillId="2" borderId="110" xfId="0" applyNumberFormat="1" applyFont="1" applyFill="1" applyBorder="1" applyAlignment="1">
      <alignment horizontal="center"/>
    </xf>
    <xf numFmtId="3" fontId="0" fillId="2" borderId="0" xfId="0" applyNumberFormat="1" applyFill="1"/>
    <xf numFmtId="9" fontId="0" fillId="2" borderId="110" xfId="0" applyNumberFormat="1" applyFill="1" applyBorder="1"/>
    <xf numFmtId="237" fontId="0" fillId="2" borderId="110" xfId="0" applyNumberFormat="1" applyFill="1" applyBorder="1"/>
    <xf numFmtId="9" fontId="0" fillId="2" borderId="146" xfId="0" applyNumberFormat="1" applyFill="1" applyBorder="1"/>
    <xf numFmtId="9" fontId="0" fillId="2" borderId="149" xfId="0" applyNumberFormat="1" applyFill="1" applyBorder="1"/>
    <xf numFmtId="9" fontId="0" fillId="2" borderId="150" xfId="0" applyNumberFormat="1" applyFill="1" applyBorder="1"/>
    <xf numFmtId="9" fontId="0" fillId="2" borderId="137" xfId="0" applyNumberFormat="1" applyFill="1" applyBorder="1"/>
    <xf numFmtId="9" fontId="0" fillId="2" borderId="151" xfId="0" applyNumberFormat="1" applyFill="1" applyBorder="1"/>
    <xf numFmtId="9" fontId="0" fillId="2" borderId="9" xfId="0" applyNumberFormat="1" applyFill="1" applyBorder="1"/>
    <xf numFmtId="9" fontId="0" fillId="2" borderId="152" xfId="0" applyNumberFormat="1" applyFill="1" applyBorder="1"/>
    <xf numFmtId="9" fontId="0" fillId="2" borderId="144" xfId="0" applyNumberFormat="1" applyFill="1" applyBorder="1"/>
    <xf numFmtId="9" fontId="0" fillId="2" borderId="145" xfId="0" applyNumberFormat="1" applyFill="1" applyBorder="1"/>
    <xf numFmtId="9" fontId="0" fillId="2" borderId="154" xfId="0" applyNumberFormat="1" applyFill="1" applyBorder="1"/>
    <xf numFmtId="0" fontId="0" fillId="2" borderId="153" xfId="0" applyFill="1" applyBorder="1"/>
    <xf numFmtId="0" fontId="3" fillId="2" borderId="155" xfId="0" applyFont="1" applyFill="1" applyBorder="1" applyAlignment="1">
      <alignment wrapText="1"/>
    </xf>
    <xf numFmtId="0" fontId="3" fillId="2" borderId="156" xfId="0" applyFont="1" applyFill="1" applyBorder="1" applyAlignment="1">
      <alignment wrapText="1"/>
    </xf>
    <xf numFmtId="0" fontId="3" fillId="2" borderId="157" xfId="0" applyFont="1" applyFill="1" applyBorder="1" applyAlignment="1">
      <alignment wrapText="1"/>
    </xf>
    <xf numFmtId="9" fontId="0" fillId="2" borderId="158" xfId="0" applyNumberFormat="1" applyFill="1" applyBorder="1"/>
    <xf numFmtId="9" fontId="0" fillId="2" borderId="134" xfId="0" applyNumberFormat="1" applyFill="1" applyBorder="1"/>
    <xf numFmtId="9" fontId="0" fillId="2" borderId="159" xfId="0" applyNumberFormat="1" applyFill="1" applyBorder="1"/>
    <xf numFmtId="9" fontId="0" fillId="2" borderId="112" xfId="0" applyNumberFormat="1" applyFill="1" applyBorder="1"/>
    <xf numFmtId="9" fontId="0" fillId="2" borderId="97" xfId="0" applyNumberFormat="1" applyFill="1" applyBorder="1"/>
    <xf numFmtId="0" fontId="0" fillId="2" borderId="156" xfId="0" applyFill="1" applyBorder="1"/>
    <xf numFmtId="3" fontId="0" fillId="2" borderId="145" xfId="0" applyNumberFormat="1" applyFill="1" applyBorder="1"/>
    <xf numFmtId="3" fontId="0" fillId="2" borderId="154" xfId="0" applyNumberFormat="1" applyFill="1" applyBorder="1"/>
    <xf numFmtId="0" fontId="0" fillId="2" borderId="154" xfId="0" applyFill="1" applyBorder="1"/>
    <xf numFmtId="3" fontId="0" fillId="2" borderId="150" xfId="0" applyNumberFormat="1" applyFill="1" applyBorder="1"/>
    <xf numFmtId="3" fontId="0" fillId="2" borderId="152" xfId="0" applyNumberFormat="1" applyFill="1" applyBorder="1"/>
    <xf numFmtId="3" fontId="0" fillId="2" borderId="151" xfId="0" applyNumberFormat="1" applyFill="1" applyBorder="1"/>
    <xf numFmtId="0" fontId="0" fillId="2" borderId="145" xfId="0" applyFill="1" applyBorder="1"/>
    <xf numFmtId="0" fontId="0" fillId="2" borderId="150" xfId="0" applyFill="1" applyBorder="1"/>
    <xf numFmtId="0" fontId="0" fillId="2" borderId="152" xfId="0" applyFill="1" applyBorder="1"/>
    <xf numFmtId="173" fontId="0" fillId="2" borderId="0" xfId="0" applyNumberFormat="1" applyFont="1" applyFill="1"/>
    <xf numFmtId="172" fontId="0" fillId="2" borderId="0" xfId="0" applyNumberFormat="1" applyFont="1" applyFill="1"/>
    <xf numFmtId="286" fontId="0" fillId="2" borderId="0" xfId="0" applyNumberFormat="1" applyFont="1" applyFill="1"/>
    <xf numFmtId="3" fontId="0" fillId="0" borderId="0" xfId="0" applyNumberFormat="1"/>
    <xf numFmtId="180" fontId="8" fillId="2" borderId="0" xfId="70" applyNumberFormat="1" applyFont="1" applyFill="1" applyAlignment="1" applyProtection="1">
      <alignment horizontal="center"/>
      <protection locked="0"/>
    </xf>
    <xf numFmtId="0" fontId="207" fillId="2" borderId="0" xfId="0" applyFont="1" applyFill="1" applyProtection="1">
      <protection locked="0"/>
    </xf>
    <xf numFmtId="0" fontId="52" fillId="2" borderId="0" xfId="0" applyFont="1" applyFill="1" applyAlignment="1" applyProtection="1">
      <alignment horizontal="left" vertical="center" wrapText="1"/>
      <protection locked="0"/>
    </xf>
    <xf numFmtId="180" fontId="43" fillId="2" borderId="0" xfId="70" applyNumberFormat="1" applyFont="1" applyFill="1" applyAlignment="1" applyProtection="1">
      <alignment horizontal="center"/>
      <protection locked="0"/>
    </xf>
    <xf numFmtId="0" fontId="5" fillId="2" borderId="0" xfId="0" applyFont="1" applyFill="1" applyProtection="1">
      <protection locked="0"/>
    </xf>
    <xf numFmtId="3" fontId="0" fillId="0" borderId="160" xfId="0" applyNumberFormat="1" applyBorder="1" applyAlignment="1">
      <alignment vertical="top"/>
    </xf>
    <xf numFmtId="3" fontId="0" fillId="0" borderId="120" xfId="0" applyNumberFormat="1" applyBorder="1" applyAlignment="1">
      <alignment vertical="top"/>
    </xf>
    <xf numFmtId="0" fontId="0" fillId="28" borderId="110" xfId="0" applyFill="1" applyBorder="1" applyAlignment="1">
      <alignment vertical="top"/>
    </xf>
    <xf numFmtId="0" fontId="0" fillId="2" borderId="0" xfId="0" applyFill="1" applyBorder="1" applyAlignment="1">
      <alignment horizontal="center" vertical="center"/>
    </xf>
    <xf numFmtId="9" fontId="0" fillId="2" borderId="0" xfId="0" applyNumberFormat="1" applyFill="1" applyBorder="1"/>
    <xf numFmtId="3" fontId="43" fillId="2" borderId="0" xfId="0" applyNumberFormat="1" applyFont="1" applyFill="1" applyAlignment="1" applyProtection="1">
      <alignment horizontal="center" vertical="center"/>
      <protection locked="0"/>
    </xf>
    <xf numFmtId="0" fontId="89" fillId="2" borderId="0" xfId="0" applyFont="1" applyFill="1" applyAlignment="1" applyProtection="1">
      <alignment vertical="top" wrapText="1"/>
      <protection locked="0"/>
    </xf>
    <xf numFmtId="3" fontId="89" fillId="2" borderId="0" xfId="0" applyNumberFormat="1" applyFont="1" applyFill="1" applyAlignment="1" applyProtection="1">
      <alignment vertical="center"/>
      <protection locked="0"/>
    </xf>
    <xf numFmtId="3" fontId="89" fillId="2" borderId="0" xfId="0" applyNumberFormat="1" applyFont="1" applyFill="1" applyAlignment="1" applyProtection="1">
      <alignment horizontal="center" vertical="center"/>
      <protection locked="0"/>
    </xf>
    <xf numFmtId="0" fontId="89" fillId="94" borderId="0" xfId="0" applyFont="1" applyFill="1" applyAlignment="1" applyProtection="1">
      <alignment vertical="top" wrapText="1"/>
      <protection locked="0"/>
    </xf>
    <xf numFmtId="3" fontId="225" fillId="2" borderId="0" xfId="0" applyNumberFormat="1" applyFont="1" applyFill="1" applyAlignment="1" applyProtection="1">
      <alignment vertical="center"/>
      <protection locked="0"/>
    </xf>
    <xf numFmtId="0" fontId="0" fillId="0" borderId="34" xfId="0" applyBorder="1" applyAlignment="1">
      <alignment vertical="top"/>
    </xf>
    <xf numFmtId="0" fontId="0" fillId="0" borderId="34" xfId="0" applyFont="1" applyFill="1" applyBorder="1" applyAlignment="1">
      <alignment vertical="top"/>
    </xf>
    <xf numFmtId="0" fontId="0" fillId="90" borderId="34" xfId="0" applyFill="1" applyBorder="1"/>
    <xf numFmtId="0" fontId="89" fillId="94" borderId="0" xfId="0" applyFont="1" applyFill="1" applyBorder="1" applyAlignment="1" applyProtection="1">
      <alignment vertical="top" wrapText="1"/>
      <protection locked="0"/>
    </xf>
    <xf numFmtId="0" fontId="0" fillId="2" borderId="151" xfId="0" applyFill="1" applyBorder="1"/>
    <xf numFmtId="0" fontId="0" fillId="2" borderId="161" xfId="0" applyFill="1" applyBorder="1"/>
    <xf numFmtId="10" fontId="0" fillId="2" borderId="161" xfId="0" applyNumberFormat="1" applyFill="1" applyBorder="1"/>
    <xf numFmtId="10" fontId="0" fillId="2" borderId="151" xfId="0" applyNumberFormat="1" applyFill="1" applyBorder="1"/>
    <xf numFmtId="10" fontId="0" fillId="2" borderId="150" xfId="0" applyNumberFormat="1" applyFill="1" applyBorder="1"/>
    <xf numFmtId="10" fontId="0" fillId="2" borderId="152" xfId="0" applyNumberFormat="1" applyFill="1" applyBorder="1"/>
    <xf numFmtId="9" fontId="0" fillId="2" borderId="162" xfId="0" applyNumberFormat="1" applyFill="1" applyBorder="1"/>
    <xf numFmtId="10" fontId="0" fillId="2" borderId="163" xfId="0" applyNumberFormat="1" applyFill="1" applyBorder="1"/>
    <xf numFmtId="10" fontId="0" fillId="2" borderId="34" xfId="0" applyNumberFormat="1" applyFill="1" applyBorder="1"/>
    <xf numFmtId="10" fontId="0" fillId="2" borderId="164" xfId="0" applyNumberFormat="1" applyFill="1" applyBorder="1"/>
    <xf numFmtId="10" fontId="0" fillId="2" borderId="137" xfId="0" applyNumberFormat="1" applyFill="1" applyBorder="1"/>
    <xf numFmtId="10" fontId="0" fillId="2" borderId="165" xfId="0" applyNumberFormat="1" applyFill="1" applyBorder="1"/>
    <xf numFmtId="10" fontId="0" fillId="2" borderId="149" xfId="0" applyNumberFormat="1" applyFill="1" applyBorder="1"/>
    <xf numFmtId="10" fontId="0" fillId="2" borderId="166" xfId="0" applyNumberFormat="1" applyFill="1" applyBorder="1"/>
    <xf numFmtId="10" fontId="0" fillId="2" borderId="9" xfId="0" applyNumberFormat="1" applyFill="1" applyBorder="1"/>
    <xf numFmtId="0" fontId="0" fillId="2" borderId="110" xfId="0" applyFill="1" applyBorder="1"/>
    <xf numFmtId="0" fontId="0" fillId="2" borderId="110" xfId="0" applyFill="1" applyBorder="1" applyAlignment="1">
      <alignment horizontal="center" vertical="center"/>
    </xf>
    <xf numFmtId="9" fontId="0" fillId="2" borderId="110" xfId="0" applyNumberFormat="1" applyFill="1" applyBorder="1" applyAlignment="1">
      <alignment horizontal="center" vertical="center"/>
    </xf>
    <xf numFmtId="181" fontId="8" fillId="2" borderId="0" xfId="71" applyNumberFormat="1" applyFont="1" applyFill="1" applyBorder="1" applyAlignment="1" applyProtection="1">
      <alignment horizontal="center" vertical="center"/>
      <protection locked="0"/>
    </xf>
    <xf numFmtId="181" fontId="0" fillId="2" borderId="0" xfId="0" applyNumberFormat="1" applyFill="1" applyProtection="1">
      <protection locked="0"/>
    </xf>
    <xf numFmtId="287" fontId="0" fillId="2" borderId="0" xfId="0" applyNumberFormat="1" applyFont="1" applyFill="1"/>
    <xf numFmtId="175" fontId="0" fillId="2" borderId="0" xfId="0" applyNumberFormat="1" applyFont="1" applyFill="1"/>
    <xf numFmtId="173" fontId="89" fillId="2" borderId="119" xfId="0" applyNumberFormat="1" applyFont="1" applyFill="1" applyBorder="1" applyAlignment="1">
      <alignment horizontal="center"/>
    </xf>
    <xf numFmtId="173" fontId="89" fillId="2" borderId="38" xfId="0" applyNumberFormat="1" applyFont="1" applyFill="1" applyBorder="1" applyAlignment="1">
      <alignment horizontal="center"/>
    </xf>
    <xf numFmtId="173" fontId="89" fillId="2" borderId="13" xfId="0" applyNumberFormat="1" applyFont="1" applyFill="1" applyBorder="1" applyAlignment="1">
      <alignment horizontal="center"/>
    </xf>
    <xf numFmtId="173" fontId="89" fillId="2" borderId="8" xfId="0" applyNumberFormat="1" applyFont="1" applyFill="1" applyBorder="1" applyAlignment="1">
      <alignment horizontal="center"/>
    </xf>
    <xf numFmtId="3" fontId="0" fillId="2" borderId="0" xfId="0" applyNumberFormat="1" applyFont="1" applyFill="1"/>
    <xf numFmtId="0" fontId="0" fillId="0" borderId="35" xfId="0" applyNumberFormat="1" applyBorder="1" applyAlignment="1">
      <alignment vertical="top"/>
    </xf>
    <xf numFmtId="181" fontId="39" fillId="28" borderId="0" xfId="0" applyNumberFormat="1" applyFont="1" applyFill="1" applyAlignment="1" applyProtection="1">
      <alignment horizontal="center" vertical="center"/>
      <protection locked="0"/>
    </xf>
    <xf numFmtId="3" fontId="0" fillId="0" borderId="167" xfId="0" applyNumberFormat="1" applyBorder="1" applyAlignment="1">
      <alignment vertical="top"/>
    </xf>
    <xf numFmtId="3" fontId="0" fillId="0" borderId="53" xfId="0" applyNumberFormat="1" applyBorder="1" applyAlignment="1">
      <alignment vertical="top"/>
    </xf>
    <xf numFmtId="3" fontId="0" fillId="0" borderId="78" xfId="0" applyNumberFormat="1" applyBorder="1" applyAlignment="1">
      <alignment vertical="top"/>
    </xf>
    <xf numFmtId="3" fontId="0" fillId="0" borderId="114" xfId="0" applyNumberFormat="1" applyBorder="1" applyAlignment="1">
      <alignment vertical="top"/>
    </xf>
    <xf numFmtId="43" fontId="0" fillId="0" borderId="35" xfId="71" applyFont="1" applyBorder="1" applyAlignment="1">
      <alignment vertical="top"/>
    </xf>
    <xf numFmtId="3" fontId="39" fillId="28" borderId="34" xfId="0" applyNumberFormat="1" applyFont="1" applyFill="1" applyBorder="1" applyAlignment="1" applyProtection="1">
      <alignment horizontal="center"/>
      <protection locked="0"/>
    </xf>
    <xf numFmtId="10" fontId="0" fillId="2" borderId="162" xfId="0" applyNumberFormat="1" applyFill="1" applyBorder="1"/>
    <xf numFmtId="10" fontId="0" fillId="2" borderId="144" xfId="0" applyNumberFormat="1" applyFill="1" applyBorder="1"/>
    <xf numFmtId="10" fontId="0" fillId="2" borderId="145" xfId="0" applyNumberFormat="1" applyFill="1" applyBorder="1"/>
    <xf numFmtId="10" fontId="0" fillId="2" borderId="110" xfId="0" applyNumberFormat="1" applyFill="1" applyBorder="1"/>
    <xf numFmtId="0" fontId="0" fillId="2" borderId="168" xfId="0" applyFill="1" applyBorder="1"/>
    <xf numFmtId="10" fontId="0" fillId="2" borderId="110" xfId="0" applyNumberFormat="1" applyFill="1" applyBorder="1" applyAlignment="1">
      <alignment horizontal="center" vertical="center"/>
    </xf>
    <xf numFmtId="10" fontId="3" fillId="2" borderId="110" xfId="0" applyNumberFormat="1" applyFont="1" applyFill="1" applyBorder="1" applyAlignment="1">
      <alignment horizontal="center" vertical="center"/>
    </xf>
    <xf numFmtId="10" fontId="43" fillId="94" borderId="8" xfId="0" applyNumberFormat="1" applyFont="1" applyFill="1" applyBorder="1" applyAlignment="1">
      <alignment horizontal="center"/>
    </xf>
    <xf numFmtId="174" fontId="0" fillId="2" borderId="0" xfId="0" applyNumberFormat="1" applyFont="1" applyFill="1"/>
    <xf numFmtId="8" fontId="0" fillId="2" borderId="0" xfId="0" applyNumberFormat="1" applyFont="1" applyFill="1"/>
    <xf numFmtId="8" fontId="3" fillId="2" borderId="0" xfId="0" applyNumberFormat="1" applyFont="1" applyFill="1"/>
    <xf numFmtId="175" fontId="11" fillId="2" borderId="0" xfId="0" applyNumberFormat="1" applyFont="1" applyFill="1"/>
    <xf numFmtId="169" fontId="0" fillId="2" borderId="0" xfId="0" applyNumberFormat="1" applyFont="1" applyFill="1"/>
    <xf numFmtId="0" fontId="3" fillId="2" borderId="0" xfId="70" applyNumberFormat="1" applyFont="1" applyFill="1"/>
    <xf numFmtId="6" fontId="11" fillId="2" borderId="0" xfId="0" applyNumberFormat="1" applyFont="1" applyFill="1"/>
    <xf numFmtId="173" fontId="11" fillId="2" borderId="0" xfId="0" applyNumberFormat="1" applyFont="1" applyFill="1"/>
    <xf numFmtId="6" fontId="0" fillId="2" borderId="0" xfId="0" applyNumberFormat="1" applyFont="1" applyFill="1"/>
    <xf numFmtId="288" fontId="0" fillId="2" borderId="0" xfId="0" applyNumberFormat="1" applyFont="1" applyFill="1"/>
    <xf numFmtId="0" fontId="44" fillId="2" borderId="0" xfId="0" applyFont="1" applyFill="1" applyBorder="1" applyAlignment="1">
      <alignment horizontal="center" vertical="center"/>
    </xf>
    <xf numFmtId="0" fontId="237" fillId="2" borderId="0" xfId="0" applyFont="1" applyFill="1" applyBorder="1" applyAlignment="1">
      <alignment wrapText="1"/>
    </xf>
    <xf numFmtId="0" fontId="237" fillId="2" borderId="12" xfId="0" applyFont="1" applyFill="1" applyBorder="1" applyAlignment="1">
      <alignment wrapText="1"/>
    </xf>
    <xf numFmtId="0" fontId="89" fillId="2" borderId="0" xfId="0" applyFont="1" applyFill="1" applyBorder="1" applyAlignment="1">
      <alignment wrapText="1"/>
    </xf>
    <xf numFmtId="0" fontId="89" fillId="2" borderId="12" xfId="0" applyFont="1" applyFill="1" applyBorder="1" applyAlignment="1">
      <alignment wrapText="1"/>
    </xf>
    <xf numFmtId="0" fontId="46" fillId="2" borderId="103" xfId="0" applyFont="1" applyFill="1" applyBorder="1" applyAlignment="1">
      <alignment wrapText="1"/>
    </xf>
    <xf numFmtId="0" fontId="46" fillId="2" borderId="97" xfId="0" applyFont="1" applyFill="1" applyBorder="1" applyAlignment="1">
      <alignment wrapText="1"/>
    </xf>
    <xf numFmtId="0" fontId="50" fillId="26" borderId="89" xfId="0" applyFont="1" applyFill="1" applyBorder="1" applyAlignment="1">
      <alignment horizontal="center" vertical="center"/>
    </xf>
    <xf numFmtId="0" fontId="50" fillId="26" borderId="0" xfId="0" applyFont="1" applyFill="1" applyBorder="1" applyAlignment="1">
      <alignment horizontal="center" vertical="center"/>
    </xf>
    <xf numFmtId="0" fontId="89" fillId="2" borderId="103" xfId="0" applyFont="1" applyFill="1" applyBorder="1" applyAlignment="1">
      <alignment wrapText="1"/>
    </xf>
    <xf numFmtId="0" fontId="89" fillId="2" borderId="97" xfId="0" applyFont="1" applyFill="1" applyBorder="1" applyAlignment="1">
      <alignment wrapText="1"/>
    </xf>
    <xf numFmtId="0" fontId="46" fillId="2" borderId="138" xfId="0" applyFont="1" applyFill="1" applyBorder="1" applyAlignment="1">
      <alignment wrapText="1"/>
    </xf>
    <xf numFmtId="0" fontId="46" fillId="2" borderId="134" xfId="0" applyFont="1" applyFill="1" applyBorder="1" applyAlignment="1">
      <alignment wrapText="1"/>
    </xf>
    <xf numFmtId="0" fontId="46" fillId="2" borderId="138" xfId="0" applyFont="1" applyFill="1" applyBorder="1" applyAlignment="1">
      <alignment vertical="center" wrapText="1"/>
    </xf>
    <xf numFmtId="0" fontId="46" fillId="2" borderId="134" xfId="0" applyFont="1" applyFill="1" applyBorder="1" applyAlignment="1">
      <alignment vertical="center" wrapText="1"/>
    </xf>
    <xf numFmtId="0" fontId="228" fillId="2" borderId="0" xfId="0" applyFont="1" applyFill="1" applyAlignment="1">
      <alignment horizontal="left"/>
    </xf>
    <xf numFmtId="0" fontId="89" fillId="2" borderId="118" xfId="0" applyFont="1" applyFill="1" applyBorder="1" applyAlignment="1">
      <alignment horizontal="center" wrapText="1"/>
    </xf>
    <xf numFmtId="0" fontId="89" fillId="2" borderId="103" xfId="0" applyFont="1" applyFill="1" applyBorder="1" applyAlignment="1">
      <alignment horizontal="center" wrapText="1"/>
    </xf>
    <xf numFmtId="0" fontId="89" fillId="2" borderId="97" xfId="0" applyFont="1" applyFill="1" applyBorder="1" applyAlignment="1">
      <alignment horizontal="center" wrapText="1"/>
    </xf>
    <xf numFmtId="0" fontId="89" fillId="2" borderId="89" xfId="0" applyFont="1" applyFill="1" applyBorder="1" applyAlignment="1">
      <alignment horizontal="center" wrapText="1"/>
    </xf>
    <xf numFmtId="0" fontId="89" fillId="2" borderId="0" xfId="0" applyFont="1" applyFill="1" applyBorder="1" applyAlignment="1">
      <alignment horizontal="center" wrapText="1"/>
    </xf>
    <xf numFmtId="0" fontId="89" fillId="2" borderId="12" xfId="0" applyFont="1" applyFill="1" applyBorder="1" applyAlignment="1">
      <alignment horizontal="center" wrapText="1"/>
    </xf>
    <xf numFmtId="0" fontId="89" fillId="2" borderId="109" xfId="0" applyFont="1" applyFill="1" applyBorder="1" applyAlignment="1">
      <alignment horizontal="center" wrapText="1"/>
    </xf>
    <xf numFmtId="0" fontId="89" fillId="2" borderId="5" xfId="0" applyFont="1" applyFill="1" applyBorder="1" applyAlignment="1">
      <alignment horizontal="center" wrapText="1"/>
    </xf>
    <xf numFmtId="0" fontId="89" fillId="2" borderId="112" xfId="0" applyFont="1" applyFill="1" applyBorder="1" applyAlignment="1">
      <alignment horizontal="center" wrapText="1"/>
    </xf>
    <xf numFmtId="175" fontId="89" fillId="28" borderId="122" xfId="0" applyNumberFormat="1" applyFont="1" applyFill="1" applyBorder="1" applyAlignment="1">
      <alignment horizontal="left"/>
    </xf>
    <xf numFmtId="175" fontId="89" fillId="28" borderId="134" xfId="0" applyNumberFormat="1" applyFont="1" applyFill="1" applyBorder="1" applyAlignment="1">
      <alignment horizontal="left"/>
    </xf>
    <xf numFmtId="0" fontId="89" fillId="92" borderId="0" xfId="0" applyFont="1" applyFill="1" applyBorder="1" applyAlignment="1">
      <alignment horizontal="left" vertical="center" wrapText="1"/>
    </xf>
    <xf numFmtId="175" fontId="45" fillId="2" borderId="122" xfId="0" applyNumberFormat="1" applyFont="1" applyFill="1" applyBorder="1" applyAlignment="1">
      <alignment horizontal="left"/>
    </xf>
    <xf numFmtId="175" fontId="45" fillId="2" borderId="134" xfId="0" applyNumberFormat="1" applyFont="1" applyFill="1" applyBorder="1" applyAlignment="1">
      <alignment horizontal="left"/>
    </xf>
    <xf numFmtId="174" fontId="211" fillId="26" borderId="122" xfId="6" applyNumberFormat="1" applyFont="1" applyFill="1" applyBorder="1" applyAlignment="1">
      <alignment horizontal="center" vertical="center" wrapText="1"/>
    </xf>
    <xf numFmtId="174" fontId="211"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1" fillId="26" borderId="122" xfId="0" applyFont="1" applyFill="1" applyBorder="1" applyAlignment="1">
      <alignment horizontal="center"/>
    </xf>
    <xf numFmtId="0" fontId="211" fillId="26" borderId="134" xfId="0" applyFont="1" applyFill="1" applyBorder="1" applyAlignment="1">
      <alignment horizontal="center"/>
    </xf>
    <xf numFmtId="0" fontId="210" fillId="92" borderId="0" xfId="40" applyNumberFormat="1" applyFont="1" applyFill="1" applyBorder="1" applyAlignment="1" applyProtection="1">
      <alignment horizontal="left" vertical="center" wrapText="1"/>
      <protection locked="0"/>
    </xf>
    <xf numFmtId="0" fontId="43" fillId="2" borderId="53" xfId="0"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wrapText="1"/>
      <protection locked="0"/>
    </xf>
    <xf numFmtId="0" fontId="43" fillId="2" borderId="36" xfId="0" applyFont="1" applyFill="1" applyBorder="1" applyAlignment="1" applyProtection="1">
      <alignment horizontal="center" vertical="center" wrapText="1"/>
      <protection locked="0"/>
    </xf>
    <xf numFmtId="0" fontId="89" fillId="92" borderId="0" xfId="40" applyNumberFormat="1" applyFont="1" applyFill="1" applyBorder="1" applyAlignment="1">
      <alignment horizontal="left" vertical="center" wrapText="1"/>
    </xf>
    <xf numFmtId="0" fontId="46" fillId="92" borderId="0" xfId="0" applyFont="1" applyFill="1" applyBorder="1" applyAlignment="1">
      <alignment horizontal="left" vertical="center" wrapText="1"/>
    </xf>
    <xf numFmtId="0" fontId="42" fillId="2" borderId="0" xfId="0" applyFont="1" applyFill="1" applyBorder="1" applyAlignment="1">
      <alignment horizontal="left" vertical="top"/>
    </xf>
    <xf numFmtId="0" fontId="43" fillId="2" borderId="111" xfId="0" applyFont="1" applyFill="1" applyBorder="1" applyAlignment="1" applyProtection="1">
      <alignment horizontal="center" vertical="center" wrapText="1"/>
      <protection locked="0"/>
    </xf>
    <xf numFmtId="0" fontId="43" fillId="2" borderId="121" xfId="0" applyFont="1" applyFill="1" applyBorder="1" applyAlignment="1" applyProtection="1">
      <alignment horizontal="center" vertical="center" wrapText="1"/>
      <protection locked="0"/>
    </xf>
    <xf numFmtId="178" fontId="210" fillId="92" borderId="140" xfId="40" applyNumberFormat="1" applyFont="1" applyFill="1" applyBorder="1" applyAlignment="1">
      <alignment horizontal="left" vertical="center"/>
    </xf>
    <xf numFmtId="178" fontId="210" fillId="92" borderId="141" xfId="40" applyNumberFormat="1" applyFont="1" applyFill="1" applyBorder="1" applyAlignment="1">
      <alignment horizontal="left" vertical="center"/>
    </xf>
    <xf numFmtId="0" fontId="0" fillId="2" borderId="153" xfId="0" applyFill="1" applyBorder="1" applyAlignment="1">
      <alignment horizontal="center" vertical="center"/>
    </xf>
    <xf numFmtId="0" fontId="0" fillId="2" borderId="147" xfId="0" applyFill="1" applyBorder="1" applyAlignment="1">
      <alignment horizontal="center" vertical="center"/>
    </xf>
    <xf numFmtId="0" fontId="0" fillId="2" borderId="148" xfId="0" applyFill="1" applyBorder="1" applyAlignment="1">
      <alignment horizontal="center" vertical="center"/>
    </xf>
    <xf numFmtId="0" fontId="0" fillId="2" borderId="122" xfId="0" applyFill="1" applyBorder="1" applyAlignment="1">
      <alignment horizontal="center" vertical="center"/>
    </xf>
    <xf numFmtId="0" fontId="0" fillId="2" borderId="134" xfId="0" applyFill="1" applyBorder="1" applyAlignment="1">
      <alignment horizontal="center" vertical="center"/>
    </xf>
    <xf numFmtId="0" fontId="46" fillId="92" borderId="0" xfId="0" applyFont="1" applyFill="1" applyAlignment="1">
      <alignment horizontal="left" vertical="center" wrapText="1"/>
    </xf>
    <xf numFmtId="0" fontId="0" fillId="2" borderId="0" xfId="0" applyFill="1" applyAlignment="1">
      <alignment horizontal="left" wrapText="1"/>
    </xf>
    <xf numFmtId="0" fontId="42" fillId="2" borderId="0" xfId="0" applyFont="1" applyFill="1" applyBorder="1" applyAlignment="1" applyProtection="1">
      <alignment horizontal="left" vertical="top"/>
      <protection locked="0"/>
    </xf>
    <xf numFmtId="0" fontId="89" fillId="92" borderId="0" xfId="0" applyFont="1" applyFill="1" applyBorder="1" applyAlignment="1" applyProtection="1">
      <alignment horizontal="left" vertical="center" wrapText="1"/>
      <protection locked="0"/>
    </xf>
    <xf numFmtId="0" fontId="50" fillId="26" borderId="105" xfId="0" applyNumberFormat="1" applyFont="1" applyFill="1" applyBorder="1" applyAlignment="1" applyProtection="1">
      <alignment horizontal="center" vertical="center" wrapText="1"/>
      <protection locked="0"/>
    </xf>
    <xf numFmtId="0" fontId="50" fillId="26" borderId="52" xfId="0" applyNumberFormat="1" applyFont="1" applyFill="1" applyBorder="1" applyAlignment="1" applyProtection="1">
      <alignment horizontal="center" vertical="center" wrapText="1"/>
      <protection locked="0"/>
    </xf>
    <xf numFmtId="0" fontId="50" fillId="26" borderId="51" xfId="0" applyFont="1" applyFill="1" applyBorder="1" applyAlignment="1" applyProtection="1">
      <alignment horizontal="center" vertical="center" wrapText="1"/>
      <protection locked="0"/>
    </xf>
    <xf numFmtId="0" fontId="50" fillId="26" borderId="47" xfId="0" applyFont="1" applyFill="1" applyBorder="1" applyAlignment="1" applyProtection="1">
      <alignment horizontal="center" vertical="center" wrapText="1"/>
      <protection locked="0"/>
    </xf>
    <xf numFmtId="0" fontId="50" fillId="26" borderId="99" xfId="0" applyNumberFormat="1" applyFont="1" applyFill="1" applyBorder="1" applyAlignment="1" applyProtection="1">
      <alignment horizontal="center" vertical="center" wrapText="1"/>
      <protection locked="0"/>
    </xf>
    <xf numFmtId="0" fontId="50" fillId="26" borderId="100" xfId="0" applyNumberFormat="1" applyFont="1" applyFill="1" applyBorder="1" applyAlignment="1" applyProtection="1">
      <alignment horizontal="center" vertical="center" wrapText="1"/>
      <protection locked="0"/>
    </xf>
    <xf numFmtId="0" fontId="50" fillId="26" borderId="101" xfId="0" applyNumberFormat="1" applyFont="1" applyFill="1" applyBorder="1" applyAlignment="1" applyProtection="1">
      <alignment horizontal="center" vertical="center" wrapText="1"/>
      <protection locked="0"/>
    </xf>
    <xf numFmtId="0" fontId="50" fillId="26" borderId="130" xfId="0" applyNumberFormat="1" applyFont="1" applyFill="1" applyBorder="1" applyAlignment="1" applyProtection="1">
      <alignment horizontal="center" vertical="center" wrapText="1"/>
      <protection locked="0"/>
    </xf>
    <xf numFmtId="0" fontId="50" fillId="26" borderId="131" xfId="0" applyNumberFormat="1" applyFont="1" applyFill="1" applyBorder="1" applyAlignment="1" applyProtection="1">
      <alignment horizontal="center" vertical="center" wrapText="1"/>
      <protection locked="0"/>
    </xf>
    <xf numFmtId="0" fontId="50" fillId="26" borderId="132" xfId="0" applyNumberFormat="1" applyFont="1" applyFill="1" applyBorder="1" applyAlignment="1" applyProtection="1">
      <alignment horizontal="center" vertical="center" wrapText="1"/>
      <protection locked="0"/>
    </xf>
    <xf numFmtId="0" fontId="50" fillId="26" borderId="106" xfId="0" applyNumberFormat="1" applyFont="1" applyFill="1" applyBorder="1" applyAlignment="1" applyProtection="1">
      <alignment horizontal="center" vertical="center" wrapText="1"/>
      <protection locked="0"/>
    </xf>
    <xf numFmtId="0" fontId="50" fillId="26" borderId="50" xfId="0" applyNumberFormat="1" applyFont="1" applyFill="1" applyBorder="1" applyAlignment="1" applyProtection="1">
      <alignment horizontal="center" vertical="center" wrapText="1"/>
      <protection locked="0"/>
    </xf>
    <xf numFmtId="0" fontId="42" fillId="2" borderId="0" xfId="0" applyFont="1" applyFill="1" applyAlignment="1">
      <alignment horizontal="left" vertical="top" wrapText="1"/>
    </xf>
    <xf numFmtId="0" fontId="89" fillId="92" borderId="0" xfId="0" applyFont="1" applyFill="1" applyBorder="1" applyAlignment="1">
      <alignment horizontal="left" wrapText="1"/>
    </xf>
    <xf numFmtId="0" fontId="235" fillId="2" borderId="5" xfId="0" applyFont="1" applyFill="1" applyBorder="1" applyAlignment="1">
      <alignment horizontal="left"/>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36">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499984740745262"/>
      </font>
    </dxf>
    <dxf>
      <font>
        <color theme="0" tint="-0.499984740745262"/>
      </font>
    </dxf>
    <dxf>
      <font>
        <color theme="0" tint="-0.499984740745262"/>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48708" cy="2360144"/>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14326" y="134471"/>
          <a:ext cx="20053299" cy="1993348"/>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998267"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052568" cy="1828223"/>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160432</xdr:rowOff>
    </xdr:from>
    <xdr:to>
      <xdr:col>23</xdr:col>
      <xdr:colOff>304801</xdr:colOff>
      <xdr:row>13</xdr:row>
      <xdr:rowOff>164354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350932"/>
          <a:ext cx="15739407"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874442" cy="1968500"/>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5902704" cy="2337624"/>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960120</xdr:colOff>
          <xdr:row>53</xdr:row>
          <xdr:rowOff>22860</xdr:rowOff>
        </xdr:from>
        <xdr:to>
          <xdr:col>2</xdr:col>
          <xdr:colOff>1379220</xdr:colOff>
          <xdr:row>72</xdr:row>
          <xdr:rowOff>144780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56</xdr:row>
          <xdr:rowOff>22860</xdr:rowOff>
        </xdr:from>
        <xdr:to>
          <xdr:col>2</xdr:col>
          <xdr:colOff>1379220</xdr:colOff>
          <xdr:row>72</xdr:row>
          <xdr:rowOff>137160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59</xdr:row>
          <xdr:rowOff>22860</xdr:rowOff>
        </xdr:from>
        <xdr:to>
          <xdr:col>2</xdr:col>
          <xdr:colOff>1379220</xdr:colOff>
          <xdr:row>72</xdr:row>
          <xdr:rowOff>137160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62</xdr:row>
          <xdr:rowOff>22860</xdr:rowOff>
        </xdr:from>
        <xdr:to>
          <xdr:col>2</xdr:col>
          <xdr:colOff>1379220</xdr:colOff>
          <xdr:row>72</xdr:row>
          <xdr:rowOff>137160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65</xdr:row>
          <xdr:rowOff>22860</xdr:rowOff>
        </xdr:from>
        <xdr:to>
          <xdr:col>2</xdr:col>
          <xdr:colOff>1379220</xdr:colOff>
          <xdr:row>72</xdr:row>
          <xdr:rowOff>137160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960120</xdr:colOff>
          <xdr:row>68</xdr:row>
          <xdr:rowOff>22860</xdr:rowOff>
        </xdr:from>
        <xdr:to>
          <xdr:col>2</xdr:col>
          <xdr:colOff>1379220</xdr:colOff>
          <xdr:row>72</xdr:row>
          <xdr:rowOff>137160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71</xdr:row>
          <xdr:rowOff>22860</xdr:rowOff>
        </xdr:from>
        <xdr:to>
          <xdr:col>2</xdr:col>
          <xdr:colOff>1379220</xdr:colOff>
          <xdr:row>72</xdr:row>
          <xdr:rowOff>152400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6344900" cy="2085975"/>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920717" cy="2176235"/>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8595" y="281441"/>
          <a:ext cx="15814558" cy="1562175"/>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22</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21</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352425</xdr:colOff>
      <xdr:row>9</xdr:row>
      <xdr:rowOff>9525</xdr:rowOff>
    </xdr:from>
    <xdr:to>
      <xdr:col>22</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21944" y="216648"/>
          <a:ext cx="18371149" cy="2237437"/>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Greater%20Sudbury%20Hydro\2018%20LRAMVA%20review\2017_GSHI%20LRAMVA%20Work%20Form%202012-2017%2029Aug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view="pageBreakPreview" zoomScale="60" zoomScaleNormal="80" workbookViewId="0">
      <selection activeCell="C15" sqref="C14:C15"/>
    </sheetView>
  </sheetViews>
  <sheetFormatPr defaultColWidth="9.109375" defaultRowHeight="14.4"/>
  <cols>
    <col min="1" max="1" width="9.109375" style="9"/>
    <col min="2" max="2" width="32.109375" style="27" customWidth="1"/>
    <col min="3" max="3" width="114.33203125" style="9" customWidth="1"/>
    <col min="4" max="4" width="8.109375" style="9" customWidth="1"/>
    <col min="5" max="16384" width="9.109375" style="9"/>
  </cols>
  <sheetData>
    <row r="1" spans="1:3" ht="174" customHeight="1"/>
    <row r="3" spans="1:3" ht="20.399999999999999">
      <c r="B3" s="864" t="s">
        <v>171</v>
      </c>
      <c r="C3" s="864"/>
    </row>
    <row r="4" spans="1:3" ht="11.25" customHeight="1"/>
    <row r="5" spans="1:3" s="30" customFormat="1" ht="25.5" customHeight="1">
      <c r="B5" s="60" t="s">
        <v>405</v>
      </c>
      <c r="C5" s="60" t="s">
        <v>170</v>
      </c>
    </row>
    <row r="6" spans="1:3" s="173" customFormat="1" ht="48" customHeight="1">
      <c r="A6" s="238"/>
      <c r="B6" s="615" t="s">
        <v>167</v>
      </c>
      <c r="C6" s="668" t="s">
        <v>578</v>
      </c>
    </row>
    <row r="7" spans="1:3" s="173" customFormat="1" ht="21" customHeight="1">
      <c r="A7" s="238"/>
      <c r="B7" s="609" t="s">
        <v>534</v>
      </c>
      <c r="C7" s="669" t="s">
        <v>591</v>
      </c>
    </row>
    <row r="8" spans="1:3" s="173" customFormat="1" ht="32.25" customHeight="1">
      <c r="B8" s="609" t="s">
        <v>353</v>
      </c>
      <c r="C8" s="670" t="s">
        <v>579</v>
      </c>
    </row>
    <row r="9" spans="1:3" s="173" customFormat="1" ht="27.75" customHeight="1">
      <c r="B9" s="609" t="s">
        <v>166</v>
      </c>
      <c r="C9" s="670" t="s">
        <v>580</v>
      </c>
    </row>
    <row r="10" spans="1:3" s="173" customFormat="1" ht="33" customHeight="1">
      <c r="B10" s="609" t="s">
        <v>576</v>
      </c>
      <c r="C10" s="669" t="s">
        <v>584</v>
      </c>
    </row>
    <row r="11" spans="1:3" s="173" customFormat="1" ht="26.25" customHeight="1">
      <c r="B11" s="624" t="s">
        <v>354</v>
      </c>
      <c r="C11" s="672" t="s">
        <v>581</v>
      </c>
    </row>
    <row r="12" spans="1:3" s="173" customFormat="1" ht="39.75" customHeight="1">
      <c r="B12" s="609" t="s">
        <v>355</v>
      </c>
      <c r="C12" s="670" t="s">
        <v>582</v>
      </c>
    </row>
    <row r="13" spans="1:3" s="173" customFormat="1" ht="18" customHeight="1">
      <c r="B13" s="609" t="s">
        <v>356</v>
      </c>
      <c r="C13" s="670" t="s">
        <v>583</v>
      </c>
    </row>
    <row r="14" spans="1:3" s="173" customFormat="1" ht="13.5" customHeight="1">
      <c r="B14" s="609"/>
      <c r="C14" s="671"/>
    </row>
    <row r="15" spans="1:3" s="173" customFormat="1" ht="18" customHeight="1">
      <c r="B15" s="609" t="s">
        <v>649</v>
      </c>
      <c r="C15" s="669" t="s">
        <v>647</v>
      </c>
    </row>
    <row r="16" spans="1:3" s="173" customFormat="1" ht="8.25" customHeight="1">
      <c r="B16" s="609"/>
      <c r="C16" s="671"/>
    </row>
    <row r="17" spans="2:3" s="173" customFormat="1" ht="33" customHeight="1">
      <c r="B17" s="673" t="s">
        <v>577</v>
      </c>
      <c r="C17" s="674" t="s">
        <v>648</v>
      </c>
    </row>
    <row r="18" spans="2:3" s="103" customFormat="1" ht="15.6">
      <c r="B18" s="173"/>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505" right="0.70866141732283505" top="0.74803149606299202" bottom="0.74803149606299202" header="0.31496062992126" footer="0.31496062992126"/>
  <pageSetup scale="7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2"/>
  <sheetViews>
    <sheetView zoomScale="90" zoomScaleNormal="90" zoomScaleSheetLayoutView="100" zoomScalePageLayoutView="85" workbookViewId="0">
      <selection activeCell="I233" sqref="I233"/>
    </sheetView>
  </sheetViews>
  <sheetFormatPr defaultColWidth="9.109375" defaultRowHeight="13.8" outlineLevelRow="1" outlineLevelCol="1"/>
  <cols>
    <col min="1" max="1" width="4.6640625" style="506" customWidth="1"/>
    <col min="2" max="2" width="43.6640625" style="251" customWidth="1"/>
    <col min="3" max="3" width="14" style="251" customWidth="1"/>
    <col min="4" max="4" width="18.109375" style="250" customWidth="1"/>
    <col min="5" max="7" width="10.44140625" style="250" customWidth="1" outlineLevel="1"/>
    <col min="8" max="13" width="10.109375" style="250" bestFit="1" customWidth="1" outlineLevel="1"/>
    <col min="14" max="14" width="12.44140625" style="250" customWidth="1" outlineLevel="1"/>
    <col min="15" max="15" width="17.5546875" style="250" customWidth="1"/>
    <col min="16" max="24" width="9.44140625" style="250" customWidth="1" outlineLevel="1"/>
    <col min="25" max="25" width="14.109375" style="252" customWidth="1"/>
    <col min="26" max="26" width="14.5546875" style="252" customWidth="1"/>
    <col min="27" max="27" width="16.88671875" style="252" customWidth="1"/>
    <col min="28" max="28" width="17.5546875" style="252" customWidth="1"/>
    <col min="29" max="35" width="14.5546875" style="252" customWidth="1"/>
    <col min="36" max="38" width="15" style="252" customWidth="1"/>
    <col min="39" max="39" width="14.33203125" style="253" customWidth="1"/>
    <col min="40" max="40" width="14.5546875" style="250" customWidth="1"/>
    <col min="41" max="41" width="14.88671875" style="250" customWidth="1"/>
    <col min="42" max="42" width="14" style="250" customWidth="1"/>
    <col min="43" max="43" width="9.6640625" style="250" customWidth="1"/>
    <col min="44" max="44" width="11.109375" style="250" customWidth="1"/>
    <col min="45" max="45" width="12.109375" style="250" customWidth="1"/>
    <col min="46" max="46" width="6.44140625" style="250" bestFit="1" customWidth="1"/>
    <col min="47" max="51" width="9.109375" style="250"/>
    <col min="52" max="52" width="6.44140625" style="250" bestFit="1" customWidth="1"/>
    <col min="53" max="16384" width="9.109375" style="250"/>
  </cols>
  <sheetData>
    <row r="1" spans="1:39" ht="164.25" customHeight="1"/>
    <row r="2" spans="1:39" ht="23.25" customHeight="1" thickBot="1"/>
    <row r="3" spans="1:39" ht="25.5" customHeight="1" thickBot="1">
      <c r="B3" s="920" t="s">
        <v>168</v>
      </c>
      <c r="C3" s="254" t="s">
        <v>172</v>
      </c>
      <c r="D3" s="504"/>
      <c r="E3" s="255"/>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7"/>
    </row>
    <row r="4" spans="1:39" ht="24" customHeight="1" thickBot="1">
      <c r="B4" s="920"/>
      <c r="C4" s="258" t="s">
        <v>169</v>
      </c>
      <c r="D4" s="259"/>
      <c r="E4" s="260"/>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7"/>
    </row>
    <row r="5" spans="1:39" ht="29.25" customHeight="1" thickBot="1">
      <c r="B5" s="562"/>
      <c r="C5" s="911" t="s">
        <v>533</v>
      </c>
      <c r="D5" s="912"/>
      <c r="E5" s="260"/>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7"/>
    </row>
    <row r="6" spans="1:39" ht="20.25" customHeight="1">
      <c r="B6" s="261"/>
      <c r="C6" s="262"/>
      <c r="D6" s="263"/>
      <c r="E6" s="263"/>
      <c r="F6" s="263"/>
      <c r="G6" s="263"/>
      <c r="H6" s="263"/>
      <c r="I6" s="263"/>
      <c r="J6" s="263"/>
      <c r="K6" s="263"/>
      <c r="L6" s="263"/>
      <c r="M6" s="263"/>
      <c r="N6" s="263"/>
      <c r="O6" s="263"/>
      <c r="P6" s="263"/>
      <c r="Q6" s="263"/>
      <c r="R6" s="263"/>
      <c r="S6" s="263"/>
      <c r="T6" s="263"/>
      <c r="U6" s="263"/>
      <c r="V6" s="263"/>
      <c r="W6" s="263"/>
      <c r="X6" s="263"/>
      <c r="Y6" s="264"/>
      <c r="Z6" s="264"/>
      <c r="AA6" s="264"/>
      <c r="AB6" s="264"/>
      <c r="AC6" s="264"/>
      <c r="AD6" s="264"/>
      <c r="AE6" s="264"/>
      <c r="AF6" s="265"/>
      <c r="AG6" s="265"/>
      <c r="AH6" s="265"/>
      <c r="AI6" s="265"/>
      <c r="AJ6" s="265"/>
      <c r="AK6" s="265"/>
      <c r="AL6" s="265"/>
      <c r="AM6" s="266"/>
    </row>
    <row r="7" spans="1:39" ht="70.5" customHeight="1">
      <c r="B7" s="920" t="s">
        <v>490</v>
      </c>
      <c r="C7" s="921" t="s">
        <v>610</v>
      </c>
      <c r="D7" s="921"/>
      <c r="E7" s="921"/>
      <c r="F7" s="921"/>
      <c r="G7" s="921"/>
      <c r="H7" s="921"/>
      <c r="I7" s="921"/>
      <c r="J7" s="921"/>
      <c r="K7" s="921"/>
      <c r="L7" s="921"/>
      <c r="M7" s="921"/>
      <c r="N7" s="921"/>
      <c r="O7" s="921"/>
      <c r="P7" s="921"/>
      <c r="Q7" s="921"/>
      <c r="R7" s="921"/>
      <c r="S7" s="921"/>
      <c r="T7" s="921"/>
      <c r="U7" s="921"/>
      <c r="V7" s="921"/>
      <c r="W7" s="921"/>
      <c r="X7" s="921"/>
      <c r="Y7" s="603"/>
      <c r="Z7" s="603"/>
      <c r="AA7" s="603"/>
      <c r="AB7" s="603"/>
      <c r="AC7" s="603"/>
      <c r="AD7" s="603"/>
      <c r="AE7" s="267"/>
      <c r="AF7" s="267"/>
      <c r="AG7" s="267"/>
      <c r="AH7" s="267"/>
      <c r="AI7" s="267"/>
      <c r="AJ7" s="267"/>
      <c r="AK7" s="267"/>
      <c r="AL7" s="267"/>
    </row>
    <row r="8" spans="1:39" s="268" customFormat="1" ht="58.5" customHeight="1">
      <c r="A8" s="506"/>
      <c r="B8" s="920"/>
      <c r="C8" s="921" t="s">
        <v>548</v>
      </c>
      <c r="D8" s="921"/>
      <c r="E8" s="921"/>
      <c r="F8" s="921"/>
      <c r="G8" s="921"/>
      <c r="H8" s="921"/>
      <c r="I8" s="921"/>
      <c r="J8" s="921"/>
      <c r="K8" s="921"/>
      <c r="L8" s="921"/>
      <c r="M8" s="921"/>
      <c r="N8" s="921"/>
      <c r="O8" s="921"/>
      <c r="P8" s="921"/>
      <c r="Q8" s="921"/>
      <c r="R8" s="921"/>
      <c r="S8" s="921"/>
      <c r="T8" s="921"/>
      <c r="U8" s="921"/>
      <c r="V8" s="921"/>
      <c r="W8" s="921"/>
      <c r="X8" s="921"/>
      <c r="Y8" s="603"/>
      <c r="Z8" s="603"/>
      <c r="AA8" s="603"/>
      <c r="AB8" s="603"/>
      <c r="AC8" s="603"/>
      <c r="AD8" s="603"/>
      <c r="AE8" s="269"/>
      <c r="AF8" s="252"/>
      <c r="AG8" s="252"/>
      <c r="AH8" s="252"/>
      <c r="AI8" s="252"/>
      <c r="AJ8" s="252"/>
      <c r="AK8" s="252"/>
      <c r="AL8" s="252"/>
      <c r="AM8" s="253"/>
    </row>
    <row r="9" spans="1:39" s="268" customFormat="1" ht="57.75" customHeight="1">
      <c r="A9" s="506"/>
      <c r="B9" s="270"/>
      <c r="C9" s="921" t="s">
        <v>547</v>
      </c>
      <c r="D9" s="921"/>
      <c r="E9" s="921"/>
      <c r="F9" s="921"/>
      <c r="G9" s="921"/>
      <c r="H9" s="921"/>
      <c r="I9" s="921"/>
      <c r="J9" s="921"/>
      <c r="K9" s="921"/>
      <c r="L9" s="921"/>
      <c r="M9" s="921"/>
      <c r="N9" s="921"/>
      <c r="O9" s="921"/>
      <c r="P9" s="921"/>
      <c r="Q9" s="921"/>
      <c r="R9" s="921"/>
      <c r="S9" s="921"/>
      <c r="T9" s="921"/>
      <c r="U9" s="921"/>
      <c r="V9" s="921"/>
      <c r="W9" s="921"/>
      <c r="X9" s="921"/>
      <c r="Y9" s="603"/>
      <c r="Z9" s="603"/>
      <c r="AA9" s="603"/>
      <c r="AB9" s="603"/>
      <c r="AC9" s="603"/>
      <c r="AD9" s="603"/>
      <c r="AE9" s="269"/>
      <c r="AF9" s="252"/>
      <c r="AG9" s="252"/>
      <c r="AH9" s="252"/>
      <c r="AI9" s="252"/>
      <c r="AJ9" s="252"/>
      <c r="AK9" s="252"/>
      <c r="AL9" s="252"/>
      <c r="AM9" s="253"/>
    </row>
    <row r="10" spans="1:39" ht="41.25" customHeight="1">
      <c r="B10" s="272"/>
      <c r="C10" s="921" t="s">
        <v>613</v>
      </c>
      <c r="D10" s="921"/>
      <c r="E10" s="921"/>
      <c r="F10" s="921"/>
      <c r="G10" s="921"/>
      <c r="H10" s="921"/>
      <c r="I10" s="921"/>
      <c r="J10" s="921"/>
      <c r="K10" s="921"/>
      <c r="L10" s="921"/>
      <c r="M10" s="921"/>
      <c r="N10" s="921"/>
      <c r="O10" s="921"/>
      <c r="P10" s="921"/>
      <c r="Q10" s="921"/>
      <c r="R10" s="921"/>
      <c r="S10" s="921"/>
      <c r="T10" s="921"/>
      <c r="U10" s="921"/>
      <c r="V10" s="921"/>
      <c r="W10" s="921"/>
      <c r="X10" s="921"/>
      <c r="Y10" s="603"/>
      <c r="Z10" s="603"/>
      <c r="AA10" s="603"/>
      <c r="AB10" s="603"/>
      <c r="AC10" s="603"/>
      <c r="AD10" s="603"/>
      <c r="AE10" s="269"/>
      <c r="AF10" s="273"/>
      <c r="AG10" s="273"/>
      <c r="AH10" s="273"/>
      <c r="AI10" s="273"/>
      <c r="AJ10" s="273"/>
      <c r="AK10" s="273"/>
      <c r="AL10" s="273"/>
    </row>
    <row r="11" spans="1:39" ht="53.25" customHeight="1">
      <c r="C11" s="921" t="s">
        <v>598</v>
      </c>
      <c r="D11" s="921"/>
      <c r="E11" s="921"/>
      <c r="F11" s="921"/>
      <c r="G11" s="921"/>
      <c r="H11" s="921"/>
      <c r="I11" s="921"/>
      <c r="J11" s="921"/>
      <c r="K11" s="921"/>
      <c r="L11" s="921"/>
      <c r="M11" s="921"/>
      <c r="N11" s="921"/>
      <c r="O11" s="921"/>
      <c r="P11" s="921"/>
      <c r="Q11" s="921"/>
      <c r="R11" s="921"/>
      <c r="S11" s="921"/>
      <c r="T11" s="921"/>
      <c r="U11" s="921"/>
      <c r="V11" s="921"/>
      <c r="W11" s="921"/>
      <c r="X11" s="921"/>
      <c r="Y11" s="603"/>
      <c r="Z11" s="603"/>
      <c r="AA11" s="603"/>
      <c r="AB11" s="603"/>
      <c r="AC11" s="603"/>
      <c r="AD11" s="603"/>
      <c r="AE11" s="269"/>
      <c r="AF11" s="273"/>
      <c r="AG11" s="273"/>
      <c r="AH11" s="273"/>
      <c r="AI11" s="273"/>
      <c r="AJ11" s="273"/>
      <c r="AK11" s="273"/>
      <c r="AL11" s="273"/>
      <c r="AM11" s="250"/>
    </row>
    <row r="12" spans="1:39" ht="20.25" customHeight="1">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69"/>
      <c r="AF12" s="273"/>
      <c r="AG12" s="273"/>
      <c r="AH12" s="273"/>
      <c r="AI12" s="273"/>
      <c r="AJ12" s="273"/>
      <c r="AK12" s="273"/>
      <c r="AL12" s="273"/>
      <c r="AM12" s="250"/>
    </row>
    <row r="13" spans="1:39" ht="20.25" customHeight="1">
      <c r="B13" s="920" t="s">
        <v>510</v>
      </c>
      <c r="C13" s="588" t="s">
        <v>505</v>
      </c>
      <c r="D13" s="538"/>
      <c r="E13" s="538"/>
      <c r="F13" s="538"/>
      <c r="G13" s="538"/>
      <c r="H13" s="538"/>
      <c r="I13" s="538"/>
      <c r="J13" s="538"/>
      <c r="K13" s="538"/>
      <c r="L13" s="538"/>
      <c r="M13" s="538"/>
      <c r="N13" s="538"/>
      <c r="O13" s="538"/>
      <c r="P13" s="538"/>
      <c r="Q13" s="538"/>
      <c r="R13" s="538"/>
      <c r="S13" s="538"/>
      <c r="T13" s="538"/>
      <c r="U13" s="538"/>
      <c r="V13" s="538"/>
      <c r="W13" s="538"/>
      <c r="X13" s="538"/>
      <c r="Y13" s="538"/>
      <c r="Z13" s="538"/>
      <c r="AA13" s="538"/>
      <c r="AB13" s="538"/>
      <c r="AC13" s="538"/>
      <c r="AD13" s="538"/>
      <c r="AE13" s="269"/>
      <c r="AF13" s="273"/>
      <c r="AG13" s="273"/>
      <c r="AH13" s="273"/>
      <c r="AI13" s="273"/>
      <c r="AJ13" s="273"/>
      <c r="AK13" s="273"/>
      <c r="AL13" s="273"/>
      <c r="AM13" s="250"/>
    </row>
    <row r="14" spans="1:39" ht="20.25" customHeight="1">
      <c r="B14" s="920"/>
      <c r="C14" s="588" t="s">
        <v>506</v>
      </c>
      <c r="D14" s="538"/>
      <c r="E14" s="538"/>
      <c r="F14" s="538"/>
      <c r="G14" s="538"/>
      <c r="H14" s="538"/>
      <c r="I14" s="538"/>
      <c r="J14" s="538"/>
      <c r="K14" s="538"/>
      <c r="L14" s="538"/>
      <c r="M14" s="538"/>
      <c r="N14" s="538"/>
      <c r="O14" s="538"/>
      <c r="P14" s="538"/>
      <c r="Q14" s="538"/>
      <c r="R14" s="538"/>
      <c r="S14" s="538"/>
      <c r="T14" s="538"/>
      <c r="U14" s="538"/>
      <c r="V14" s="538"/>
      <c r="W14" s="538"/>
      <c r="X14" s="538"/>
      <c r="Y14" s="538"/>
      <c r="Z14" s="538"/>
      <c r="AA14" s="538"/>
      <c r="AB14" s="538"/>
      <c r="AC14" s="538"/>
      <c r="AD14" s="538"/>
      <c r="AE14" s="269"/>
      <c r="AF14" s="273"/>
      <c r="AG14" s="273"/>
      <c r="AH14" s="273"/>
      <c r="AI14" s="273"/>
      <c r="AJ14" s="273"/>
      <c r="AK14" s="273"/>
      <c r="AL14" s="273"/>
      <c r="AM14" s="250"/>
    </row>
    <row r="15" spans="1:39" ht="20.25" customHeight="1">
      <c r="C15" s="588" t="s">
        <v>507</v>
      </c>
      <c r="D15" s="538"/>
      <c r="E15" s="538"/>
      <c r="F15" s="538"/>
      <c r="G15" s="538"/>
      <c r="H15" s="538"/>
      <c r="I15" s="538"/>
      <c r="J15" s="538"/>
      <c r="K15" s="538"/>
      <c r="L15" s="538"/>
      <c r="M15" s="538"/>
      <c r="N15" s="538"/>
      <c r="O15" s="538"/>
      <c r="P15" s="538"/>
      <c r="Q15" s="538"/>
      <c r="R15" s="538"/>
      <c r="S15" s="538"/>
      <c r="T15" s="538"/>
      <c r="U15" s="538"/>
      <c r="V15" s="538"/>
      <c r="W15" s="538"/>
      <c r="X15" s="538"/>
      <c r="Y15" s="538"/>
      <c r="Z15" s="538"/>
      <c r="AA15" s="538"/>
      <c r="AB15" s="538"/>
      <c r="AC15" s="538"/>
      <c r="AD15" s="538"/>
      <c r="AE15" s="269"/>
      <c r="AF15" s="273"/>
      <c r="AG15" s="273"/>
      <c r="AH15" s="273"/>
      <c r="AI15" s="273"/>
      <c r="AJ15" s="273"/>
      <c r="AK15" s="273"/>
      <c r="AL15" s="273"/>
      <c r="AM15" s="250"/>
    </row>
    <row r="16" spans="1:39" ht="20.25" customHeight="1">
      <c r="C16" s="588" t="s">
        <v>508</v>
      </c>
      <c r="D16" s="538"/>
      <c r="E16" s="538"/>
      <c r="F16" s="538"/>
      <c r="G16" s="538"/>
      <c r="H16" s="538"/>
      <c r="I16" s="538"/>
      <c r="J16" s="538"/>
      <c r="K16" s="538"/>
      <c r="L16" s="538"/>
      <c r="M16" s="538"/>
      <c r="N16" s="538"/>
      <c r="O16" s="538"/>
      <c r="P16" s="538"/>
      <c r="Q16" s="538"/>
      <c r="R16" s="538"/>
      <c r="S16" s="538"/>
      <c r="T16" s="538"/>
      <c r="U16" s="538"/>
      <c r="V16" s="538"/>
      <c r="W16" s="538"/>
      <c r="X16" s="538"/>
      <c r="Y16" s="538"/>
      <c r="Z16" s="538"/>
      <c r="AA16" s="538"/>
      <c r="AB16" s="538"/>
      <c r="AC16" s="538"/>
      <c r="AD16" s="538"/>
      <c r="AE16" s="269"/>
      <c r="AF16" s="273"/>
      <c r="AG16" s="273"/>
      <c r="AH16" s="273"/>
      <c r="AI16" s="273"/>
      <c r="AJ16" s="273"/>
      <c r="AK16" s="273"/>
      <c r="AL16" s="273"/>
      <c r="AM16" s="250"/>
    </row>
    <row r="17" spans="1:39" ht="23.25" customHeight="1">
      <c r="B17" s="274"/>
      <c r="C17" s="275"/>
      <c r="D17" s="276"/>
      <c r="E17" s="276"/>
      <c r="F17" s="276"/>
      <c r="G17" s="276"/>
      <c r="H17" s="276"/>
      <c r="I17" s="276"/>
      <c r="J17" s="276"/>
      <c r="K17" s="276"/>
      <c r="L17" s="276"/>
      <c r="M17" s="276"/>
      <c r="N17" s="276"/>
      <c r="P17" s="276"/>
      <c r="Q17" s="276"/>
      <c r="R17" s="276"/>
      <c r="S17" s="276"/>
      <c r="T17" s="276"/>
      <c r="U17" s="276"/>
      <c r="V17" s="276"/>
      <c r="W17" s="276"/>
      <c r="X17" s="276"/>
      <c r="Y17" s="267"/>
    </row>
    <row r="18" spans="1:39" ht="15.6">
      <c r="B18" s="277" t="s">
        <v>238</v>
      </c>
      <c r="C18" s="278"/>
      <c r="E18" s="587"/>
      <c r="O18" s="278"/>
      <c r="Y18" s="267"/>
      <c r="Z18" s="264"/>
      <c r="AA18" s="264"/>
      <c r="AB18" s="264"/>
      <c r="AC18" s="264"/>
      <c r="AD18" s="264"/>
      <c r="AE18" s="264"/>
      <c r="AF18" s="264"/>
      <c r="AG18" s="264"/>
      <c r="AH18" s="264"/>
      <c r="AI18" s="264"/>
      <c r="AJ18" s="264"/>
      <c r="AK18" s="264"/>
      <c r="AL18" s="264"/>
      <c r="AM18" s="279"/>
    </row>
    <row r="19" spans="1:39" s="280" customFormat="1" ht="36" customHeight="1">
      <c r="A19" s="506"/>
      <c r="B19" s="922" t="s">
        <v>208</v>
      </c>
      <c r="C19" s="924" t="s">
        <v>33</v>
      </c>
      <c r="D19" s="281" t="s">
        <v>407</v>
      </c>
      <c r="E19" s="926" t="s">
        <v>206</v>
      </c>
      <c r="F19" s="927"/>
      <c r="G19" s="927"/>
      <c r="H19" s="927"/>
      <c r="I19" s="927"/>
      <c r="J19" s="927"/>
      <c r="K19" s="927"/>
      <c r="L19" s="927"/>
      <c r="M19" s="928"/>
      <c r="N19" s="932" t="s">
        <v>210</v>
      </c>
      <c r="O19" s="281" t="s">
        <v>408</v>
      </c>
      <c r="P19" s="926" t="s">
        <v>209</v>
      </c>
      <c r="Q19" s="927"/>
      <c r="R19" s="927"/>
      <c r="S19" s="927"/>
      <c r="T19" s="927"/>
      <c r="U19" s="927"/>
      <c r="V19" s="927"/>
      <c r="W19" s="927"/>
      <c r="X19" s="928"/>
      <c r="Y19" s="929" t="s">
        <v>240</v>
      </c>
      <c r="Z19" s="930"/>
      <c r="AA19" s="930"/>
      <c r="AB19" s="930"/>
      <c r="AC19" s="930"/>
      <c r="AD19" s="930"/>
      <c r="AE19" s="930"/>
      <c r="AF19" s="930"/>
      <c r="AG19" s="930"/>
      <c r="AH19" s="930"/>
      <c r="AI19" s="930"/>
      <c r="AJ19" s="930"/>
      <c r="AK19" s="930"/>
      <c r="AL19" s="930"/>
      <c r="AM19" s="931"/>
    </row>
    <row r="20" spans="1:39" s="280" customFormat="1" ht="59.25" customHeight="1">
      <c r="A20" s="506"/>
      <c r="B20" s="923"/>
      <c r="C20" s="925"/>
      <c r="D20" s="282">
        <v>2011</v>
      </c>
      <c r="E20" s="282">
        <v>2012</v>
      </c>
      <c r="F20" s="282">
        <v>2013</v>
      </c>
      <c r="G20" s="282">
        <v>2014</v>
      </c>
      <c r="H20" s="282">
        <v>2015</v>
      </c>
      <c r="I20" s="282">
        <v>2016</v>
      </c>
      <c r="J20" s="282">
        <v>2017</v>
      </c>
      <c r="K20" s="282">
        <v>2018</v>
      </c>
      <c r="L20" s="282">
        <v>2019</v>
      </c>
      <c r="M20" s="282">
        <v>2020</v>
      </c>
      <c r="N20" s="933"/>
      <c r="O20" s="282">
        <v>2011</v>
      </c>
      <c r="P20" s="282">
        <v>2012</v>
      </c>
      <c r="Q20" s="282">
        <v>2013</v>
      </c>
      <c r="R20" s="282">
        <v>2014</v>
      </c>
      <c r="S20" s="282">
        <v>2015</v>
      </c>
      <c r="T20" s="282">
        <v>2016</v>
      </c>
      <c r="U20" s="282">
        <v>2017</v>
      </c>
      <c r="V20" s="282">
        <v>2018</v>
      </c>
      <c r="W20" s="282">
        <v>2019</v>
      </c>
      <c r="X20" s="282">
        <v>2020</v>
      </c>
      <c r="Y20" s="282" t="str">
        <f>'1.  LRAMVA Summary'!D52</f>
        <v>Residential</v>
      </c>
      <c r="Z20" s="283" t="str">
        <f>'1.  LRAMVA Summary'!E52</f>
        <v>GS&lt;50 kW</v>
      </c>
      <c r="AA20" s="283" t="str">
        <f>'1.  LRAMVA Summary'!F52</f>
        <v>GS 50 to 4,999</v>
      </c>
      <c r="AB20" s="283" t="str">
        <f>'1.  LRAMVA Summary'!G52</f>
        <v>USL</v>
      </c>
      <c r="AC20" s="283" t="str">
        <f>'1.  LRAMVA Summary'!H52</f>
        <v>Sentinel Lighting</v>
      </c>
      <c r="AD20" s="283" t="str">
        <f>'1.  LRAMVA Summary'!I52</f>
        <v>Street Lighting</v>
      </c>
      <c r="AE20" s="283" t="str">
        <f>'1.  LRAMVA Summary'!J52</f>
        <v/>
      </c>
      <c r="AF20" s="283" t="str">
        <f>'1.  LRAMVA Summary'!K52</f>
        <v/>
      </c>
      <c r="AG20" s="283" t="str">
        <f>'1.  LRAMVA Summary'!L52</f>
        <v/>
      </c>
      <c r="AH20" s="283" t="str">
        <f>'1.  LRAMVA Summary'!M52</f>
        <v/>
      </c>
      <c r="AI20" s="283" t="str">
        <f>'1.  LRAMVA Summary'!N52</f>
        <v/>
      </c>
      <c r="AJ20" s="283" t="str">
        <f>'1.  LRAMVA Summary'!O52</f>
        <v/>
      </c>
      <c r="AK20" s="283" t="str">
        <f>'1.  LRAMVA Summary'!P52</f>
        <v/>
      </c>
      <c r="AL20" s="283" t="str">
        <f>'1.  LRAMVA Summary'!Q52</f>
        <v/>
      </c>
      <c r="AM20" s="284" t="str">
        <f>'1.  LRAMVA Summary'!R52</f>
        <v>Total</v>
      </c>
    </row>
    <row r="21" spans="1:39" s="290" customFormat="1" ht="15.75" customHeight="1">
      <c r="A21" s="507"/>
      <c r="B21" s="285" t="s">
        <v>0</v>
      </c>
      <c r="C21" s="286"/>
      <c r="D21" s="286"/>
      <c r="E21" s="286"/>
      <c r="F21" s="286"/>
      <c r="G21" s="286"/>
      <c r="H21" s="286"/>
      <c r="I21" s="286"/>
      <c r="J21" s="286"/>
      <c r="K21" s="286"/>
      <c r="L21" s="286"/>
      <c r="M21" s="286"/>
      <c r="N21" s="287"/>
      <c r="O21" s="286"/>
      <c r="P21" s="286"/>
      <c r="Q21" s="286"/>
      <c r="R21" s="286"/>
      <c r="S21" s="286"/>
      <c r="T21" s="286"/>
      <c r="U21" s="286"/>
      <c r="V21" s="286"/>
      <c r="W21" s="286"/>
      <c r="X21" s="286"/>
      <c r="Y21" s="288" t="str">
        <f>'1.  LRAMVA Summary'!D53</f>
        <v>kWh</v>
      </c>
      <c r="Z21" s="288" t="str">
        <f>'1.  LRAMVA Summary'!E53</f>
        <v>kWh</v>
      </c>
      <c r="AA21" s="288" t="str">
        <f>'1.  LRAMVA Summary'!F53</f>
        <v>kW</v>
      </c>
      <c r="AB21" s="288" t="str">
        <f>'1.  LRAMVA Summary'!G53</f>
        <v>kWh</v>
      </c>
      <c r="AC21" s="288" t="str">
        <f>'1.  LRAMVA Summary'!H53</f>
        <v>kW</v>
      </c>
      <c r="AD21" s="288" t="str">
        <f>'1.  LRAMVA Summary'!I53</f>
        <v>kW</v>
      </c>
      <c r="AE21" s="288">
        <f>'1.  LRAMVA Summary'!J53</f>
        <v>0</v>
      </c>
      <c r="AF21" s="288">
        <f>'1.  LRAMVA Summary'!K53</f>
        <v>0</v>
      </c>
      <c r="AG21" s="288">
        <f>'1.  LRAMVA Summary'!L53</f>
        <v>0</v>
      </c>
      <c r="AH21" s="288">
        <f>'1.  LRAMVA Summary'!M53</f>
        <v>0</v>
      </c>
      <c r="AI21" s="288">
        <f>'1.  LRAMVA Summary'!N53</f>
        <v>0</v>
      </c>
      <c r="AJ21" s="288">
        <f>'1.  LRAMVA Summary'!O53</f>
        <v>0</v>
      </c>
      <c r="AK21" s="288">
        <f>'1.  LRAMVA Summary'!P53</f>
        <v>0</v>
      </c>
      <c r="AL21" s="288">
        <f>'1.  LRAMVA Summary'!Q53</f>
        <v>0</v>
      </c>
      <c r="AM21" s="289"/>
    </row>
    <row r="22" spans="1:39" s="280" customFormat="1" ht="15" customHeight="1" outlineLevel="1">
      <c r="A22" s="506">
        <v>1</v>
      </c>
      <c r="B22" s="291" t="s">
        <v>1</v>
      </c>
      <c r="C22" s="288" t="s">
        <v>25</v>
      </c>
      <c r="D22" s="292">
        <f>'7.  Persistence Report'!AQ28</f>
        <v>427371.44032797671</v>
      </c>
      <c r="E22" s="292">
        <f>'7.  Persistence Report'!AR28</f>
        <v>427371.44032797671</v>
      </c>
      <c r="F22" s="292">
        <f>'7.  Persistence Report'!AS28</f>
        <v>427371.44032797671</v>
      </c>
      <c r="G22" s="292">
        <f>'7.  Persistence Report'!AT28</f>
        <v>418189.32848877832</v>
      </c>
      <c r="H22" s="292">
        <f>'7.  Persistence Report'!AU28</f>
        <v>294737.78803251678</v>
      </c>
      <c r="I22" s="292">
        <f>'7.  Persistence Report'!AV28</f>
        <v>0</v>
      </c>
      <c r="J22" s="292">
        <f>'7.  Persistence Report'!AW28</f>
        <v>0</v>
      </c>
      <c r="K22" s="292">
        <f>'7.  Persistence Report'!AX28</f>
        <v>0</v>
      </c>
      <c r="L22" s="292">
        <f>'7.  Persistence Report'!AY28</f>
        <v>0</v>
      </c>
      <c r="M22" s="292">
        <f>'7.  Persistence Report'!AZ28</f>
        <v>0</v>
      </c>
      <c r="N22" s="288"/>
      <c r="O22" s="292">
        <f>'7.  Persistence Report'!L28</f>
        <v>75.079442641357844</v>
      </c>
      <c r="P22" s="292">
        <f>'7.  Persistence Report'!M28</f>
        <v>75.079442641357844</v>
      </c>
      <c r="Q22" s="292">
        <f>'7.  Persistence Report'!N28</f>
        <v>75.079442641357844</v>
      </c>
      <c r="R22" s="292">
        <f>'7.  Persistence Report'!O28</f>
        <v>64.811546133884164</v>
      </c>
      <c r="S22" s="292">
        <f>'7.  Persistence Report'!P28</f>
        <v>38.752042830685326</v>
      </c>
      <c r="T22" s="292">
        <f>'7.  Persistence Report'!Q28</f>
        <v>0</v>
      </c>
      <c r="U22" s="292">
        <f>'7.  Persistence Report'!R28</f>
        <v>0</v>
      </c>
      <c r="V22" s="292">
        <f>'7.  Persistence Report'!S28</f>
        <v>0</v>
      </c>
      <c r="W22" s="292">
        <f>'7.  Persistence Report'!T28</f>
        <v>0</v>
      </c>
      <c r="X22" s="292">
        <f>'7.  Persistence Report'!U28</f>
        <v>0</v>
      </c>
      <c r="Y22" s="407">
        <v>1</v>
      </c>
      <c r="Z22" s="407"/>
      <c r="AA22" s="407"/>
      <c r="AB22" s="407"/>
      <c r="AC22" s="407"/>
      <c r="AD22" s="407"/>
      <c r="AE22" s="407"/>
      <c r="AF22" s="407"/>
      <c r="AG22" s="407"/>
      <c r="AH22" s="407"/>
      <c r="AI22" s="407"/>
      <c r="AJ22" s="407"/>
      <c r="AK22" s="407"/>
      <c r="AL22" s="407"/>
      <c r="AM22" s="293">
        <f>SUM(Y22:AL22)</f>
        <v>1</v>
      </c>
    </row>
    <row r="23" spans="1:39" s="280" customFormat="1" ht="15" outlineLevel="1">
      <c r="A23" s="506"/>
      <c r="B23" s="291" t="s">
        <v>211</v>
      </c>
      <c r="C23" s="288" t="s">
        <v>160</v>
      </c>
      <c r="D23" s="292"/>
      <c r="E23" s="292"/>
      <c r="F23" s="292"/>
      <c r="G23" s="292"/>
      <c r="H23" s="292"/>
      <c r="I23" s="292"/>
      <c r="J23" s="292"/>
      <c r="K23" s="292"/>
      <c r="L23" s="292"/>
      <c r="M23" s="292"/>
      <c r="N23" s="465"/>
      <c r="O23" s="292"/>
      <c r="P23" s="292"/>
      <c r="Q23" s="292"/>
      <c r="R23" s="292"/>
      <c r="S23" s="292"/>
      <c r="T23" s="292"/>
      <c r="U23" s="292"/>
      <c r="V23" s="292"/>
      <c r="W23" s="292"/>
      <c r="X23" s="292"/>
      <c r="Y23" s="408">
        <f>Y22</f>
        <v>1</v>
      </c>
      <c r="Z23" s="408">
        <f>Z22</f>
        <v>0</v>
      </c>
      <c r="AA23" s="408">
        <f t="shared" ref="AA23:AD23" si="0">AA22</f>
        <v>0</v>
      </c>
      <c r="AB23" s="408">
        <f t="shared" si="0"/>
        <v>0</v>
      </c>
      <c r="AC23" s="408">
        <f t="shared" si="0"/>
        <v>0</v>
      </c>
      <c r="AD23" s="408">
        <f t="shared" si="0"/>
        <v>0</v>
      </c>
      <c r="AE23" s="408">
        <f t="shared" ref="AE23:AL23" si="1">AE22</f>
        <v>0</v>
      </c>
      <c r="AF23" s="408">
        <f t="shared" si="1"/>
        <v>0</v>
      </c>
      <c r="AG23" s="408">
        <f t="shared" si="1"/>
        <v>0</v>
      </c>
      <c r="AH23" s="408">
        <f t="shared" si="1"/>
        <v>0</v>
      </c>
      <c r="AI23" s="408">
        <f t="shared" si="1"/>
        <v>0</v>
      </c>
      <c r="AJ23" s="408">
        <f t="shared" si="1"/>
        <v>0</v>
      </c>
      <c r="AK23" s="408">
        <f t="shared" si="1"/>
        <v>0</v>
      </c>
      <c r="AL23" s="408">
        <f t="shared" si="1"/>
        <v>0</v>
      </c>
      <c r="AM23" s="294"/>
    </row>
    <row r="24" spans="1:39" s="300" customFormat="1" ht="15.6" outlineLevel="1">
      <c r="A24" s="508"/>
      <c r="B24" s="295"/>
      <c r="C24" s="296"/>
      <c r="D24" s="296"/>
      <c r="E24" s="296"/>
      <c r="F24" s="296"/>
      <c r="G24" s="296"/>
      <c r="H24" s="296"/>
      <c r="I24" s="296"/>
      <c r="J24" s="296"/>
      <c r="K24" s="296"/>
      <c r="L24" s="296"/>
      <c r="M24" s="296"/>
      <c r="O24" s="296"/>
      <c r="P24" s="296"/>
      <c r="Q24" s="296"/>
      <c r="R24" s="296"/>
      <c r="S24" s="296"/>
      <c r="T24" s="296"/>
      <c r="U24" s="296"/>
      <c r="V24" s="296"/>
      <c r="W24" s="296"/>
      <c r="X24" s="296"/>
      <c r="Y24" s="409"/>
      <c r="Z24" s="410"/>
      <c r="AA24" s="410"/>
      <c r="AB24" s="410"/>
      <c r="AC24" s="410"/>
      <c r="AD24" s="410"/>
      <c r="AE24" s="410"/>
      <c r="AF24" s="410"/>
      <c r="AG24" s="410"/>
      <c r="AH24" s="410"/>
      <c r="AI24" s="410"/>
      <c r="AJ24" s="410"/>
      <c r="AK24" s="410"/>
      <c r="AL24" s="410"/>
      <c r="AM24" s="299"/>
    </row>
    <row r="25" spans="1:39" s="280" customFormat="1" ht="15" outlineLevel="1">
      <c r="A25" s="506">
        <v>2</v>
      </c>
      <c r="B25" s="291" t="s">
        <v>2</v>
      </c>
      <c r="C25" s="288" t="s">
        <v>25</v>
      </c>
      <c r="D25" s="292">
        <f>'7.  Persistence Report'!AQ27</f>
        <v>5209.1092236614486</v>
      </c>
      <c r="E25" s="292">
        <f>'7.  Persistence Report'!AR27</f>
        <v>5209.1092236614486</v>
      </c>
      <c r="F25" s="292">
        <f>'7.  Persistence Report'!AS27</f>
        <v>5209.1092236614486</v>
      </c>
      <c r="G25" s="292">
        <f>'7.  Persistence Report'!AT27</f>
        <v>2968.7989132104071</v>
      </c>
      <c r="H25" s="292">
        <f>'7.  Persistence Report'!AU27</f>
        <v>0</v>
      </c>
      <c r="I25" s="292">
        <f>'7.  Persistence Report'!AV27</f>
        <v>0</v>
      </c>
      <c r="J25" s="292">
        <f>'7.  Persistence Report'!AW27</f>
        <v>0</v>
      </c>
      <c r="K25" s="292">
        <f>'7.  Persistence Report'!AX27</f>
        <v>0</v>
      </c>
      <c r="L25" s="292">
        <f>'7.  Persistence Report'!AY27</f>
        <v>0</v>
      </c>
      <c r="M25" s="292">
        <f>'7.  Persistence Report'!AZ27</f>
        <v>0</v>
      </c>
      <c r="N25" s="288"/>
      <c r="O25" s="292">
        <f>'7.  Persistence Report'!L27</f>
        <v>4.1702275843001742</v>
      </c>
      <c r="P25" s="292">
        <f>'7.  Persistence Report'!M27</f>
        <v>4.1702275843001742</v>
      </c>
      <c r="Q25" s="292">
        <f>'7.  Persistence Report'!N27</f>
        <v>4.1702275843001742</v>
      </c>
      <c r="R25" s="292">
        <f>'7.  Persistence Report'!O27</f>
        <v>1.6650005934747449</v>
      </c>
      <c r="S25" s="292">
        <f>'7.  Persistence Report'!P27</f>
        <v>0</v>
      </c>
      <c r="T25" s="292">
        <f>'7.  Persistence Report'!Q27</f>
        <v>0</v>
      </c>
      <c r="U25" s="292">
        <f>'7.  Persistence Report'!R27</f>
        <v>0</v>
      </c>
      <c r="V25" s="292">
        <f>'7.  Persistence Report'!S27</f>
        <v>0</v>
      </c>
      <c r="W25" s="292">
        <f>'7.  Persistence Report'!T27</f>
        <v>0</v>
      </c>
      <c r="X25" s="292">
        <f>'7.  Persistence Report'!U27</f>
        <v>0</v>
      </c>
      <c r="Y25" s="407">
        <v>1</v>
      </c>
      <c r="Z25" s="407"/>
      <c r="AA25" s="407"/>
      <c r="AB25" s="407"/>
      <c r="AC25" s="407"/>
      <c r="AD25" s="407"/>
      <c r="AE25" s="407"/>
      <c r="AF25" s="407"/>
      <c r="AG25" s="407"/>
      <c r="AH25" s="407"/>
      <c r="AI25" s="407"/>
      <c r="AJ25" s="407"/>
      <c r="AK25" s="407"/>
      <c r="AL25" s="407"/>
      <c r="AM25" s="293">
        <f>SUM(Y25:AL25)</f>
        <v>1</v>
      </c>
    </row>
    <row r="26" spans="1:39" s="280" customFormat="1" ht="15" outlineLevel="1">
      <c r="A26" s="506"/>
      <c r="B26" s="291" t="s">
        <v>211</v>
      </c>
      <c r="C26" s="288" t="s">
        <v>160</v>
      </c>
      <c r="D26" s="292"/>
      <c r="E26" s="292"/>
      <c r="F26" s="292"/>
      <c r="G26" s="292"/>
      <c r="H26" s="292"/>
      <c r="I26" s="292"/>
      <c r="J26" s="292"/>
      <c r="K26" s="292"/>
      <c r="L26" s="292"/>
      <c r="M26" s="292"/>
      <c r="N26" s="465"/>
      <c r="O26" s="292"/>
      <c r="P26" s="292"/>
      <c r="Q26" s="292"/>
      <c r="R26" s="292"/>
      <c r="S26" s="292"/>
      <c r="T26" s="292"/>
      <c r="U26" s="292"/>
      <c r="V26" s="292"/>
      <c r="W26" s="292"/>
      <c r="X26" s="292"/>
      <c r="Y26" s="408">
        <f>Y25</f>
        <v>1</v>
      </c>
      <c r="Z26" s="408">
        <f>Z25</f>
        <v>0</v>
      </c>
      <c r="AA26" s="408">
        <f t="shared" ref="AA26:AD26" si="2">AA25</f>
        <v>0</v>
      </c>
      <c r="AB26" s="408">
        <f t="shared" si="2"/>
        <v>0</v>
      </c>
      <c r="AC26" s="408">
        <f t="shared" si="2"/>
        <v>0</v>
      </c>
      <c r="AD26" s="408">
        <f t="shared" si="2"/>
        <v>0</v>
      </c>
      <c r="AE26" s="408">
        <f t="shared" ref="AE26:AL26" si="3">AE25</f>
        <v>0</v>
      </c>
      <c r="AF26" s="408">
        <f t="shared" si="3"/>
        <v>0</v>
      </c>
      <c r="AG26" s="408">
        <f t="shared" si="3"/>
        <v>0</v>
      </c>
      <c r="AH26" s="408">
        <f t="shared" si="3"/>
        <v>0</v>
      </c>
      <c r="AI26" s="408">
        <f t="shared" si="3"/>
        <v>0</v>
      </c>
      <c r="AJ26" s="408">
        <f t="shared" si="3"/>
        <v>0</v>
      </c>
      <c r="AK26" s="408">
        <f t="shared" si="3"/>
        <v>0</v>
      </c>
      <c r="AL26" s="408">
        <f t="shared" si="3"/>
        <v>0</v>
      </c>
      <c r="AM26" s="294"/>
    </row>
    <row r="27" spans="1:39" s="300" customFormat="1" ht="15.6" outlineLevel="1">
      <c r="A27" s="508"/>
      <c r="B27" s="295"/>
      <c r="C27" s="296"/>
      <c r="D27" s="301"/>
      <c r="E27" s="301"/>
      <c r="F27" s="301"/>
      <c r="G27" s="301"/>
      <c r="H27" s="301"/>
      <c r="I27" s="301"/>
      <c r="J27" s="301"/>
      <c r="K27" s="301"/>
      <c r="L27" s="301"/>
      <c r="M27" s="301"/>
      <c r="O27" s="301"/>
      <c r="P27" s="301"/>
      <c r="Q27" s="301"/>
      <c r="R27" s="301"/>
      <c r="S27" s="301"/>
      <c r="T27" s="301"/>
      <c r="U27" s="301"/>
      <c r="V27" s="301"/>
      <c r="W27" s="301"/>
      <c r="X27" s="301"/>
      <c r="Y27" s="409"/>
      <c r="Z27" s="410"/>
      <c r="AA27" s="410"/>
      <c r="AB27" s="410"/>
      <c r="AC27" s="410"/>
      <c r="AD27" s="410"/>
      <c r="AE27" s="410"/>
      <c r="AF27" s="410"/>
      <c r="AG27" s="410"/>
      <c r="AH27" s="410"/>
      <c r="AI27" s="410"/>
      <c r="AJ27" s="410"/>
      <c r="AK27" s="410"/>
      <c r="AL27" s="410"/>
      <c r="AM27" s="299"/>
    </row>
    <row r="28" spans="1:39" s="280" customFormat="1" ht="15" outlineLevel="1">
      <c r="A28" s="506">
        <v>3</v>
      </c>
      <c r="B28" s="291" t="s">
        <v>3</v>
      </c>
      <c r="C28" s="288" t="s">
        <v>25</v>
      </c>
      <c r="D28" s="292">
        <f>'7.  Persistence Report'!AQ31</f>
        <v>555311.64787560445</v>
      </c>
      <c r="E28" s="292">
        <f>'7.  Persistence Report'!AR31</f>
        <v>555311.64787560445</v>
      </c>
      <c r="F28" s="292">
        <f>'7.  Persistence Report'!AS31</f>
        <v>555311.64787560445</v>
      </c>
      <c r="G28" s="292">
        <f>'7.  Persistence Report'!AT31</f>
        <v>555311.64787560445</v>
      </c>
      <c r="H28" s="292">
        <f>'7.  Persistence Report'!AU31</f>
        <v>555311.64787560445</v>
      </c>
      <c r="I28" s="292">
        <f>'7.  Persistence Report'!AV31</f>
        <v>555311.64787560445</v>
      </c>
      <c r="J28" s="292">
        <f>'7.  Persistence Report'!AW31</f>
        <v>555311.64787560445</v>
      </c>
      <c r="K28" s="292">
        <f>'7.  Persistence Report'!AX31</f>
        <v>555311.64787560445</v>
      </c>
      <c r="L28" s="292">
        <f>'7.  Persistence Report'!AY31</f>
        <v>555311.64787560445</v>
      </c>
      <c r="M28" s="292">
        <f>'7.  Persistence Report'!AZ31</f>
        <v>555311.64787560445</v>
      </c>
      <c r="N28" s="288"/>
      <c r="O28" s="292">
        <f>'7.  Persistence Report'!L31</f>
        <v>279.01758619464363</v>
      </c>
      <c r="P28" s="292">
        <f>'7.  Persistence Report'!M31</f>
        <v>279.01758619464363</v>
      </c>
      <c r="Q28" s="292">
        <f>'7.  Persistence Report'!N31</f>
        <v>279.01758619464363</v>
      </c>
      <c r="R28" s="292">
        <f>'7.  Persistence Report'!O31</f>
        <v>279.01758619464363</v>
      </c>
      <c r="S28" s="292">
        <f>'7.  Persistence Report'!P31</f>
        <v>279.01758619464363</v>
      </c>
      <c r="T28" s="292">
        <f>'7.  Persistence Report'!Q31</f>
        <v>279.01758619464363</v>
      </c>
      <c r="U28" s="292">
        <f>'7.  Persistence Report'!R31</f>
        <v>279.01758619464363</v>
      </c>
      <c r="V28" s="292">
        <f>'7.  Persistence Report'!S31</f>
        <v>279.01758619464363</v>
      </c>
      <c r="W28" s="292">
        <f>'7.  Persistence Report'!T31</f>
        <v>279.01758619464363</v>
      </c>
      <c r="X28" s="292">
        <f>'7.  Persistence Report'!U31</f>
        <v>279.01758619464363</v>
      </c>
      <c r="Y28" s="407">
        <v>1</v>
      </c>
      <c r="Z28" s="407"/>
      <c r="AA28" s="407"/>
      <c r="AB28" s="407"/>
      <c r="AC28" s="407"/>
      <c r="AD28" s="407"/>
      <c r="AE28" s="407"/>
      <c r="AF28" s="407"/>
      <c r="AG28" s="407"/>
      <c r="AH28" s="407"/>
      <c r="AI28" s="407"/>
      <c r="AJ28" s="407"/>
      <c r="AK28" s="407"/>
      <c r="AL28" s="407"/>
      <c r="AM28" s="293">
        <f>SUM(Y28:AL28)</f>
        <v>1</v>
      </c>
    </row>
    <row r="29" spans="1:39" s="280" customFormat="1" ht="15" outlineLevel="1">
      <c r="A29" s="506"/>
      <c r="B29" s="291" t="s">
        <v>211</v>
      </c>
      <c r="C29" s="288" t="s">
        <v>160</v>
      </c>
      <c r="D29" s="292">
        <f>'7.  Persistence Report'!AQ45</f>
        <v>-108301.19821655248</v>
      </c>
      <c r="E29" s="292">
        <f>'7.  Persistence Report'!AR45</f>
        <v>-108301.19821655248</v>
      </c>
      <c r="F29" s="292">
        <f>'7.  Persistence Report'!AS45</f>
        <v>-108301.19821655248</v>
      </c>
      <c r="G29" s="292">
        <f>'7.  Persistence Report'!AT45</f>
        <v>-108301.19821655248</v>
      </c>
      <c r="H29" s="292">
        <f>'7.  Persistence Report'!AU45</f>
        <v>-108301.19821655248</v>
      </c>
      <c r="I29" s="292">
        <f>'7.  Persistence Report'!AV45</f>
        <v>-108301.19821655248</v>
      </c>
      <c r="J29" s="292">
        <f>'7.  Persistence Report'!AW45</f>
        <v>-108301.19821655248</v>
      </c>
      <c r="K29" s="292">
        <f>'7.  Persistence Report'!AX45</f>
        <v>-108301.19821655248</v>
      </c>
      <c r="L29" s="292">
        <f>'7.  Persistence Report'!AY45</f>
        <v>-108301.19821655248</v>
      </c>
      <c r="M29" s="292">
        <f>'7.  Persistence Report'!AZ45</f>
        <v>-108301.19821655248</v>
      </c>
      <c r="N29" s="465"/>
      <c r="O29" s="292">
        <f>'7.  Persistence Report'!L45</f>
        <v>-54.790162752004129</v>
      </c>
      <c r="P29" s="292">
        <f>'7.  Persistence Report'!M45</f>
        <v>-54.790162752004129</v>
      </c>
      <c r="Q29" s="292">
        <f>'7.  Persistence Report'!N45</f>
        <v>-54.790162752004129</v>
      </c>
      <c r="R29" s="292">
        <f>'7.  Persistence Report'!O45</f>
        <v>-54.790162752004129</v>
      </c>
      <c r="S29" s="292">
        <f>'7.  Persistence Report'!P45</f>
        <v>-54.790162752004129</v>
      </c>
      <c r="T29" s="292">
        <f>'7.  Persistence Report'!Q45</f>
        <v>-54.790162752004129</v>
      </c>
      <c r="U29" s="292">
        <f>'7.  Persistence Report'!R45</f>
        <v>-54.790162752004129</v>
      </c>
      <c r="V29" s="292">
        <f>'7.  Persistence Report'!S45</f>
        <v>-54.790162752004129</v>
      </c>
      <c r="W29" s="292">
        <f>'7.  Persistence Report'!T45</f>
        <v>-54.790162752004129</v>
      </c>
      <c r="X29" s="292">
        <f>'7.  Persistence Report'!U45</f>
        <v>-54.790162752004129</v>
      </c>
      <c r="Y29" s="408">
        <f>Y28</f>
        <v>1</v>
      </c>
      <c r="Z29" s="408">
        <f>Z28</f>
        <v>0</v>
      </c>
      <c r="AA29" s="408">
        <f t="shared" ref="AA29:AD29" si="4">AA28</f>
        <v>0</v>
      </c>
      <c r="AB29" s="408">
        <f t="shared" si="4"/>
        <v>0</v>
      </c>
      <c r="AC29" s="408">
        <f t="shared" si="4"/>
        <v>0</v>
      </c>
      <c r="AD29" s="408">
        <f t="shared" si="4"/>
        <v>0</v>
      </c>
      <c r="AE29" s="408">
        <f t="shared" ref="AE29:AL29" si="5">AE28</f>
        <v>0</v>
      </c>
      <c r="AF29" s="408">
        <f t="shared" si="5"/>
        <v>0</v>
      </c>
      <c r="AG29" s="408">
        <f t="shared" si="5"/>
        <v>0</v>
      </c>
      <c r="AH29" s="408">
        <f t="shared" si="5"/>
        <v>0</v>
      </c>
      <c r="AI29" s="408">
        <f t="shared" si="5"/>
        <v>0</v>
      </c>
      <c r="AJ29" s="408">
        <f t="shared" si="5"/>
        <v>0</v>
      </c>
      <c r="AK29" s="408">
        <f t="shared" si="5"/>
        <v>0</v>
      </c>
      <c r="AL29" s="408">
        <f t="shared" si="5"/>
        <v>0</v>
      </c>
      <c r="AM29" s="294"/>
    </row>
    <row r="30" spans="1:39" s="280" customFormat="1" ht="15" outlineLevel="1">
      <c r="A30" s="506"/>
      <c r="B30" s="291"/>
      <c r="C30" s="302"/>
      <c r="D30" s="288"/>
      <c r="E30" s="288"/>
      <c r="F30" s="288"/>
      <c r="G30" s="288"/>
      <c r="H30" s="288"/>
      <c r="I30" s="288"/>
      <c r="J30" s="288"/>
      <c r="K30" s="288"/>
      <c r="L30" s="288"/>
      <c r="M30" s="288"/>
      <c r="O30" s="288"/>
      <c r="P30" s="288"/>
      <c r="Q30" s="288"/>
      <c r="R30" s="288"/>
      <c r="S30" s="288"/>
      <c r="T30" s="288"/>
      <c r="U30" s="288"/>
      <c r="V30" s="288"/>
      <c r="W30" s="288"/>
      <c r="X30" s="288"/>
      <c r="Y30" s="409"/>
      <c r="Z30" s="409"/>
      <c r="AA30" s="409"/>
      <c r="AB30" s="409"/>
      <c r="AC30" s="409"/>
      <c r="AD30" s="409"/>
      <c r="AE30" s="409"/>
      <c r="AF30" s="409"/>
      <c r="AG30" s="409"/>
      <c r="AH30" s="409"/>
      <c r="AI30" s="409"/>
      <c r="AJ30" s="409"/>
      <c r="AK30" s="409"/>
      <c r="AL30" s="409"/>
      <c r="AM30" s="303"/>
    </row>
    <row r="31" spans="1:39" s="280" customFormat="1" ht="15" outlineLevel="1">
      <c r="A31" s="506">
        <v>4</v>
      </c>
      <c r="B31" s="291" t="s">
        <v>4</v>
      </c>
      <c r="C31" s="288" t="s">
        <v>25</v>
      </c>
      <c r="D31" s="292">
        <f>'7.  Persistence Report'!AQ30</f>
        <v>200792.83497092378</v>
      </c>
      <c r="E31" s="292">
        <f>'7.  Persistence Report'!AR30</f>
        <v>200792.83497092378</v>
      </c>
      <c r="F31" s="292">
        <f>'7.  Persistence Report'!AS30</f>
        <v>200792.83497092378</v>
      </c>
      <c r="G31" s="292">
        <f>'7.  Persistence Report'!AT30</f>
        <v>200792.83497092378</v>
      </c>
      <c r="H31" s="292">
        <f>'7.  Persistence Report'!AU30</f>
        <v>184703.33551173611</v>
      </c>
      <c r="I31" s="292">
        <f>'7.  Persistence Report'!AV30</f>
        <v>167126.23508970259</v>
      </c>
      <c r="J31" s="292">
        <f>'7.  Persistence Report'!AW30</f>
        <v>130807.79941136288</v>
      </c>
      <c r="K31" s="292">
        <f>'7.  Persistence Report'!AX30</f>
        <v>130001.45520260734</v>
      </c>
      <c r="L31" s="292">
        <f>'7.  Persistence Report'!AY30</f>
        <v>163668.05508382857</v>
      </c>
      <c r="M31" s="292">
        <f>'7.  Persistence Report'!AZ30</f>
        <v>62620.920565592198</v>
      </c>
      <c r="N31" s="288"/>
      <c r="O31" s="292">
        <f>'7.  Persistence Report'!L30</f>
        <v>12.21651939754479</v>
      </c>
      <c r="P31" s="292">
        <f>'7.  Persistence Report'!M30</f>
        <v>12.21651939754479</v>
      </c>
      <c r="Q31" s="292">
        <f>'7.  Persistence Report'!N30</f>
        <v>12.21651939754479</v>
      </c>
      <c r="R31" s="292">
        <f>'7.  Persistence Report'!O30</f>
        <v>12.21651939754479</v>
      </c>
      <c r="S31" s="292">
        <f>'7.  Persistence Report'!P30</f>
        <v>11.471528106904024</v>
      </c>
      <c r="T31" s="292">
        <f>'7.  Persistence Report'!Q30</f>
        <v>10.657656503107455</v>
      </c>
      <c r="U31" s="292">
        <f>'7.  Persistence Report'!R30</f>
        <v>8.9760057880748345</v>
      </c>
      <c r="V31" s="292">
        <f>'7.  Persistence Report'!S30</f>
        <v>8.8839573624178065</v>
      </c>
      <c r="W31" s="292">
        <f>'7.  Persistence Report'!T30</f>
        <v>10.442820256855141</v>
      </c>
      <c r="X31" s="292">
        <f>'7.  Persistence Report'!U30</f>
        <v>5.7640398292076638</v>
      </c>
      <c r="Y31" s="407">
        <v>1</v>
      </c>
      <c r="Z31" s="407"/>
      <c r="AA31" s="407"/>
      <c r="AB31" s="407"/>
      <c r="AC31" s="407"/>
      <c r="AD31" s="407"/>
      <c r="AE31" s="407"/>
      <c r="AF31" s="407"/>
      <c r="AG31" s="407"/>
      <c r="AH31" s="407"/>
      <c r="AI31" s="407"/>
      <c r="AJ31" s="407"/>
      <c r="AK31" s="407"/>
      <c r="AL31" s="407"/>
      <c r="AM31" s="293">
        <f>SUM(Y31:AL31)</f>
        <v>1</v>
      </c>
    </row>
    <row r="32" spans="1:39" s="280" customFormat="1" ht="15" outlineLevel="1">
      <c r="A32" s="506"/>
      <c r="B32" s="291" t="s">
        <v>211</v>
      </c>
      <c r="C32" s="288" t="s">
        <v>160</v>
      </c>
      <c r="D32" s="292">
        <f>'7.  Persistence Report'!AQ47</f>
        <v>2832.5881723305733</v>
      </c>
      <c r="E32" s="292">
        <f>'7.  Persistence Report'!AR47</f>
        <v>2832.5881723305733</v>
      </c>
      <c r="F32" s="292">
        <f>'7.  Persistence Report'!AS47</f>
        <v>2832.5881723305733</v>
      </c>
      <c r="G32" s="292">
        <f>'7.  Persistence Report'!AT47</f>
        <v>2832.5881723305733</v>
      </c>
      <c r="H32" s="292">
        <f>'7.  Persistence Report'!AU47</f>
        <v>2832.5881723305733</v>
      </c>
      <c r="I32" s="292">
        <f>'7.  Persistence Report'!AV47</f>
        <v>2588.0813677248516</v>
      </c>
      <c r="J32" s="292">
        <f>'7.  Persistence Report'!AW47</f>
        <v>1587.7655457633118</v>
      </c>
      <c r="K32" s="292">
        <f>'7.  Persistence Report'!AX47</f>
        <v>1585.6037650427875</v>
      </c>
      <c r="L32" s="292">
        <f>'7.  Persistence Report'!AY47</f>
        <v>1585.6037650427875</v>
      </c>
      <c r="M32" s="292">
        <f>'7.  Persistence Report'!AZ47</f>
        <v>561.64405402058355</v>
      </c>
      <c r="N32" s="465"/>
      <c r="O32" s="292">
        <f>'7.  Persistence Report'!L47</f>
        <v>0.16543066886808158</v>
      </c>
      <c r="P32" s="292">
        <f>'7.  Persistence Report'!M47</f>
        <v>0.16543066886808158</v>
      </c>
      <c r="Q32" s="292">
        <f>'7.  Persistence Report'!N47</f>
        <v>0.16543066886808158</v>
      </c>
      <c r="R32" s="292">
        <f>'7.  Persistence Report'!O47</f>
        <v>0.16543066886808158</v>
      </c>
      <c r="S32" s="292">
        <f>'7.  Persistence Report'!P47</f>
        <v>0.16543066886808158</v>
      </c>
      <c r="T32" s="292">
        <f>'7.  Persistence Report'!Q47</f>
        <v>0.15410928249458264</v>
      </c>
      <c r="U32" s="292">
        <f>'7.  Persistence Report'!R47</f>
        <v>0.10779170890307137</v>
      </c>
      <c r="V32" s="292">
        <f>'7.  Persistence Report'!S47</f>
        <v>0.10754493028200696</v>
      </c>
      <c r="W32" s="292">
        <f>'7.  Persistence Report'!T47</f>
        <v>0.10754493028200696</v>
      </c>
      <c r="X32" s="292">
        <f>'7.  Persistence Report'!U47</f>
        <v>6.0132574875079232E-2</v>
      </c>
      <c r="Y32" s="408">
        <f>Y31</f>
        <v>1</v>
      </c>
      <c r="Z32" s="408">
        <f>Z31</f>
        <v>0</v>
      </c>
      <c r="AA32" s="408">
        <f t="shared" ref="AA32:AD32" si="6">AA31</f>
        <v>0</v>
      </c>
      <c r="AB32" s="408">
        <f t="shared" si="6"/>
        <v>0</v>
      </c>
      <c r="AC32" s="408">
        <f t="shared" si="6"/>
        <v>0</v>
      </c>
      <c r="AD32" s="408">
        <f t="shared" si="6"/>
        <v>0</v>
      </c>
      <c r="AE32" s="408">
        <f t="shared" ref="AE32:AL32" si="7">AE31</f>
        <v>0</v>
      </c>
      <c r="AF32" s="408">
        <f t="shared" si="7"/>
        <v>0</v>
      </c>
      <c r="AG32" s="408">
        <f t="shared" si="7"/>
        <v>0</v>
      </c>
      <c r="AH32" s="408">
        <f t="shared" si="7"/>
        <v>0</v>
      </c>
      <c r="AI32" s="408">
        <f t="shared" si="7"/>
        <v>0</v>
      </c>
      <c r="AJ32" s="408">
        <f t="shared" si="7"/>
        <v>0</v>
      </c>
      <c r="AK32" s="408">
        <f t="shared" si="7"/>
        <v>0</v>
      </c>
      <c r="AL32" s="408">
        <f t="shared" si="7"/>
        <v>0</v>
      </c>
      <c r="AM32" s="294"/>
    </row>
    <row r="33" spans="1:39" s="280" customFormat="1" ht="15" outlineLevel="1">
      <c r="A33" s="506"/>
      <c r="B33" s="291"/>
      <c r="C33" s="302"/>
      <c r="D33" s="301"/>
      <c r="E33" s="301"/>
      <c r="F33" s="301"/>
      <c r="G33" s="301"/>
      <c r="H33" s="301"/>
      <c r="I33" s="301"/>
      <c r="J33" s="301"/>
      <c r="K33" s="301"/>
      <c r="L33" s="301"/>
      <c r="M33" s="301"/>
      <c r="N33" s="288"/>
      <c r="O33" s="301"/>
      <c r="P33" s="301"/>
      <c r="Q33" s="301"/>
      <c r="R33" s="301"/>
      <c r="S33" s="301"/>
      <c r="T33" s="301"/>
      <c r="U33" s="301"/>
      <c r="V33" s="301"/>
      <c r="W33" s="301"/>
      <c r="X33" s="301"/>
      <c r="Y33" s="409"/>
      <c r="Z33" s="409"/>
      <c r="AA33" s="409"/>
      <c r="AB33" s="409"/>
      <c r="AC33" s="409"/>
      <c r="AD33" s="409"/>
      <c r="AE33" s="409"/>
      <c r="AF33" s="409"/>
      <c r="AG33" s="409"/>
      <c r="AH33" s="409"/>
      <c r="AI33" s="409"/>
      <c r="AJ33" s="409"/>
      <c r="AK33" s="409"/>
      <c r="AL33" s="409"/>
      <c r="AM33" s="303"/>
    </row>
    <row r="34" spans="1:39" s="280" customFormat="1" ht="15" outlineLevel="1">
      <c r="A34" s="506">
        <v>5</v>
      </c>
      <c r="B34" s="291" t="s">
        <v>5</v>
      </c>
      <c r="C34" s="288" t="s">
        <v>25</v>
      </c>
      <c r="D34" s="292">
        <f>'7.  Persistence Report'!AQ29</f>
        <v>301980.93450529833</v>
      </c>
      <c r="E34" s="292">
        <f>'7.  Persistence Report'!AR29</f>
        <v>301980.93450529833</v>
      </c>
      <c r="F34" s="292">
        <f>'7.  Persistence Report'!AS29</f>
        <v>301980.93450529833</v>
      </c>
      <c r="G34" s="292">
        <f>'7.  Persistence Report'!AT29</f>
        <v>301980.93450529833</v>
      </c>
      <c r="H34" s="292">
        <f>'7.  Persistence Report'!AU29</f>
        <v>275988.33480814326</v>
      </c>
      <c r="I34" s="292">
        <f>'7.  Persistence Report'!AV29</f>
        <v>247592.51452389435</v>
      </c>
      <c r="J34" s="292">
        <f>'7.  Persistence Report'!AW29</f>
        <v>186668.97232219405</v>
      </c>
      <c r="K34" s="292">
        <f>'7.  Persistence Report'!AX29</f>
        <v>185988.01139522888</v>
      </c>
      <c r="L34" s="292">
        <f>'7.  Persistence Report'!AY29</f>
        <v>240376.4313766328</v>
      </c>
      <c r="M34" s="292">
        <f>'7.  Persistence Report'!AZ29</f>
        <v>77134.701903359295</v>
      </c>
      <c r="N34" s="288"/>
      <c r="O34" s="292">
        <f>'7.  Persistence Report'!L29</f>
        <v>17.278600481224288</v>
      </c>
      <c r="P34" s="292">
        <f>'7.  Persistence Report'!M29</f>
        <v>17.278600481224288</v>
      </c>
      <c r="Q34" s="292">
        <f>'7.  Persistence Report'!N29</f>
        <v>17.278600481224288</v>
      </c>
      <c r="R34" s="292">
        <f>'7.  Persistence Report'!O29</f>
        <v>17.278600481224288</v>
      </c>
      <c r="S34" s="292">
        <f>'7.  Persistence Report'!P29</f>
        <v>16.07506643440006</v>
      </c>
      <c r="T34" s="292">
        <f>'7.  Persistence Report'!Q29</f>
        <v>14.760256184645167</v>
      </c>
      <c r="U34" s="292">
        <f>'7.  Persistence Report'!R29</f>
        <v>11.939316449982758</v>
      </c>
      <c r="V34" s="292">
        <f>'7.  Persistence Report'!S29</f>
        <v>11.861581184347468</v>
      </c>
      <c r="W34" s="292">
        <f>'7.  Persistence Report'!T29</f>
        <v>14.379925480926589</v>
      </c>
      <c r="X34" s="292">
        <f>'7.  Persistence Report'!U29</f>
        <v>6.8213518264006794</v>
      </c>
      <c r="Y34" s="407">
        <v>1</v>
      </c>
      <c r="Z34" s="407"/>
      <c r="AA34" s="407"/>
      <c r="AB34" s="407"/>
      <c r="AC34" s="407"/>
      <c r="AD34" s="407"/>
      <c r="AE34" s="407"/>
      <c r="AF34" s="407"/>
      <c r="AG34" s="407"/>
      <c r="AH34" s="407"/>
      <c r="AI34" s="407"/>
      <c r="AJ34" s="407"/>
      <c r="AK34" s="407"/>
      <c r="AL34" s="407"/>
      <c r="AM34" s="293">
        <f>SUM(Y34:AL34)</f>
        <v>1</v>
      </c>
    </row>
    <row r="35" spans="1:39" s="280" customFormat="1" ht="15" outlineLevel="1">
      <c r="A35" s="506"/>
      <c r="B35" s="291" t="s">
        <v>211</v>
      </c>
      <c r="C35" s="288" t="s">
        <v>160</v>
      </c>
      <c r="D35" s="292">
        <f>'7.  Persistence Report'!AQ46</f>
        <v>22436.175021949854</v>
      </c>
      <c r="E35" s="292">
        <f>'7.  Persistence Report'!AR46</f>
        <v>22436.175021949854</v>
      </c>
      <c r="F35" s="292">
        <f>'7.  Persistence Report'!AS46</f>
        <v>22436.175021949854</v>
      </c>
      <c r="G35" s="292">
        <f>'7.  Persistence Report'!AT46</f>
        <v>22436.175021949854</v>
      </c>
      <c r="H35" s="292">
        <f>'7.  Persistence Report'!AU46</f>
        <v>22436.175021949854</v>
      </c>
      <c r="I35" s="292">
        <f>'7.  Persistence Report'!AV46</f>
        <v>20388.052079359946</v>
      </c>
      <c r="J35" s="292">
        <f>'7.  Persistence Report'!AW46</f>
        <v>11007.288217661666</v>
      </c>
      <c r="K35" s="292">
        <f>'7.  Persistence Report'!AX46</f>
        <v>11005.045760897923</v>
      </c>
      <c r="L35" s="292">
        <f>'7.  Persistence Report'!AY46</f>
        <v>11005.045760897923</v>
      </c>
      <c r="M35" s="292">
        <f>'7.  Persistence Report'!AZ46</f>
        <v>2427.798269507548</v>
      </c>
      <c r="N35" s="465"/>
      <c r="O35" s="292">
        <f>'7.  Persistence Report'!L46</f>
        <v>1.1083939770513473</v>
      </c>
      <c r="P35" s="292">
        <f>'7.  Persistence Report'!M46</f>
        <v>1.1083939770513473</v>
      </c>
      <c r="Q35" s="292">
        <f>'7.  Persistence Report'!N46</f>
        <v>1.1083939770513473</v>
      </c>
      <c r="R35" s="292">
        <f>'7.  Persistence Report'!O46</f>
        <v>1.1083939770513473</v>
      </c>
      <c r="S35" s="292">
        <f>'7.  Persistence Report'!P46</f>
        <v>1.1083939770513473</v>
      </c>
      <c r="T35" s="292">
        <f>'7.  Persistence Report'!Q46</f>
        <v>1.0135598426358288</v>
      </c>
      <c r="U35" s="292">
        <f>'7.  Persistence Report'!R46</f>
        <v>0.57920280161973148</v>
      </c>
      <c r="V35" s="292">
        <f>'7.  Persistence Report'!S46</f>
        <v>0.57894681340469245</v>
      </c>
      <c r="W35" s="292">
        <f>'7.  Persistence Report'!T46</f>
        <v>0.57894681340469245</v>
      </c>
      <c r="X35" s="292">
        <f>'7.  Persistence Report'!U46</f>
        <v>0.18179495078989316</v>
      </c>
      <c r="Y35" s="408">
        <f>Y34</f>
        <v>1</v>
      </c>
      <c r="Z35" s="408">
        <f>Z34</f>
        <v>0</v>
      </c>
      <c r="AA35" s="408">
        <f t="shared" ref="AA35:AD35" si="8">AA34</f>
        <v>0</v>
      </c>
      <c r="AB35" s="408">
        <f t="shared" si="8"/>
        <v>0</v>
      </c>
      <c r="AC35" s="408">
        <f t="shared" si="8"/>
        <v>0</v>
      </c>
      <c r="AD35" s="408">
        <f t="shared" si="8"/>
        <v>0</v>
      </c>
      <c r="AE35" s="408">
        <f t="shared" ref="AE35:AL35" si="9">AE34</f>
        <v>0</v>
      </c>
      <c r="AF35" s="408">
        <f t="shared" si="9"/>
        <v>0</v>
      </c>
      <c r="AG35" s="408">
        <f t="shared" si="9"/>
        <v>0</v>
      </c>
      <c r="AH35" s="408">
        <f t="shared" si="9"/>
        <v>0</v>
      </c>
      <c r="AI35" s="408">
        <f t="shared" si="9"/>
        <v>0</v>
      </c>
      <c r="AJ35" s="408">
        <f t="shared" si="9"/>
        <v>0</v>
      </c>
      <c r="AK35" s="408">
        <f t="shared" si="9"/>
        <v>0</v>
      </c>
      <c r="AL35" s="408">
        <f t="shared" si="9"/>
        <v>0</v>
      </c>
      <c r="AM35" s="294"/>
    </row>
    <row r="36" spans="1:39" s="280" customFormat="1" ht="15" outlineLevel="1">
      <c r="A36" s="506"/>
      <c r="B36" s="291"/>
      <c r="C36" s="302"/>
      <c r="D36" s="301"/>
      <c r="E36" s="301"/>
      <c r="F36" s="301"/>
      <c r="G36" s="301"/>
      <c r="H36" s="301"/>
      <c r="I36" s="301"/>
      <c r="J36" s="301"/>
      <c r="K36" s="301"/>
      <c r="L36" s="301"/>
      <c r="M36" s="301"/>
      <c r="N36" s="288"/>
      <c r="O36" s="301"/>
      <c r="P36" s="301"/>
      <c r="Q36" s="301"/>
      <c r="R36" s="301"/>
      <c r="S36" s="301"/>
      <c r="T36" s="301"/>
      <c r="U36" s="301"/>
      <c r="V36" s="301"/>
      <c r="W36" s="301"/>
      <c r="X36" s="301"/>
      <c r="Y36" s="409"/>
      <c r="Z36" s="409"/>
      <c r="AA36" s="409"/>
      <c r="AB36" s="409"/>
      <c r="AC36" s="409"/>
      <c r="AD36" s="409"/>
      <c r="AE36" s="409"/>
      <c r="AF36" s="409"/>
      <c r="AG36" s="409"/>
      <c r="AH36" s="409"/>
      <c r="AI36" s="409"/>
      <c r="AJ36" s="409"/>
      <c r="AK36" s="409"/>
      <c r="AL36" s="409"/>
      <c r="AM36" s="303"/>
    </row>
    <row r="37" spans="1:39" s="280" customFormat="1" ht="15" outlineLevel="1">
      <c r="A37" s="506">
        <v>6</v>
      </c>
      <c r="B37" s="291" t="s">
        <v>6</v>
      </c>
      <c r="C37" s="288" t="s">
        <v>25</v>
      </c>
      <c r="D37" s="292">
        <f>'7.  Persistence Report'!AQ33</f>
        <v>0</v>
      </c>
      <c r="E37" s="292">
        <f>'7.  Persistence Report'!AR33</f>
        <v>0</v>
      </c>
      <c r="F37" s="292">
        <f>'7.  Persistence Report'!AS33</f>
        <v>0</v>
      </c>
      <c r="G37" s="292">
        <f>'7.  Persistence Report'!AT33</f>
        <v>0</v>
      </c>
      <c r="H37" s="292">
        <f>'7.  Persistence Report'!AU33</f>
        <v>0</v>
      </c>
      <c r="I37" s="292">
        <f>'7.  Persistence Report'!AV33</f>
        <v>0</v>
      </c>
      <c r="J37" s="292">
        <f>'7.  Persistence Report'!AW33</f>
        <v>0</v>
      </c>
      <c r="K37" s="292">
        <f>'7.  Persistence Report'!AX33</f>
        <v>0</v>
      </c>
      <c r="L37" s="292">
        <f>'7.  Persistence Report'!AY33</f>
        <v>0</v>
      </c>
      <c r="M37" s="292">
        <f>'7.  Persistence Report'!AZ33</f>
        <v>0</v>
      </c>
      <c r="N37" s="288"/>
      <c r="O37" s="292">
        <f>'7.  Persistence Report'!L33</f>
        <v>0</v>
      </c>
      <c r="P37" s="292">
        <f>'7.  Persistence Report'!M33</f>
        <v>0</v>
      </c>
      <c r="Q37" s="292">
        <f>'7.  Persistence Report'!N33</f>
        <v>0</v>
      </c>
      <c r="R37" s="292">
        <f>'7.  Persistence Report'!O33</f>
        <v>0</v>
      </c>
      <c r="S37" s="292">
        <f>'7.  Persistence Report'!P33</f>
        <v>0</v>
      </c>
      <c r="T37" s="292">
        <f>'7.  Persistence Report'!Q33</f>
        <v>0</v>
      </c>
      <c r="U37" s="292">
        <f>'7.  Persistence Report'!R33</f>
        <v>0</v>
      </c>
      <c r="V37" s="292">
        <f>'7.  Persistence Report'!S33</f>
        <v>0</v>
      </c>
      <c r="W37" s="292">
        <f>'7.  Persistence Report'!T33</f>
        <v>0</v>
      </c>
      <c r="X37" s="292">
        <f>'7.  Persistence Report'!U33</f>
        <v>0</v>
      </c>
      <c r="Y37" s="407">
        <v>1</v>
      </c>
      <c r="Z37" s="407"/>
      <c r="AA37" s="407"/>
      <c r="AB37" s="407"/>
      <c r="AC37" s="407"/>
      <c r="AD37" s="407"/>
      <c r="AE37" s="407"/>
      <c r="AF37" s="407"/>
      <c r="AG37" s="407"/>
      <c r="AH37" s="407"/>
      <c r="AI37" s="407"/>
      <c r="AJ37" s="407"/>
      <c r="AK37" s="407"/>
      <c r="AL37" s="407"/>
      <c r="AM37" s="293">
        <f>SUM(Y37:AL37)</f>
        <v>1</v>
      </c>
    </row>
    <row r="38" spans="1:39" s="280" customFormat="1" ht="15" outlineLevel="1">
      <c r="A38" s="506"/>
      <c r="B38" s="291" t="s">
        <v>211</v>
      </c>
      <c r="C38" s="288" t="s">
        <v>160</v>
      </c>
      <c r="D38" s="292"/>
      <c r="E38" s="292"/>
      <c r="F38" s="292"/>
      <c r="G38" s="292"/>
      <c r="H38" s="292"/>
      <c r="I38" s="292"/>
      <c r="J38" s="292"/>
      <c r="K38" s="292"/>
      <c r="L38" s="292"/>
      <c r="M38" s="292"/>
      <c r="N38" s="465"/>
      <c r="O38" s="292"/>
      <c r="P38" s="292"/>
      <c r="Q38" s="292"/>
      <c r="R38" s="292"/>
      <c r="S38" s="292"/>
      <c r="T38" s="292"/>
      <c r="U38" s="292"/>
      <c r="V38" s="292"/>
      <c r="W38" s="292"/>
      <c r="X38" s="292"/>
      <c r="Y38" s="408">
        <f>Y37</f>
        <v>1</v>
      </c>
      <c r="Z38" s="408">
        <f>Z37</f>
        <v>0</v>
      </c>
      <c r="AA38" s="408">
        <f t="shared" ref="AA38:AD38" si="10">AA37</f>
        <v>0</v>
      </c>
      <c r="AB38" s="408">
        <f t="shared" si="10"/>
        <v>0</v>
      </c>
      <c r="AC38" s="408">
        <f t="shared" si="10"/>
        <v>0</v>
      </c>
      <c r="AD38" s="408">
        <f t="shared" si="10"/>
        <v>0</v>
      </c>
      <c r="AE38" s="408">
        <f t="shared" ref="AE38:AL38" si="11">AE37</f>
        <v>0</v>
      </c>
      <c r="AF38" s="408">
        <f t="shared" si="11"/>
        <v>0</v>
      </c>
      <c r="AG38" s="408">
        <f t="shared" si="11"/>
        <v>0</v>
      </c>
      <c r="AH38" s="408">
        <f t="shared" si="11"/>
        <v>0</v>
      </c>
      <c r="AI38" s="408">
        <f t="shared" si="11"/>
        <v>0</v>
      </c>
      <c r="AJ38" s="408">
        <f t="shared" si="11"/>
        <v>0</v>
      </c>
      <c r="AK38" s="408">
        <f t="shared" si="11"/>
        <v>0</v>
      </c>
      <c r="AL38" s="408">
        <f t="shared" si="11"/>
        <v>0</v>
      </c>
      <c r="AM38" s="294"/>
    </row>
    <row r="39" spans="1:39" s="280" customFormat="1" ht="15" outlineLevel="1">
      <c r="A39" s="506"/>
      <c r="B39" s="291"/>
      <c r="C39" s="302"/>
      <c r="D39" s="301"/>
      <c r="E39" s="301"/>
      <c r="F39" s="301"/>
      <c r="G39" s="301"/>
      <c r="H39" s="301"/>
      <c r="I39" s="301"/>
      <c r="J39" s="301"/>
      <c r="K39" s="301"/>
      <c r="L39" s="301"/>
      <c r="M39" s="301"/>
      <c r="N39" s="288"/>
      <c r="O39" s="301"/>
      <c r="P39" s="301"/>
      <c r="Q39" s="301"/>
      <c r="R39" s="301"/>
      <c r="S39" s="301"/>
      <c r="T39" s="301"/>
      <c r="U39" s="301"/>
      <c r="V39" s="301"/>
      <c r="W39" s="301"/>
      <c r="X39" s="301"/>
      <c r="Y39" s="409"/>
      <c r="Z39" s="409"/>
      <c r="AA39" s="409"/>
      <c r="AB39" s="409"/>
      <c r="AC39" s="409"/>
      <c r="AD39" s="409"/>
      <c r="AE39" s="409"/>
      <c r="AF39" s="409"/>
      <c r="AG39" s="409"/>
      <c r="AH39" s="409"/>
      <c r="AI39" s="409"/>
      <c r="AJ39" s="409"/>
      <c r="AK39" s="409"/>
      <c r="AL39" s="409"/>
      <c r="AM39" s="303"/>
    </row>
    <row r="40" spans="1:39" s="280" customFormat="1" ht="15" outlineLevel="1">
      <c r="A40" s="506">
        <v>7</v>
      </c>
      <c r="B40" s="291" t="s">
        <v>42</v>
      </c>
      <c r="C40" s="288" t="s">
        <v>25</v>
      </c>
      <c r="D40" s="292">
        <f>'7.  Persistence Report'!AQ32+'7.  Persistence Report'!AQ34</f>
        <v>190.84</v>
      </c>
      <c r="E40" s="292">
        <f>'7.  Persistence Report'!AR32+'7.  Persistence Report'!AR34</f>
        <v>0</v>
      </c>
      <c r="F40" s="292">
        <f>'7.  Persistence Report'!AS32+'7.  Persistence Report'!AS34</f>
        <v>0</v>
      </c>
      <c r="G40" s="292">
        <f>'7.  Persistence Report'!AT32+'7.  Persistence Report'!AT34</f>
        <v>0</v>
      </c>
      <c r="H40" s="292">
        <f>'7.  Persistence Report'!AU32+'7.  Persistence Report'!AU34</f>
        <v>0</v>
      </c>
      <c r="I40" s="292">
        <f>'7.  Persistence Report'!AV32+'7.  Persistence Report'!AV34</f>
        <v>0</v>
      </c>
      <c r="J40" s="292">
        <f>'7.  Persistence Report'!AW32+'7.  Persistence Report'!AW34</f>
        <v>0</v>
      </c>
      <c r="K40" s="292">
        <f>'7.  Persistence Report'!AX32+'7.  Persistence Report'!AX34</f>
        <v>0</v>
      </c>
      <c r="L40" s="292">
        <f>'7.  Persistence Report'!AY32+'7.  Persistence Report'!AY34</f>
        <v>0</v>
      </c>
      <c r="M40" s="292">
        <f>'7.  Persistence Report'!AZ32+'7.  Persistence Report'!AZ34</f>
        <v>0</v>
      </c>
      <c r="N40" s="288"/>
      <c r="O40" s="292">
        <f>'7.  Persistence Report'!L32+'7.  Persistence Report'!L34</f>
        <v>73.440000000000012</v>
      </c>
      <c r="P40" s="292">
        <f>'7.  Persistence Report'!M32+'7.  Persistence Report'!M34</f>
        <v>0</v>
      </c>
      <c r="Q40" s="292">
        <f>'7.  Persistence Report'!N32+'7.  Persistence Report'!N34</f>
        <v>0</v>
      </c>
      <c r="R40" s="292">
        <f>'7.  Persistence Report'!O32+'7.  Persistence Report'!O34</f>
        <v>0</v>
      </c>
      <c r="S40" s="292">
        <f>'7.  Persistence Report'!P32+'7.  Persistence Report'!P34</f>
        <v>0</v>
      </c>
      <c r="T40" s="292">
        <f>'7.  Persistence Report'!Q32+'7.  Persistence Report'!Q34</f>
        <v>0</v>
      </c>
      <c r="U40" s="292">
        <f>'7.  Persistence Report'!R32+'7.  Persistence Report'!R34</f>
        <v>0</v>
      </c>
      <c r="V40" s="292">
        <f>'7.  Persistence Report'!S32+'7.  Persistence Report'!S34</f>
        <v>0</v>
      </c>
      <c r="W40" s="292">
        <f>'7.  Persistence Report'!T32+'7.  Persistence Report'!T34</f>
        <v>0</v>
      </c>
      <c r="X40" s="292">
        <f>'7.  Persistence Report'!U32+'7.  Persistence Report'!U34</f>
        <v>0</v>
      </c>
      <c r="Y40" s="407"/>
      <c r="Z40" s="407"/>
      <c r="AA40" s="407"/>
      <c r="AB40" s="407"/>
      <c r="AC40" s="407"/>
      <c r="AD40" s="407"/>
      <c r="AE40" s="407"/>
      <c r="AF40" s="407"/>
      <c r="AG40" s="407"/>
      <c r="AH40" s="407"/>
      <c r="AI40" s="407"/>
      <c r="AJ40" s="407"/>
      <c r="AK40" s="407"/>
      <c r="AL40" s="407"/>
      <c r="AM40" s="293">
        <f>SUM(Y40:AL40)</f>
        <v>0</v>
      </c>
    </row>
    <row r="41" spans="1:39" s="280" customFormat="1" ht="15" outlineLevel="1">
      <c r="A41" s="506"/>
      <c r="B41" s="291" t="s">
        <v>211</v>
      </c>
      <c r="C41" s="288" t="s">
        <v>160</v>
      </c>
      <c r="D41" s="292"/>
      <c r="E41" s="292"/>
      <c r="F41" s="292"/>
      <c r="G41" s="292"/>
      <c r="H41" s="292"/>
      <c r="I41" s="292"/>
      <c r="J41" s="292"/>
      <c r="K41" s="292"/>
      <c r="L41" s="292"/>
      <c r="M41" s="292"/>
      <c r="N41" s="288"/>
      <c r="O41" s="292"/>
      <c r="P41" s="292"/>
      <c r="Q41" s="292"/>
      <c r="R41" s="292"/>
      <c r="S41" s="292"/>
      <c r="T41" s="292"/>
      <c r="U41" s="292"/>
      <c r="V41" s="292"/>
      <c r="W41" s="292"/>
      <c r="X41" s="292"/>
      <c r="Y41" s="408">
        <f>Y40</f>
        <v>0</v>
      </c>
      <c r="Z41" s="408">
        <f>Z40</f>
        <v>0</v>
      </c>
      <c r="AA41" s="408">
        <f t="shared" ref="AA41:AD41" si="12">AA40</f>
        <v>0</v>
      </c>
      <c r="AB41" s="408">
        <f t="shared" si="12"/>
        <v>0</v>
      </c>
      <c r="AC41" s="408">
        <f t="shared" si="12"/>
        <v>0</v>
      </c>
      <c r="AD41" s="408">
        <f t="shared" si="12"/>
        <v>0</v>
      </c>
      <c r="AE41" s="408">
        <f t="shared" ref="AE41:AL41" si="13">AE40</f>
        <v>0</v>
      </c>
      <c r="AF41" s="408">
        <f t="shared" si="13"/>
        <v>0</v>
      </c>
      <c r="AG41" s="408">
        <f t="shared" si="13"/>
        <v>0</v>
      </c>
      <c r="AH41" s="408">
        <f t="shared" si="13"/>
        <v>0</v>
      </c>
      <c r="AI41" s="408">
        <f t="shared" si="13"/>
        <v>0</v>
      </c>
      <c r="AJ41" s="408">
        <f t="shared" si="13"/>
        <v>0</v>
      </c>
      <c r="AK41" s="408">
        <f t="shared" si="13"/>
        <v>0</v>
      </c>
      <c r="AL41" s="408">
        <f t="shared" si="13"/>
        <v>0</v>
      </c>
      <c r="AM41" s="294"/>
    </row>
    <row r="42" spans="1:39" s="280" customFormat="1" ht="15" outlineLevel="1">
      <c r="A42" s="506"/>
      <c r="B42" s="291"/>
      <c r="C42" s="302"/>
      <c r="D42" s="301"/>
      <c r="E42" s="301"/>
      <c r="F42" s="301"/>
      <c r="G42" s="301"/>
      <c r="H42" s="301"/>
      <c r="I42" s="301"/>
      <c r="J42" s="301"/>
      <c r="K42" s="301"/>
      <c r="L42" s="301"/>
      <c r="M42" s="301"/>
      <c r="N42" s="288"/>
      <c r="O42" s="301"/>
      <c r="P42" s="301"/>
      <c r="Q42" s="301"/>
      <c r="R42" s="301"/>
      <c r="S42" s="301"/>
      <c r="T42" s="301"/>
      <c r="U42" s="301"/>
      <c r="V42" s="301"/>
      <c r="W42" s="301"/>
      <c r="X42" s="301"/>
      <c r="Y42" s="409"/>
      <c r="Z42" s="409"/>
      <c r="AA42" s="409"/>
      <c r="AB42" s="409"/>
      <c r="AC42" s="409"/>
      <c r="AD42" s="409"/>
      <c r="AE42" s="409"/>
      <c r="AF42" s="409"/>
      <c r="AG42" s="409"/>
      <c r="AH42" s="409"/>
      <c r="AI42" s="409"/>
      <c r="AJ42" s="409"/>
      <c r="AK42" s="409"/>
      <c r="AL42" s="409"/>
      <c r="AM42" s="303"/>
    </row>
    <row r="43" spans="1:39" s="280" customFormat="1" ht="15" outlineLevel="1">
      <c r="A43" s="506">
        <v>8</v>
      </c>
      <c r="B43" s="291" t="s">
        <v>470</v>
      </c>
      <c r="C43" s="288" t="s">
        <v>25</v>
      </c>
      <c r="D43" s="292"/>
      <c r="E43" s="292"/>
      <c r="F43" s="292"/>
      <c r="G43" s="292"/>
      <c r="H43" s="292"/>
      <c r="I43" s="292"/>
      <c r="J43" s="292"/>
      <c r="K43" s="292"/>
      <c r="L43" s="292"/>
      <c r="M43" s="292"/>
      <c r="N43" s="288"/>
      <c r="O43" s="292"/>
      <c r="P43" s="292"/>
      <c r="Q43" s="292"/>
      <c r="R43" s="292"/>
      <c r="S43" s="292"/>
      <c r="T43" s="292"/>
      <c r="U43" s="292"/>
      <c r="V43" s="292"/>
      <c r="W43" s="292"/>
      <c r="X43" s="292"/>
      <c r="Y43" s="407"/>
      <c r="Z43" s="407"/>
      <c r="AA43" s="407"/>
      <c r="AB43" s="407"/>
      <c r="AC43" s="407"/>
      <c r="AD43" s="407"/>
      <c r="AE43" s="407"/>
      <c r="AF43" s="407"/>
      <c r="AG43" s="407"/>
      <c r="AH43" s="407"/>
      <c r="AI43" s="407"/>
      <c r="AJ43" s="407"/>
      <c r="AK43" s="407"/>
      <c r="AL43" s="407"/>
      <c r="AM43" s="293">
        <f>SUM(Y43:AL43)</f>
        <v>0</v>
      </c>
    </row>
    <row r="44" spans="1:39" s="280" customFormat="1" ht="15" outlineLevel="1">
      <c r="A44" s="506"/>
      <c r="B44" s="291" t="s">
        <v>211</v>
      </c>
      <c r="C44" s="288" t="s">
        <v>160</v>
      </c>
      <c r="D44" s="292"/>
      <c r="E44" s="292"/>
      <c r="F44" s="292"/>
      <c r="G44" s="292"/>
      <c r="H44" s="292"/>
      <c r="I44" s="292"/>
      <c r="J44" s="292"/>
      <c r="K44" s="292"/>
      <c r="L44" s="292"/>
      <c r="M44" s="292"/>
      <c r="N44" s="288"/>
      <c r="O44" s="292"/>
      <c r="P44" s="292"/>
      <c r="Q44" s="292"/>
      <c r="R44" s="292"/>
      <c r="S44" s="292"/>
      <c r="T44" s="292"/>
      <c r="U44" s="292"/>
      <c r="V44" s="292"/>
      <c r="W44" s="292"/>
      <c r="X44" s="292"/>
      <c r="Y44" s="408">
        <f>Y43</f>
        <v>0</v>
      </c>
      <c r="Z44" s="408">
        <f>Z43</f>
        <v>0</v>
      </c>
      <c r="AA44" s="408">
        <f t="shared" ref="AA44:AD44" si="14">AA43</f>
        <v>0</v>
      </c>
      <c r="AB44" s="408">
        <f t="shared" si="14"/>
        <v>0</v>
      </c>
      <c r="AC44" s="408">
        <f t="shared" si="14"/>
        <v>0</v>
      </c>
      <c r="AD44" s="408">
        <f t="shared" si="14"/>
        <v>0</v>
      </c>
      <c r="AE44" s="408">
        <f t="shared" ref="AE44:AL44" si="15">AE43</f>
        <v>0</v>
      </c>
      <c r="AF44" s="408">
        <f t="shared" si="15"/>
        <v>0</v>
      </c>
      <c r="AG44" s="408">
        <f t="shared" si="15"/>
        <v>0</v>
      </c>
      <c r="AH44" s="408">
        <f t="shared" si="15"/>
        <v>0</v>
      </c>
      <c r="AI44" s="408">
        <f t="shared" si="15"/>
        <v>0</v>
      </c>
      <c r="AJ44" s="408">
        <f t="shared" si="15"/>
        <v>0</v>
      </c>
      <c r="AK44" s="408">
        <f t="shared" si="15"/>
        <v>0</v>
      </c>
      <c r="AL44" s="408">
        <f t="shared" si="15"/>
        <v>0</v>
      </c>
      <c r="AM44" s="294"/>
    </row>
    <row r="45" spans="1:39" s="280" customFormat="1" ht="15" outlineLevel="1">
      <c r="A45" s="506"/>
      <c r="B45" s="291"/>
      <c r="C45" s="302"/>
      <c r="D45" s="301"/>
      <c r="E45" s="301"/>
      <c r="F45" s="301"/>
      <c r="G45" s="301"/>
      <c r="H45" s="301"/>
      <c r="I45" s="301"/>
      <c r="J45" s="301"/>
      <c r="K45" s="301"/>
      <c r="L45" s="301"/>
      <c r="M45" s="301"/>
      <c r="N45" s="288"/>
      <c r="O45" s="301"/>
      <c r="P45" s="301"/>
      <c r="Q45" s="301"/>
      <c r="R45" s="301"/>
      <c r="S45" s="301"/>
      <c r="T45" s="301"/>
      <c r="U45" s="301"/>
      <c r="V45" s="301"/>
      <c r="W45" s="301"/>
      <c r="X45" s="301"/>
      <c r="Y45" s="409"/>
      <c r="Z45" s="409"/>
      <c r="AA45" s="409"/>
      <c r="AB45" s="409"/>
      <c r="AC45" s="409"/>
      <c r="AD45" s="409"/>
      <c r="AE45" s="409"/>
      <c r="AF45" s="409"/>
      <c r="AG45" s="409"/>
      <c r="AH45" s="409"/>
      <c r="AI45" s="409"/>
      <c r="AJ45" s="409"/>
      <c r="AK45" s="409"/>
      <c r="AL45" s="409"/>
      <c r="AM45" s="303"/>
    </row>
    <row r="46" spans="1:39" s="280" customFormat="1" ht="15" outlineLevel="1">
      <c r="A46" s="506">
        <v>9</v>
      </c>
      <c r="B46" s="291" t="s">
        <v>7</v>
      </c>
      <c r="C46" s="288" t="s">
        <v>25</v>
      </c>
      <c r="D46" s="292"/>
      <c r="E46" s="292"/>
      <c r="F46" s="292"/>
      <c r="G46" s="292"/>
      <c r="H46" s="292"/>
      <c r="I46" s="292"/>
      <c r="J46" s="292"/>
      <c r="K46" s="292"/>
      <c r="L46" s="292"/>
      <c r="M46" s="292"/>
      <c r="N46" s="288"/>
      <c r="O46" s="292"/>
      <c r="P46" s="292"/>
      <c r="Q46" s="292"/>
      <c r="R46" s="292"/>
      <c r="S46" s="292"/>
      <c r="T46" s="292"/>
      <c r="U46" s="292"/>
      <c r="V46" s="292"/>
      <c r="W46" s="292"/>
      <c r="X46" s="292"/>
      <c r="Y46" s="407"/>
      <c r="Z46" s="407"/>
      <c r="AA46" s="407"/>
      <c r="AB46" s="407"/>
      <c r="AC46" s="407"/>
      <c r="AD46" s="407"/>
      <c r="AE46" s="407"/>
      <c r="AF46" s="407"/>
      <c r="AG46" s="407"/>
      <c r="AH46" s="407"/>
      <c r="AI46" s="407"/>
      <c r="AJ46" s="407"/>
      <c r="AK46" s="407"/>
      <c r="AL46" s="407"/>
      <c r="AM46" s="293">
        <f>SUM(Y46:AL46)</f>
        <v>0</v>
      </c>
    </row>
    <row r="47" spans="1:39" s="280" customFormat="1" ht="15" outlineLevel="1">
      <c r="A47" s="506"/>
      <c r="B47" s="291" t="s">
        <v>211</v>
      </c>
      <c r="C47" s="288" t="s">
        <v>160</v>
      </c>
      <c r="D47" s="292"/>
      <c r="E47" s="292"/>
      <c r="F47" s="292"/>
      <c r="G47" s="292"/>
      <c r="H47" s="292"/>
      <c r="I47" s="292"/>
      <c r="J47" s="292"/>
      <c r="K47" s="292"/>
      <c r="L47" s="292"/>
      <c r="M47" s="292"/>
      <c r="N47" s="288"/>
      <c r="O47" s="292"/>
      <c r="P47" s="292"/>
      <c r="Q47" s="292"/>
      <c r="R47" s="292"/>
      <c r="S47" s="292"/>
      <c r="T47" s="292"/>
      <c r="U47" s="292"/>
      <c r="V47" s="292"/>
      <c r="W47" s="292"/>
      <c r="X47" s="292"/>
      <c r="Y47" s="408">
        <f>Y46</f>
        <v>0</v>
      </c>
      <c r="Z47" s="408">
        <f>Z46</f>
        <v>0</v>
      </c>
      <c r="AA47" s="408">
        <f t="shared" ref="AA47:AD47" si="16">AA46</f>
        <v>0</v>
      </c>
      <c r="AB47" s="408">
        <f t="shared" si="16"/>
        <v>0</v>
      </c>
      <c r="AC47" s="408">
        <f t="shared" si="16"/>
        <v>0</v>
      </c>
      <c r="AD47" s="408">
        <f t="shared" si="16"/>
        <v>0</v>
      </c>
      <c r="AE47" s="408">
        <f t="shared" ref="AE47:AL47" si="17">AE46</f>
        <v>0</v>
      </c>
      <c r="AF47" s="408">
        <f t="shared" si="17"/>
        <v>0</v>
      </c>
      <c r="AG47" s="408">
        <f t="shared" si="17"/>
        <v>0</v>
      </c>
      <c r="AH47" s="408">
        <f t="shared" si="17"/>
        <v>0</v>
      </c>
      <c r="AI47" s="408">
        <f t="shared" si="17"/>
        <v>0</v>
      </c>
      <c r="AJ47" s="408">
        <f t="shared" si="17"/>
        <v>0</v>
      </c>
      <c r="AK47" s="408">
        <f t="shared" si="17"/>
        <v>0</v>
      </c>
      <c r="AL47" s="408">
        <f t="shared" si="17"/>
        <v>0</v>
      </c>
      <c r="AM47" s="294"/>
    </row>
    <row r="48" spans="1:39" s="280" customFormat="1" ht="15" outlineLevel="1">
      <c r="A48" s="506"/>
      <c r="B48" s="304"/>
      <c r="C48" s="305"/>
      <c r="D48" s="288"/>
      <c r="E48" s="288"/>
      <c r="F48" s="288"/>
      <c r="G48" s="288"/>
      <c r="H48" s="288"/>
      <c r="I48" s="288"/>
      <c r="J48" s="288"/>
      <c r="K48" s="288"/>
      <c r="L48" s="288"/>
      <c r="M48" s="288"/>
      <c r="N48" s="288"/>
      <c r="O48" s="288"/>
      <c r="P48" s="288"/>
      <c r="Q48" s="288"/>
      <c r="R48" s="288"/>
      <c r="S48" s="288"/>
      <c r="T48" s="288"/>
      <c r="U48" s="288"/>
      <c r="V48" s="288"/>
      <c r="W48" s="288"/>
      <c r="X48" s="288"/>
      <c r="Y48" s="409"/>
      <c r="Z48" s="409"/>
      <c r="AA48" s="409"/>
      <c r="AB48" s="409"/>
      <c r="AC48" s="409"/>
      <c r="AD48" s="409"/>
      <c r="AE48" s="409"/>
      <c r="AF48" s="409"/>
      <c r="AG48" s="409"/>
      <c r="AH48" s="409"/>
      <c r="AI48" s="409"/>
      <c r="AJ48" s="409"/>
      <c r="AK48" s="409"/>
      <c r="AL48" s="409"/>
      <c r="AM48" s="303"/>
    </row>
    <row r="49" spans="1:42" s="290" customFormat="1" ht="15.6" outlineLevel="1">
      <c r="A49" s="507"/>
      <c r="B49" s="285" t="s">
        <v>8</v>
      </c>
      <c r="C49" s="286"/>
      <c r="D49" s="286"/>
      <c r="E49" s="286"/>
      <c r="F49" s="286"/>
      <c r="G49" s="286"/>
      <c r="H49" s="286"/>
      <c r="I49" s="286"/>
      <c r="J49" s="286"/>
      <c r="K49" s="286"/>
      <c r="L49" s="286"/>
      <c r="M49" s="286"/>
      <c r="N49" s="288"/>
      <c r="O49" s="286"/>
      <c r="P49" s="286"/>
      <c r="Q49" s="286"/>
      <c r="R49" s="286"/>
      <c r="S49" s="286"/>
      <c r="T49" s="286"/>
      <c r="U49" s="286"/>
      <c r="V49" s="286"/>
      <c r="W49" s="286"/>
      <c r="X49" s="286"/>
      <c r="Y49" s="411"/>
      <c r="Z49" s="411"/>
      <c r="AA49" s="411"/>
      <c r="AB49" s="411"/>
      <c r="AC49" s="411"/>
      <c r="AD49" s="411"/>
      <c r="AE49" s="411"/>
      <c r="AF49" s="411"/>
      <c r="AG49" s="411"/>
      <c r="AH49" s="411"/>
      <c r="AI49" s="411"/>
      <c r="AJ49" s="411"/>
      <c r="AK49" s="411"/>
      <c r="AL49" s="411"/>
      <c r="AM49" s="289"/>
      <c r="AO49" s="306"/>
      <c r="AP49" s="306"/>
    </row>
    <row r="50" spans="1:42" s="280" customFormat="1" ht="15" outlineLevel="1">
      <c r="A50" s="506">
        <v>10</v>
      </c>
      <c r="B50" s="307" t="s">
        <v>22</v>
      </c>
      <c r="C50" s="288" t="s">
        <v>25</v>
      </c>
      <c r="D50" s="292">
        <f>'7.  Persistence Report'!AQ37</f>
        <v>1080285.7853026907</v>
      </c>
      <c r="E50" s="292">
        <f>'7.  Persistence Report'!AR37</f>
        <v>1080285.7853026907</v>
      </c>
      <c r="F50" s="292">
        <f>'7.  Persistence Report'!AS37</f>
        <v>1080285.7853026907</v>
      </c>
      <c r="G50" s="292">
        <f>'7.  Persistence Report'!AT37</f>
        <v>1080285.7853026907</v>
      </c>
      <c r="H50" s="292">
        <f>'7.  Persistence Report'!AU37</f>
        <v>1080285.7853026907</v>
      </c>
      <c r="I50" s="292">
        <f>'7.  Persistence Report'!AV37</f>
        <v>1080285.7853026907</v>
      </c>
      <c r="J50" s="292">
        <f>'7.  Persistence Report'!AW37</f>
        <v>1080285.7853026907</v>
      </c>
      <c r="K50" s="292">
        <f>'7.  Persistence Report'!AX37</f>
        <v>1080285.7853026907</v>
      </c>
      <c r="L50" s="292">
        <f>'7.  Persistence Report'!AY37</f>
        <v>933974.5986372598</v>
      </c>
      <c r="M50" s="292">
        <f>'7.  Persistence Report'!AZ37</f>
        <v>933974.5986372598</v>
      </c>
      <c r="N50" s="292">
        <v>12</v>
      </c>
      <c r="O50" s="292">
        <f>'7.  Persistence Report'!L37</f>
        <v>197.69535428960867</v>
      </c>
      <c r="P50" s="292">
        <f>'7.  Persistence Report'!M37</f>
        <v>197.69535428960867</v>
      </c>
      <c r="Q50" s="292">
        <f>'7.  Persistence Report'!N37</f>
        <v>197.69535428960867</v>
      </c>
      <c r="R50" s="292">
        <f>'7.  Persistence Report'!O37</f>
        <v>197.69535428960867</v>
      </c>
      <c r="S50" s="292">
        <f>'7.  Persistence Report'!P37</f>
        <v>197.69535428960867</v>
      </c>
      <c r="T50" s="292">
        <f>'7.  Persistence Report'!Q37</f>
        <v>197.69535428960867</v>
      </c>
      <c r="U50" s="292">
        <f>'7.  Persistence Report'!R37</f>
        <v>197.69535428960867</v>
      </c>
      <c r="V50" s="292">
        <f>'7.  Persistence Report'!S37</f>
        <v>197.69535428960867</v>
      </c>
      <c r="W50" s="292">
        <f>'7.  Persistence Report'!T37</f>
        <v>157.83811247163425</v>
      </c>
      <c r="X50" s="292">
        <f>'7.  Persistence Report'!U37</f>
        <v>157.83811247163425</v>
      </c>
      <c r="Y50" s="412"/>
      <c r="Z50" s="412">
        <v>0.88</v>
      </c>
      <c r="AA50" s="412">
        <v>0.12</v>
      </c>
      <c r="AB50" s="412"/>
      <c r="AC50" s="412"/>
      <c r="AD50" s="412"/>
      <c r="AE50" s="412"/>
      <c r="AF50" s="412"/>
      <c r="AG50" s="412"/>
      <c r="AH50" s="412"/>
      <c r="AI50" s="412"/>
      <c r="AJ50" s="412"/>
      <c r="AK50" s="412"/>
      <c r="AL50" s="412"/>
      <c r="AM50" s="293">
        <f>SUM(Y50:AL50)</f>
        <v>1</v>
      </c>
    </row>
    <row r="51" spans="1:42" s="280" customFormat="1" ht="15" outlineLevel="1">
      <c r="A51" s="506"/>
      <c r="B51" s="291" t="s">
        <v>211</v>
      </c>
      <c r="C51" s="288" t="s">
        <v>160</v>
      </c>
      <c r="D51" s="292">
        <f>'7.  Persistence Report'!AQ42</f>
        <v>18428.78900352339</v>
      </c>
      <c r="E51" s="292">
        <f>'7.  Persistence Report'!AR42</f>
        <v>18428.78900352339</v>
      </c>
      <c r="F51" s="292">
        <f>'7.  Persistence Report'!AS42</f>
        <v>18428.78900352339</v>
      </c>
      <c r="G51" s="292">
        <f>'7.  Persistence Report'!AT42</f>
        <v>18428.78900352339</v>
      </c>
      <c r="H51" s="292">
        <f>'7.  Persistence Report'!AU42</f>
        <v>18428.78900352339</v>
      </c>
      <c r="I51" s="292">
        <f>'7.  Persistence Report'!AV42</f>
        <v>18428.78900352339</v>
      </c>
      <c r="J51" s="292">
        <f>'7.  Persistence Report'!AW42</f>
        <v>17452.222066467159</v>
      </c>
      <c r="K51" s="292">
        <f>'7.  Persistence Report'!AX42</f>
        <v>17452.222066467159</v>
      </c>
      <c r="L51" s="292">
        <f>'7.  Persistence Report'!AY42</f>
        <v>14803.451470068063</v>
      </c>
      <c r="M51" s="292">
        <f>'7.  Persistence Report'!AZ42</f>
        <v>14803.451470068063</v>
      </c>
      <c r="N51" s="292">
        <f>N50</f>
        <v>12</v>
      </c>
      <c r="O51" s="292">
        <f>'7.  Persistence Report'!L42</f>
        <v>2.9595896834039728</v>
      </c>
      <c r="P51" s="292">
        <f>'7.  Persistence Report'!M42</f>
        <v>2.9595896834039728</v>
      </c>
      <c r="Q51" s="292">
        <f>'7.  Persistence Report'!N42</f>
        <v>2.9595896834039728</v>
      </c>
      <c r="R51" s="292">
        <f>'7.  Persistence Report'!O42</f>
        <v>2.9595896834039728</v>
      </c>
      <c r="S51" s="292">
        <f>'7.  Persistence Report'!P42</f>
        <v>2.9595896834039728</v>
      </c>
      <c r="T51" s="292">
        <f>'7.  Persistence Report'!Q42</f>
        <v>2.9595896834039728</v>
      </c>
      <c r="U51" s="292">
        <f>'7.  Persistence Report'!R42</f>
        <v>2.7072822301996875</v>
      </c>
      <c r="V51" s="292">
        <f>'7.  Persistence Report'!S42</f>
        <v>2.7072822301996875</v>
      </c>
      <c r="W51" s="292">
        <f>'7.  Persistence Report'!T42</f>
        <v>2.022941466714093</v>
      </c>
      <c r="X51" s="292">
        <f>'7.  Persistence Report'!U42</f>
        <v>2.022941466714093</v>
      </c>
      <c r="Y51" s="408">
        <f>Y50</f>
        <v>0</v>
      </c>
      <c r="Z51" s="408">
        <f>Z50</f>
        <v>0.88</v>
      </c>
      <c r="AA51" s="408">
        <f t="shared" ref="AA51:AD51" si="18">AA50</f>
        <v>0.12</v>
      </c>
      <c r="AB51" s="408">
        <f t="shared" si="18"/>
        <v>0</v>
      </c>
      <c r="AC51" s="408">
        <f t="shared" si="18"/>
        <v>0</v>
      </c>
      <c r="AD51" s="408">
        <f t="shared" si="18"/>
        <v>0</v>
      </c>
      <c r="AE51" s="408">
        <f t="shared" ref="AE51:AL51" si="19">AE50</f>
        <v>0</v>
      </c>
      <c r="AF51" s="408">
        <f t="shared" si="19"/>
        <v>0</v>
      </c>
      <c r="AG51" s="408">
        <f t="shared" si="19"/>
        <v>0</v>
      </c>
      <c r="AH51" s="408">
        <f t="shared" si="19"/>
        <v>0</v>
      </c>
      <c r="AI51" s="408">
        <f t="shared" si="19"/>
        <v>0</v>
      </c>
      <c r="AJ51" s="408">
        <f t="shared" si="19"/>
        <v>0</v>
      </c>
      <c r="AK51" s="408">
        <f t="shared" si="19"/>
        <v>0</v>
      </c>
      <c r="AL51" s="408">
        <f t="shared" si="19"/>
        <v>0</v>
      </c>
      <c r="AM51" s="308"/>
    </row>
    <row r="52" spans="1:42" s="280" customFormat="1" ht="15" outlineLevel="1">
      <c r="A52" s="506"/>
      <c r="B52" s="307"/>
      <c r="C52" s="309"/>
      <c r="D52" s="288"/>
      <c r="E52" s="288"/>
      <c r="F52" s="288"/>
      <c r="G52" s="288"/>
      <c r="H52" s="288"/>
      <c r="I52" s="288"/>
      <c r="J52" s="288"/>
      <c r="K52" s="288"/>
      <c r="L52" s="288"/>
      <c r="M52" s="288"/>
      <c r="N52" s="288"/>
      <c r="O52" s="288"/>
      <c r="P52" s="288"/>
      <c r="Q52" s="288"/>
      <c r="R52" s="288"/>
      <c r="S52" s="288"/>
      <c r="T52" s="288"/>
      <c r="U52" s="288"/>
      <c r="V52" s="288"/>
      <c r="W52" s="288"/>
      <c r="X52" s="288"/>
      <c r="Y52" s="413"/>
      <c r="Z52" s="413"/>
      <c r="AA52" s="413"/>
      <c r="AB52" s="413"/>
      <c r="AC52" s="413"/>
      <c r="AD52" s="413"/>
      <c r="AE52" s="413"/>
      <c r="AF52" s="413"/>
      <c r="AG52" s="413"/>
      <c r="AH52" s="413"/>
      <c r="AI52" s="413"/>
      <c r="AJ52" s="413"/>
      <c r="AK52" s="413"/>
      <c r="AL52" s="413"/>
      <c r="AM52" s="310"/>
    </row>
    <row r="53" spans="1:42" s="280" customFormat="1" ht="15" outlineLevel="1">
      <c r="A53" s="506">
        <v>11</v>
      </c>
      <c r="B53" s="311" t="s">
        <v>21</v>
      </c>
      <c r="C53" s="288" t="s">
        <v>25</v>
      </c>
      <c r="D53" s="292">
        <f>'7.  Persistence Report'!AQ36</f>
        <v>207531.02000577404</v>
      </c>
      <c r="E53" s="292">
        <f>'7.  Persistence Report'!AR36</f>
        <v>207531.02000577404</v>
      </c>
      <c r="F53" s="292">
        <f>'7.  Persistence Report'!AS36</f>
        <v>207280.64593888511</v>
      </c>
      <c r="G53" s="292">
        <f>'7.  Persistence Report'!AT36</f>
        <v>175464.07728575711</v>
      </c>
      <c r="H53" s="292">
        <f>'7.  Persistence Report'!AU36</f>
        <v>175464.07728575711</v>
      </c>
      <c r="I53" s="292">
        <f>'7.  Persistence Report'!AV36</f>
        <v>174420.94112753973</v>
      </c>
      <c r="J53" s="292">
        <f>'7.  Persistence Report'!AW36</f>
        <v>73485.983895504731</v>
      </c>
      <c r="K53" s="292">
        <f>'7.  Persistence Report'!AX36</f>
        <v>73179.827005422922</v>
      </c>
      <c r="L53" s="292">
        <f>'7.  Persistence Report'!AY36</f>
        <v>73179.827005422922</v>
      </c>
      <c r="M53" s="292">
        <f>'7.  Persistence Report'!AZ36</f>
        <v>73179.827005422922</v>
      </c>
      <c r="N53" s="292">
        <v>12</v>
      </c>
      <c r="O53" s="292">
        <f>'7.  Persistence Report'!L36</f>
        <v>82.07498777487001</v>
      </c>
      <c r="P53" s="292">
        <f>'7.  Persistence Report'!M36</f>
        <v>82.07498777487001</v>
      </c>
      <c r="Q53" s="292">
        <f>'7.  Persistence Report'!N36</f>
        <v>82.005858412377833</v>
      </c>
      <c r="R53" s="292">
        <f>'7.  Persistence Report'!O36</f>
        <v>69.952001905826535</v>
      </c>
      <c r="S53" s="292">
        <f>'7.  Persistence Report'!P36</f>
        <v>69.952001905826535</v>
      </c>
      <c r="T53" s="292">
        <f>'7.  Persistence Report'!Q36</f>
        <v>69.514172826276734</v>
      </c>
      <c r="U53" s="292">
        <f>'7.  Persistence Report'!R36</f>
        <v>27.589518786858864</v>
      </c>
      <c r="V53" s="292">
        <f>'7.  Persistence Report'!S36</f>
        <v>27.181655548155064</v>
      </c>
      <c r="W53" s="292">
        <f>'7.  Persistence Report'!T36</f>
        <v>27.181655548155064</v>
      </c>
      <c r="X53" s="292">
        <f>'7.  Persistence Report'!U36</f>
        <v>27.181655548155064</v>
      </c>
      <c r="Y53" s="412"/>
      <c r="Z53" s="412">
        <v>1</v>
      </c>
      <c r="AA53" s="412"/>
      <c r="AB53" s="412"/>
      <c r="AC53" s="412"/>
      <c r="AD53" s="412"/>
      <c r="AE53" s="412"/>
      <c r="AF53" s="412"/>
      <c r="AG53" s="412"/>
      <c r="AH53" s="412"/>
      <c r="AI53" s="412"/>
      <c r="AJ53" s="412"/>
      <c r="AK53" s="412"/>
      <c r="AL53" s="412"/>
      <c r="AM53" s="293">
        <f>SUM(Y53:AL53)</f>
        <v>1</v>
      </c>
    </row>
    <row r="54" spans="1:42" s="280" customFormat="1" ht="15" outlineLevel="1">
      <c r="A54" s="506"/>
      <c r="B54" s="312" t="s">
        <v>211</v>
      </c>
      <c r="C54" s="288" t="s">
        <v>160</v>
      </c>
      <c r="D54" s="292">
        <f>'7.  Persistence Report'!AQ43</f>
        <v>6872.0753912738637</v>
      </c>
      <c r="E54" s="292">
        <f>'7.  Persistence Report'!AR43</f>
        <v>6872.0753912738637</v>
      </c>
      <c r="F54" s="292">
        <f>'7.  Persistence Report'!AS43</f>
        <v>6872.0753912738637</v>
      </c>
      <c r="G54" s="292">
        <f>'7.  Persistence Report'!AT43</f>
        <v>2343.7313161730322</v>
      </c>
      <c r="H54" s="292">
        <f>'7.  Persistence Report'!AU43</f>
        <v>2343.7313161730322</v>
      </c>
      <c r="I54" s="292">
        <f>'7.  Persistence Report'!AV43</f>
        <v>2343.7313161730322</v>
      </c>
      <c r="J54" s="292">
        <f>'7.  Persistence Report'!AW43</f>
        <v>736.84093307947478</v>
      </c>
      <c r="K54" s="292">
        <f>'7.  Persistence Report'!AX43</f>
        <v>736.84093307947478</v>
      </c>
      <c r="L54" s="292">
        <f>'7.  Persistence Report'!AY43</f>
        <v>736.84093307947478</v>
      </c>
      <c r="M54" s="292">
        <f>'7.  Persistence Report'!AZ43</f>
        <v>736.84093307947478</v>
      </c>
      <c r="N54" s="292">
        <f>N53</f>
        <v>12</v>
      </c>
      <c r="O54" s="292">
        <f>'7.  Persistence Report'!L43</f>
        <v>2.6545675196993215</v>
      </c>
      <c r="P54" s="292">
        <f>'7.  Persistence Report'!M43</f>
        <v>2.6545675196993215</v>
      </c>
      <c r="Q54" s="292">
        <f>'7.  Persistence Report'!N43</f>
        <v>2.6545675196993215</v>
      </c>
      <c r="R54" s="292">
        <f>'7.  Persistence Report'!O43</f>
        <v>0.92172483322893106</v>
      </c>
      <c r="S54" s="292">
        <f>'7.  Persistence Report'!P43</f>
        <v>0.92172483322893106</v>
      </c>
      <c r="T54" s="292">
        <f>'7.  Persistence Report'!Q43</f>
        <v>0.92172483322893106</v>
      </c>
      <c r="U54" s="292">
        <f>'7.  Persistence Report'!R43</f>
        <v>0.20623593143497332</v>
      </c>
      <c r="V54" s="292">
        <f>'7.  Persistence Report'!S43</f>
        <v>0.20623593143497332</v>
      </c>
      <c r="W54" s="292">
        <f>'7.  Persistence Report'!T43</f>
        <v>0.20623593143497332</v>
      </c>
      <c r="X54" s="292">
        <f>'7.  Persistence Report'!U43</f>
        <v>0.20623593143497332</v>
      </c>
      <c r="Y54" s="408">
        <f>Y53</f>
        <v>0</v>
      </c>
      <c r="Z54" s="408">
        <f>Z53</f>
        <v>1</v>
      </c>
      <c r="AA54" s="408">
        <f t="shared" ref="AA54:AD54" si="20">AA53</f>
        <v>0</v>
      </c>
      <c r="AB54" s="408">
        <f t="shared" si="20"/>
        <v>0</v>
      </c>
      <c r="AC54" s="408">
        <f t="shared" si="20"/>
        <v>0</v>
      </c>
      <c r="AD54" s="408">
        <f t="shared" si="20"/>
        <v>0</v>
      </c>
      <c r="AE54" s="408">
        <f t="shared" ref="AE54:AL54" si="21">AE53</f>
        <v>0</v>
      </c>
      <c r="AF54" s="408">
        <f t="shared" si="21"/>
        <v>0</v>
      </c>
      <c r="AG54" s="408">
        <f t="shared" si="21"/>
        <v>0</v>
      </c>
      <c r="AH54" s="408">
        <f t="shared" si="21"/>
        <v>0</v>
      </c>
      <c r="AI54" s="408">
        <f t="shared" si="21"/>
        <v>0</v>
      </c>
      <c r="AJ54" s="408">
        <f t="shared" si="21"/>
        <v>0</v>
      </c>
      <c r="AK54" s="408">
        <f t="shared" si="21"/>
        <v>0</v>
      </c>
      <c r="AL54" s="408">
        <f t="shared" si="21"/>
        <v>0</v>
      </c>
      <c r="AM54" s="308"/>
    </row>
    <row r="55" spans="1:42" s="280" customFormat="1" ht="15" outlineLevel="1">
      <c r="A55" s="506"/>
      <c r="B55" s="311"/>
      <c r="C55" s="309"/>
      <c r="D55" s="288"/>
      <c r="E55" s="288"/>
      <c r="F55" s="288"/>
      <c r="G55" s="288"/>
      <c r="H55" s="288"/>
      <c r="I55" s="288"/>
      <c r="J55" s="288"/>
      <c r="K55" s="288"/>
      <c r="L55" s="288"/>
      <c r="M55" s="288"/>
      <c r="N55" s="288"/>
      <c r="O55" s="288"/>
      <c r="P55" s="288"/>
      <c r="Q55" s="288"/>
      <c r="R55" s="288"/>
      <c r="S55" s="288"/>
      <c r="T55" s="288"/>
      <c r="U55" s="288"/>
      <c r="V55" s="288"/>
      <c r="W55" s="288"/>
      <c r="X55" s="288"/>
      <c r="Y55" s="413"/>
      <c r="Z55" s="414"/>
      <c r="AA55" s="413"/>
      <c r="AB55" s="413"/>
      <c r="AC55" s="413"/>
      <c r="AD55" s="413"/>
      <c r="AE55" s="413"/>
      <c r="AF55" s="413"/>
      <c r="AG55" s="413"/>
      <c r="AH55" s="413"/>
      <c r="AI55" s="413"/>
      <c r="AJ55" s="413"/>
      <c r="AK55" s="413"/>
      <c r="AL55" s="413"/>
      <c r="AM55" s="310"/>
    </row>
    <row r="56" spans="1:42" s="280" customFormat="1" ht="15" outlineLevel="1">
      <c r="A56" s="506">
        <v>12</v>
      </c>
      <c r="B56" s="311" t="s">
        <v>23</v>
      </c>
      <c r="C56" s="288" t="s">
        <v>25</v>
      </c>
      <c r="D56" s="292"/>
      <c r="E56" s="292"/>
      <c r="F56" s="292"/>
      <c r="G56" s="292"/>
      <c r="H56" s="292"/>
      <c r="I56" s="292"/>
      <c r="J56" s="292"/>
      <c r="K56" s="292"/>
      <c r="L56" s="292"/>
      <c r="M56" s="292"/>
      <c r="N56" s="292">
        <v>3</v>
      </c>
      <c r="O56" s="292"/>
      <c r="P56" s="292"/>
      <c r="Q56" s="292"/>
      <c r="R56" s="292"/>
      <c r="S56" s="292"/>
      <c r="T56" s="292"/>
      <c r="U56" s="292"/>
      <c r="V56" s="292"/>
      <c r="W56" s="292"/>
      <c r="X56" s="292"/>
      <c r="Y56" s="412"/>
      <c r="Z56" s="412"/>
      <c r="AA56" s="412"/>
      <c r="AB56" s="412"/>
      <c r="AC56" s="412"/>
      <c r="AD56" s="412"/>
      <c r="AE56" s="412"/>
      <c r="AF56" s="412"/>
      <c r="AG56" s="412"/>
      <c r="AH56" s="412"/>
      <c r="AI56" s="412"/>
      <c r="AJ56" s="412"/>
      <c r="AK56" s="412"/>
      <c r="AL56" s="412"/>
      <c r="AM56" s="293">
        <f>SUM(Y56:AL56)</f>
        <v>0</v>
      </c>
    </row>
    <row r="57" spans="1:42" s="280" customFormat="1" ht="15" outlineLevel="1">
      <c r="A57" s="506"/>
      <c r="B57" s="312" t="s">
        <v>211</v>
      </c>
      <c r="C57" s="288" t="s">
        <v>160</v>
      </c>
      <c r="D57" s="292"/>
      <c r="E57" s="292"/>
      <c r="F57" s="292"/>
      <c r="G57" s="292"/>
      <c r="H57" s="292"/>
      <c r="I57" s="292"/>
      <c r="J57" s="292"/>
      <c r="K57" s="292"/>
      <c r="L57" s="292"/>
      <c r="M57" s="292"/>
      <c r="N57" s="292">
        <f>N56</f>
        <v>3</v>
      </c>
      <c r="O57" s="292"/>
      <c r="P57" s="292"/>
      <c r="Q57" s="292"/>
      <c r="R57" s="292"/>
      <c r="S57" s="292"/>
      <c r="T57" s="292"/>
      <c r="U57" s="292"/>
      <c r="V57" s="292"/>
      <c r="W57" s="292"/>
      <c r="X57" s="292"/>
      <c r="Y57" s="408">
        <f>Y56</f>
        <v>0</v>
      </c>
      <c r="Z57" s="408">
        <f>Z56</f>
        <v>0</v>
      </c>
      <c r="AA57" s="408">
        <f t="shared" ref="AA57:AD57" si="22">AA56</f>
        <v>0</v>
      </c>
      <c r="AB57" s="408">
        <f t="shared" si="22"/>
        <v>0</v>
      </c>
      <c r="AC57" s="408">
        <f t="shared" si="22"/>
        <v>0</v>
      </c>
      <c r="AD57" s="408">
        <f t="shared" si="22"/>
        <v>0</v>
      </c>
      <c r="AE57" s="408">
        <f t="shared" ref="AE57:AL57" si="23">AE56</f>
        <v>0</v>
      </c>
      <c r="AF57" s="408">
        <f t="shared" si="23"/>
        <v>0</v>
      </c>
      <c r="AG57" s="408">
        <f t="shared" si="23"/>
        <v>0</v>
      </c>
      <c r="AH57" s="408">
        <f t="shared" si="23"/>
        <v>0</v>
      </c>
      <c r="AI57" s="408">
        <f t="shared" si="23"/>
        <v>0</v>
      </c>
      <c r="AJ57" s="408">
        <f t="shared" si="23"/>
        <v>0</v>
      </c>
      <c r="AK57" s="408">
        <f t="shared" si="23"/>
        <v>0</v>
      </c>
      <c r="AL57" s="408">
        <f t="shared" si="23"/>
        <v>0</v>
      </c>
      <c r="AM57" s="308"/>
    </row>
    <row r="58" spans="1:42" s="280" customFormat="1" ht="15" outlineLevel="1">
      <c r="A58" s="506"/>
      <c r="B58" s="311"/>
      <c r="C58" s="309"/>
      <c r="D58" s="313"/>
      <c r="E58" s="313"/>
      <c r="F58" s="313"/>
      <c r="G58" s="313"/>
      <c r="H58" s="313"/>
      <c r="I58" s="313"/>
      <c r="J58" s="313"/>
      <c r="K58" s="313"/>
      <c r="L58" s="313"/>
      <c r="M58" s="313"/>
      <c r="N58" s="288"/>
      <c r="O58" s="313"/>
      <c r="P58" s="313"/>
      <c r="Q58" s="313"/>
      <c r="R58" s="313"/>
      <c r="S58" s="313"/>
      <c r="T58" s="313"/>
      <c r="U58" s="313"/>
      <c r="V58" s="313"/>
      <c r="W58" s="313"/>
      <c r="X58" s="313"/>
      <c r="Y58" s="413"/>
      <c r="Z58" s="414"/>
      <c r="AA58" s="413"/>
      <c r="AB58" s="413"/>
      <c r="AC58" s="413"/>
      <c r="AD58" s="413"/>
      <c r="AE58" s="413"/>
      <c r="AF58" s="413"/>
      <c r="AG58" s="413"/>
      <c r="AH58" s="413"/>
      <c r="AI58" s="413"/>
      <c r="AJ58" s="413"/>
      <c r="AK58" s="413"/>
      <c r="AL58" s="413"/>
      <c r="AM58" s="310"/>
    </row>
    <row r="59" spans="1:42" s="280" customFormat="1" ht="15" outlineLevel="1">
      <c r="A59" s="506">
        <v>13</v>
      </c>
      <c r="B59" s="311" t="s">
        <v>24</v>
      </c>
      <c r="C59" s="288" t="s">
        <v>25</v>
      </c>
      <c r="D59" s="292"/>
      <c r="E59" s="292"/>
      <c r="F59" s="292"/>
      <c r="G59" s="292"/>
      <c r="H59" s="292"/>
      <c r="I59" s="292"/>
      <c r="J59" s="292"/>
      <c r="K59" s="292"/>
      <c r="L59" s="292"/>
      <c r="M59" s="292"/>
      <c r="N59" s="292">
        <v>12</v>
      </c>
      <c r="O59" s="292"/>
      <c r="P59" s="292"/>
      <c r="Q59" s="292"/>
      <c r="R59" s="292"/>
      <c r="S59" s="292"/>
      <c r="T59" s="292"/>
      <c r="U59" s="292"/>
      <c r="V59" s="292"/>
      <c r="W59" s="292"/>
      <c r="X59" s="292"/>
      <c r="Y59" s="412"/>
      <c r="Z59" s="412"/>
      <c r="AA59" s="412"/>
      <c r="AB59" s="412"/>
      <c r="AC59" s="412"/>
      <c r="AD59" s="412"/>
      <c r="AE59" s="412"/>
      <c r="AF59" s="412"/>
      <c r="AG59" s="412"/>
      <c r="AH59" s="412"/>
      <c r="AI59" s="412"/>
      <c r="AJ59" s="412"/>
      <c r="AK59" s="412"/>
      <c r="AL59" s="412"/>
      <c r="AM59" s="293">
        <f>SUM(Y59:AL59)</f>
        <v>0</v>
      </c>
    </row>
    <row r="60" spans="1:42" s="280" customFormat="1" ht="15" outlineLevel="1">
      <c r="A60" s="506"/>
      <c r="B60" s="312" t="s">
        <v>211</v>
      </c>
      <c r="C60" s="288" t="s">
        <v>160</v>
      </c>
      <c r="D60" s="292"/>
      <c r="E60" s="292"/>
      <c r="F60" s="292"/>
      <c r="G60" s="292"/>
      <c r="H60" s="292"/>
      <c r="I60" s="292"/>
      <c r="J60" s="292"/>
      <c r="K60" s="292"/>
      <c r="L60" s="292"/>
      <c r="M60" s="292"/>
      <c r="N60" s="292">
        <f>N59</f>
        <v>12</v>
      </c>
      <c r="O60" s="292"/>
      <c r="P60" s="292"/>
      <c r="Q60" s="292"/>
      <c r="R60" s="292"/>
      <c r="S60" s="292"/>
      <c r="T60" s="292"/>
      <c r="U60" s="292"/>
      <c r="V60" s="292"/>
      <c r="W60" s="292"/>
      <c r="X60" s="292"/>
      <c r="Y60" s="408">
        <f>Y59</f>
        <v>0</v>
      </c>
      <c r="Z60" s="408">
        <f>Z59</f>
        <v>0</v>
      </c>
      <c r="AA60" s="408">
        <f t="shared" ref="AA60:AD60" si="24">AA59</f>
        <v>0</v>
      </c>
      <c r="AB60" s="408">
        <f t="shared" si="24"/>
        <v>0</v>
      </c>
      <c r="AC60" s="408">
        <f t="shared" si="24"/>
        <v>0</v>
      </c>
      <c r="AD60" s="408">
        <f t="shared" si="24"/>
        <v>0</v>
      </c>
      <c r="AE60" s="408">
        <f t="shared" ref="AE60:AL60" si="25">AE59</f>
        <v>0</v>
      </c>
      <c r="AF60" s="408">
        <f t="shared" si="25"/>
        <v>0</v>
      </c>
      <c r="AG60" s="408">
        <f t="shared" si="25"/>
        <v>0</v>
      </c>
      <c r="AH60" s="408">
        <f t="shared" si="25"/>
        <v>0</v>
      </c>
      <c r="AI60" s="408">
        <f t="shared" si="25"/>
        <v>0</v>
      </c>
      <c r="AJ60" s="408">
        <f t="shared" si="25"/>
        <v>0</v>
      </c>
      <c r="AK60" s="408">
        <f t="shared" si="25"/>
        <v>0</v>
      </c>
      <c r="AL60" s="408">
        <f t="shared" si="25"/>
        <v>0</v>
      </c>
      <c r="AM60" s="308"/>
    </row>
    <row r="61" spans="1:42" s="280" customFormat="1" ht="15" outlineLevel="1">
      <c r="A61" s="506"/>
      <c r="B61" s="311"/>
      <c r="C61" s="309"/>
      <c r="D61" s="313"/>
      <c r="E61" s="313"/>
      <c r="F61" s="313"/>
      <c r="G61" s="313"/>
      <c r="H61" s="313"/>
      <c r="I61" s="313"/>
      <c r="J61" s="313"/>
      <c r="K61" s="313"/>
      <c r="L61" s="313"/>
      <c r="M61" s="313"/>
      <c r="N61" s="288"/>
      <c r="O61" s="313"/>
      <c r="P61" s="313"/>
      <c r="Q61" s="313"/>
      <c r="R61" s="313"/>
      <c r="S61" s="313"/>
      <c r="T61" s="313"/>
      <c r="U61" s="313"/>
      <c r="V61" s="313"/>
      <c r="W61" s="313"/>
      <c r="X61" s="313"/>
      <c r="Y61" s="413"/>
      <c r="Z61" s="413"/>
      <c r="AA61" s="413"/>
      <c r="AB61" s="413"/>
      <c r="AC61" s="413"/>
      <c r="AD61" s="413"/>
      <c r="AE61" s="413"/>
      <c r="AF61" s="413"/>
      <c r="AG61" s="413"/>
      <c r="AH61" s="413"/>
      <c r="AI61" s="413"/>
      <c r="AJ61" s="413"/>
      <c r="AK61" s="413"/>
      <c r="AL61" s="413"/>
      <c r="AM61" s="310"/>
    </row>
    <row r="62" spans="1:42" s="280" customFormat="1" ht="15" outlineLevel="1">
      <c r="A62" s="506">
        <v>14</v>
      </c>
      <c r="B62" s="311" t="s">
        <v>20</v>
      </c>
      <c r="C62" s="288" t="s">
        <v>25</v>
      </c>
      <c r="D62" s="292"/>
      <c r="E62" s="292"/>
      <c r="F62" s="292"/>
      <c r="G62" s="292"/>
      <c r="H62" s="292"/>
      <c r="I62" s="292"/>
      <c r="J62" s="292"/>
      <c r="K62" s="292"/>
      <c r="L62" s="292"/>
      <c r="M62" s="292"/>
      <c r="N62" s="292">
        <v>12</v>
      </c>
      <c r="O62" s="292"/>
      <c r="P62" s="292"/>
      <c r="Q62" s="292"/>
      <c r="R62" s="292"/>
      <c r="S62" s="292"/>
      <c r="T62" s="292"/>
      <c r="U62" s="292"/>
      <c r="V62" s="292"/>
      <c r="W62" s="292"/>
      <c r="X62" s="292"/>
      <c r="Y62" s="412"/>
      <c r="Z62" s="412"/>
      <c r="AA62" s="412"/>
      <c r="AB62" s="412"/>
      <c r="AC62" s="412"/>
      <c r="AD62" s="412"/>
      <c r="AE62" s="412"/>
      <c r="AF62" s="412"/>
      <c r="AG62" s="412"/>
      <c r="AH62" s="412"/>
      <c r="AI62" s="412"/>
      <c r="AJ62" s="412"/>
      <c r="AK62" s="412"/>
      <c r="AL62" s="412"/>
      <c r="AM62" s="293">
        <f>SUM(Y62:AL62)</f>
        <v>0</v>
      </c>
    </row>
    <row r="63" spans="1:42" s="280" customFormat="1" ht="15" outlineLevel="1">
      <c r="A63" s="506"/>
      <c r="B63" s="312" t="s">
        <v>211</v>
      </c>
      <c r="C63" s="288" t="s">
        <v>160</v>
      </c>
      <c r="D63" s="292"/>
      <c r="E63" s="292"/>
      <c r="F63" s="292"/>
      <c r="G63" s="292"/>
      <c r="H63" s="292"/>
      <c r="I63" s="292"/>
      <c r="J63" s="292"/>
      <c r="K63" s="292"/>
      <c r="L63" s="292"/>
      <c r="M63" s="292"/>
      <c r="N63" s="292">
        <f>N62</f>
        <v>12</v>
      </c>
      <c r="O63" s="292"/>
      <c r="P63" s="292"/>
      <c r="Q63" s="292"/>
      <c r="R63" s="292"/>
      <c r="S63" s="292"/>
      <c r="T63" s="292"/>
      <c r="U63" s="292"/>
      <c r="V63" s="292"/>
      <c r="W63" s="292"/>
      <c r="X63" s="292"/>
      <c r="Y63" s="408">
        <f>Y62</f>
        <v>0</v>
      </c>
      <c r="Z63" s="408">
        <f>Z62</f>
        <v>0</v>
      </c>
      <c r="AA63" s="408">
        <f t="shared" ref="AA63:AD63" si="26">AA62</f>
        <v>0</v>
      </c>
      <c r="AB63" s="408">
        <f t="shared" si="26"/>
        <v>0</v>
      </c>
      <c r="AC63" s="408">
        <f t="shared" si="26"/>
        <v>0</v>
      </c>
      <c r="AD63" s="408">
        <f t="shared" si="26"/>
        <v>0</v>
      </c>
      <c r="AE63" s="408">
        <f t="shared" ref="AE63:AL63" si="27">AE62</f>
        <v>0</v>
      </c>
      <c r="AF63" s="408">
        <f t="shared" si="27"/>
        <v>0</v>
      </c>
      <c r="AG63" s="408">
        <f t="shared" si="27"/>
        <v>0</v>
      </c>
      <c r="AH63" s="408">
        <f t="shared" si="27"/>
        <v>0</v>
      </c>
      <c r="AI63" s="408">
        <f t="shared" si="27"/>
        <v>0</v>
      </c>
      <c r="AJ63" s="408">
        <f t="shared" si="27"/>
        <v>0</v>
      </c>
      <c r="AK63" s="408">
        <f t="shared" si="27"/>
        <v>0</v>
      </c>
      <c r="AL63" s="408">
        <f t="shared" si="27"/>
        <v>0</v>
      </c>
      <c r="AM63" s="308"/>
    </row>
    <row r="64" spans="1:42" s="280" customFormat="1" ht="15" outlineLevel="1">
      <c r="A64" s="506"/>
      <c r="B64" s="311"/>
      <c r="C64" s="309"/>
      <c r="D64" s="313"/>
      <c r="E64" s="313"/>
      <c r="F64" s="313"/>
      <c r="G64" s="313"/>
      <c r="H64" s="313"/>
      <c r="I64" s="313"/>
      <c r="J64" s="313"/>
      <c r="K64" s="313"/>
      <c r="L64" s="313"/>
      <c r="M64" s="313"/>
      <c r="N64" s="288"/>
      <c r="O64" s="313"/>
      <c r="P64" s="313"/>
      <c r="Q64" s="313"/>
      <c r="R64" s="313"/>
      <c r="S64" s="313"/>
      <c r="T64" s="313"/>
      <c r="U64" s="313"/>
      <c r="V64" s="313"/>
      <c r="W64" s="313"/>
      <c r="X64" s="313"/>
      <c r="Y64" s="413"/>
      <c r="Z64" s="414"/>
      <c r="AA64" s="413"/>
      <c r="AB64" s="413"/>
      <c r="AC64" s="413"/>
      <c r="AD64" s="413"/>
      <c r="AE64" s="413"/>
      <c r="AF64" s="413"/>
      <c r="AG64" s="413"/>
      <c r="AH64" s="413"/>
      <c r="AI64" s="413"/>
      <c r="AJ64" s="413"/>
      <c r="AK64" s="413"/>
      <c r="AL64" s="413"/>
      <c r="AM64" s="310"/>
    </row>
    <row r="65" spans="1:39" s="280" customFormat="1" ht="15" outlineLevel="1">
      <c r="A65" s="506">
        <v>15</v>
      </c>
      <c r="B65" s="311" t="s">
        <v>471</v>
      </c>
      <c r="C65" s="288" t="s">
        <v>25</v>
      </c>
      <c r="D65" s="292"/>
      <c r="E65" s="292"/>
      <c r="F65" s="292"/>
      <c r="G65" s="292"/>
      <c r="H65" s="292"/>
      <c r="I65" s="292"/>
      <c r="J65" s="292"/>
      <c r="K65" s="292"/>
      <c r="L65" s="292"/>
      <c r="M65" s="292"/>
      <c r="N65" s="288"/>
      <c r="O65" s="292"/>
      <c r="P65" s="292"/>
      <c r="Q65" s="292"/>
      <c r="R65" s="292"/>
      <c r="S65" s="292"/>
      <c r="T65" s="292"/>
      <c r="U65" s="292"/>
      <c r="V65" s="292"/>
      <c r="W65" s="292"/>
      <c r="X65" s="292"/>
      <c r="Y65" s="412"/>
      <c r="Z65" s="412"/>
      <c r="AA65" s="412"/>
      <c r="AB65" s="412"/>
      <c r="AC65" s="412"/>
      <c r="AD65" s="412"/>
      <c r="AE65" s="412"/>
      <c r="AF65" s="412"/>
      <c r="AG65" s="412"/>
      <c r="AH65" s="412"/>
      <c r="AI65" s="412"/>
      <c r="AJ65" s="412"/>
      <c r="AK65" s="412"/>
      <c r="AL65" s="412"/>
      <c r="AM65" s="293">
        <f>SUM(Y65:AL65)</f>
        <v>0</v>
      </c>
    </row>
    <row r="66" spans="1:39" s="280" customFormat="1" ht="15" outlineLevel="1">
      <c r="A66" s="506"/>
      <c r="B66" s="312" t="s">
        <v>211</v>
      </c>
      <c r="C66" s="288" t="s">
        <v>160</v>
      </c>
      <c r="D66" s="292"/>
      <c r="E66" s="292"/>
      <c r="F66" s="292"/>
      <c r="G66" s="292"/>
      <c r="H66" s="292"/>
      <c r="I66" s="292"/>
      <c r="J66" s="292"/>
      <c r="K66" s="292"/>
      <c r="L66" s="292"/>
      <c r="M66" s="292"/>
      <c r="N66" s="288"/>
      <c r="O66" s="292"/>
      <c r="P66" s="292"/>
      <c r="Q66" s="292"/>
      <c r="R66" s="292"/>
      <c r="S66" s="292"/>
      <c r="T66" s="292"/>
      <c r="U66" s="292"/>
      <c r="V66" s="292"/>
      <c r="W66" s="292"/>
      <c r="X66" s="292"/>
      <c r="Y66" s="408">
        <f>Y65</f>
        <v>0</v>
      </c>
      <c r="Z66" s="408">
        <f>Z65</f>
        <v>0</v>
      </c>
      <c r="AA66" s="408">
        <f t="shared" ref="AA66:AD66" si="28">AA65</f>
        <v>0</v>
      </c>
      <c r="AB66" s="408">
        <f t="shared" si="28"/>
        <v>0</v>
      </c>
      <c r="AC66" s="408">
        <f t="shared" si="28"/>
        <v>0</v>
      </c>
      <c r="AD66" s="408">
        <f t="shared" si="28"/>
        <v>0</v>
      </c>
      <c r="AE66" s="408">
        <f t="shared" ref="AE66:AL66" si="29">AE65</f>
        <v>0</v>
      </c>
      <c r="AF66" s="408">
        <f t="shared" si="29"/>
        <v>0</v>
      </c>
      <c r="AG66" s="408">
        <f t="shared" si="29"/>
        <v>0</v>
      </c>
      <c r="AH66" s="408">
        <f t="shared" si="29"/>
        <v>0</v>
      </c>
      <c r="AI66" s="408">
        <f t="shared" si="29"/>
        <v>0</v>
      </c>
      <c r="AJ66" s="408">
        <f t="shared" si="29"/>
        <v>0</v>
      </c>
      <c r="AK66" s="408">
        <f t="shared" si="29"/>
        <v>0</v>
      </c>
      <c r="AL66" s="408">
        <f t="shared" si="29"/>
        <v>0</v>
      </c>
      <c r="AM66" s="308"/>
    </row>
    <row r="67" spans="1:39" s="280" customFormat="1" ht="15" outlineLevel="1">
      <c r="A67" s="506"/>
      <c r="B67" s="311"/>
      <c r="C67" s="309"/>
      <c r="D67" s="313"/>
      <c r="E67" s="313"/>
      <c r="F67" s="313"/>
      <c r="G67" s="313"/>
      <c r="H67" s="313"/>
      <c r="I67" s="313"/>
      <c r="J67" s="313"/>
      <c r="K67" s="313"/>
      <c r="L67" s="313"/>
      <c r="M67" s="313"/>
      <c r="N67" s="288"/>
      <c r="O67" s="313"/>
      <c r="P67" s="313"/>
      <c r="Q67" s="313"/>
      <c r="R67" s="313"/>
      <c r="S67" s="313"/>
      <c r="T67" s="313"/>
      <c r="U67" s="313"/>
      <c r="V67" s="313"/>
      <c r="W67" s="313"/>
      <c r="X67" s="313"/>
      <c r="Y67" s="415"/>
      <c r="Z67" s="413"/>
      <c r="AA67" s="413"/>
      <c r="AB67" s="413"/>
      <c r="AC67" s="413"/>
      <c r="AD67" s="413"/>
      <c r="AE67" s="413"/>
      <c r="AF67" s="413"/>
      <c r="AG67" s="413"/>
      <c r="AH67" s="413"/>
      <c r="AI67" s="413"/>
      <c r="AJ67" s="413"/>
      <c r="AK67" s="413"/>
      <c r="AL67" s="413"/>
      <c r="AM67" s="310"/>
    </row>
    <row r="68" spans="1:39" s="280" customFormat="1" ht="30" outlineLevel="1">
      <c r="A68" s="506">
        <v>16</v>
      </c>
      <c r="B68" s="311" t="s">
        <v>472</v>
      </c>
      <c r="C68" s="288" t="s">
        <v>25</v>
      </c>
      <c r="D68" s="292"/>
      <c r="E68" s="292"/>
      <c r="F68" s="292"/>
      <c r="G68" s="292"/>
      <c r="H68" s="292"/>
      <c r="I68" s="292"/>
      <c r="J68" s="292"/>
      <c r="K68" s="292"/>
      <c r="L68" s="292"/>
      <c r="M68" s="292"/>
      <c r="N68" s="288"/>
      <c r="O68" s="292"/>
      <c r="P68" s="292"/>
      <c r="Q68" s="292"/>
      <c r="R68" s="292"/>
      <c r="S68" s="292"/>
      <c r="T68" s="292"/>
      <c r="U68" s="292"/>
      <c r="V68" s="292"/>
      <c r="W68" s="292"/>
      <c r="X68" s="292"/>
      <c r="Y68" s="412"/>
      <c r="Z68" s="412"/>
      <c r="AA68" s="412"/>
      <c r="AB68" s="412"/>
      <c r="AC68" s="412"/>
      <c r="AD68" s="412"/>
      <c r="AE68" s="412"/>
      <c r="AF68" s="412"/>
      <c r="AG68" s="412"/>
      <c r="AH68" s="412"/>
      <c r="AI68" s="412"/>
      <c r="AJ68" s="412"/>
      <c r="AK68" s="412"/>
      <c r="AL68" s="412"/>
      <c r="AM68" s="293">
        <f>SUM(Y68:AL68)</f>
        <v>0</v>
      </c>
    </row>
    <row r="69" spans="1:39" s="280" customFormat="1" ht="15" outlineLevel="1">
      <c r="A69" s="506"/>
      <c r="B69" s="312" t="s">
        <v>211</v>
      </c>
      <c r="C69" s="288" t="s">
        <v>160</v>
      </c>
      <c r="D69" s="292"/>
      <c r="E69" s="292"/>
      <c r="F69" s="292"/>
      <c r="G69" s="292"/>
      <c r="H69" s="292"/>
      <c r="I69" s="292"/>
      <c r="J69" s="292"/>
      <c r="K69" s="292"/>
      <c r="L69" s="292"/>
      <c r="M69" s="292"/>
      <c r="N69" s="288"/>
      <c r="O69" s="292"/>
      <c r="P69" s="292"/>
      <c r="Q69" s="292"/>
      <c r="R69" s="292"/>
      <c r="S69" s="292"/>
      <c r="T69" s="292"/>
      <c r="U69" s="292"/>
      <c r="V69" s="292"/>
      <c r="W69" s="292"/>
      <c r="X69" s="292"/>
      <c r="Y69" s="408">
        <f>Y68</f>
        <v>0</v>
      </c>
      <c r="Z69" s="408">
        <f>Z68</f>
        <v>0</v>
      </c>
      <c r="AA69" s="408">
        <f t="shared" ref="AA69:AD69" si="30">AA68</f>
        <v>0</v>
      </c>
      <c r="AB69" s="408">
        <f t="shared" si="30"/>
        <v>0</v>
      </c>
      <c r="AC69" s="408">
        <f t="shared" si="30"/>
        <v>0</v>
      </c>
      <c r="AD69" s="408">
        <f t="shared" si="30"/>
        <v>0</v>
      </c>
      <c r="AE69" s="408">
        <f t="shared" ref="AE69:AL69" si="31">AE68</f>
        <v>0</v>
      </c>
      <c r="AF69" s="408">
        <f t="shared" si="31"/>
        <v>0</v>
      </c>
      <c r="AG69" s="408">
        <f t="shared" si="31"/>
        <v>0</v>
      </c>
      <c r="AH69" s="408">
        <f t="shared" si="31"/>
        <v>0</v>
      </c>
      <c r="AI69" s="408">
        <f t="shared" si="31"/>
        <v>0</v>
      </c>
      <c r="AJ69" s="408">
        <f t="shared" si="31"/>
        <v>0</v>
      </c>
      <c r="AK69" s="408">
        <f t="shared" si="31"/>
        <v>0</v>
      </c>
      <c r="AL69" s="408">
        <f t="shared" si="31"/>
        <v>0</v>
      </c>
      <c r="AM69" s="308"/>
    </row>
    <row r="70" spans="1:39" s="280" customFormat="1" ht="15" outlineLevel="1">
      <c r="A70" s="506"/>
      <c r="B70" s="311"/>
      <c r="C70" s="309"/>
      <c r="D70" s="313"/>
      <c r="E70" s="313"/>
      <c r="F70" s="313"/>
      <c r="G70" s="313"/>
      <c r="H70" s="313"/>
      <c r="I70" s="313"/>
      <c r="J70" s="313"/>
      <c r="K70" s="313"/>
      <c r="L70" s="313"/>
      <c r="M70" s="313"/>
      <c r="N70" s="288"/>
      <c r="O70" s="313"/>
      <c r="P70" s="313"/>
      <c r="Q70" s="313"/>
      <c r="R70" s="313"/>
      <c r="S70" s="313"/>
      <c r="T70" s="313"/>
      <c r="U70" s="313"/>
      <c r="V70" s="313"/>
      <c r="W70" s="313"/>
      <c r="X70" s="313"/>
      <c r="Y70" s="415"/>
      <c r="Z70" s="413"/>
      <c r="AA70" s="413"/>
      <c r="AB70" s="413"/>
      <c r="AC70" s="413"/>
      <c r="AD70" s="413"/>
      <c r="AE70" s="413"/>
      <c r="AF70" s="413"/>
      <c r="AG70" s="413"/>
      <c r="AH70" s="413"/>
      <c r="AI70" s="413"/>
      <c r="AJ70" s="413"/>
      <c r="AK70" s="413"/>
      <c r="AL70" s="413"/>
      <c r="AM70" s="310"/>
    </row>
    <row r="71" spans="1:39" s="280" customFormat="1" ht="15" outlineLevel="1">
      <c r="A71" s="506">
        <v>17</v>
      </c>
      <c r="B71" s="311" t="s">
        <v>9</v>
      </c>
      <c r="C71" s="288" t="s">
        <v>25</v>
      </c>
      <c r="D71" s="292"/>
      <c r="E71" s="292"/>
      <c r="F71" s="292"/>
      <c r="G71" s="292"/>
      <c r="H71" s="292"/>
      <c r="I71" s="292"/>
      <c r="J71" s="292"/>
      <c r="K71" s="292"/>
      <c r="L71" s="292"/>
      <c r="M71" s="292"/>
      <c r="N71" s="288"/>
      <c r="O71" s="292"/>
      <c r="P71" s="292"/>
      <c r="Q71" s="292"/>
      <c r="R71" s="292"/>
      <c r="S71" s="292"/>
      <c r="T71" s="292"/>
      <c r="U71" s="292"/>
      <c r="V71" s="292"/>
      <c r="W71" s="292"/>
      <c r="X71" s="292"/>
      <c r="Y71" s="412"/>
      <c r="Z71" s="412"/>
      <c r="AA71" s="412"/>
      <c r="AB71" s="412"/>
      <c r="AC71" s="412"/>
      <c r="AD71" s="412"/>
      <c r="AE71" s="412"/>
      <c r="AF71" s="412"/>
      <c r="AG71" s="412"/>
      <c r="AH71" s="412"/>
      <c r="AI71" s="412"/>
      <c r="AJ71" s="412"/>
      <c r="AK71" s="412"/>
      <c r="AL71" s="412"/>
      <c r="AM71" s="293">
        <f>SUM(Y71:AL71)</f>
        <v>0</v>
      </c>
    </row>
    <row r="72" spans="1:39" s="280" customFormat="1" ht="15" outlineLevel="1">
      <c r="A72" s="506"/>
      <c r="B72" s="312" t="s">
        <v>211</v>
      </c>
      <c r="C72" s="288" t="s">
        <v>160</v>
      </c>
      <c r="D72" s="292"/>
      <c r="E72" s="292"/>
      <c r="F72" s="292"/>
      <c r="G72" s="292"/>
      <c r="H72" s="292"/>
      <c r="I72" s="292"/>
      <c r="J72" s="292"/>
      <c r="K72" s="292"/>
      <c r="L72" s="292"/>
      <c r="M72" s="292"/>
      <c r="N72" s="288"/>
      <c r="O72" s="292"/>
      <c r="P72" s="292"/>
      <c r="Q72" s="292"/>
      <c r="R72" s="292"/>
      <c r="S72" s="292"/>
      <c r="T72" s="292"/>
      <c r="U72" s="292"/>
      <c r="V72" s="292"/>
      <c r="W72" s="292"/>
      <c r="X72" s="292"/>
      <c r="Y72" s="408">
        <f>Y71</f>
        <v>0</v>
      </c>
      <c r="Z72" s="408">
        <f>Z71</f>
        <v>0</v>
      </c>
      <c r="AA72" s="408">
        <f t="shared" ref="AA72:AD72" si="32">AA71</f>
        <v>0</v>
      </c>
      <c r="AB72" s="408">
        <f t="shared" si="32"/>
        <v>0</v>
      </c>
      <c r="AC72" s="408">
        <f t="shared" si="32"/>
        <v>0</v>
      </c>
      <c r="AD72" s="408">
        <f t="shared" si="32"/>
        <v>0</v>
      </c>
      <c r="AE72" s="408">
        <f t="shared" ref="AE72:AL72" si="33">AE71</f>
        <v>0</v>
      </c>
      <c r="AF72" s="408">
        <f t="shared" si="33"/>
        <v>0</v>
      </c>
      <c r="AG72" s="408">
        <f t="shared" si="33"/>
        <v>0</v>
      </c>
      <c r="AH72" s="408">
        <f t="shared" si="33"/>
        <v>0</v>
      </c>
      <c r="AI72" s="408">
        <f t="shared" si="33"/>
        <v>0</v>
      </c>
      <c r="AJ72" s="408">
        <f t="shared" si="33"/>
        <v>0</v>
      </c>
      <c r="AK72" s="408">
        <f t="shared" si="33"/>
        <v>0</v>
      </c>
      <c r="AL72" s="408">
        <f t="shared" si="33"/>
        <v>0</v>
      </c>
      <c r="AM72" s="308"/>
    </row>
    <row r="73" spans="1:39" s="280" customFormat="1" ht="15" outlineLevel="1">
      <c r="A73" s="506"/>
      <c r="B73" s="312"/>
      <c r="C73" s="302"/>
      <c r="D73" s="288"/>
      <c r="E73" s="288"/>
      <c r="F73" s="288"/>
      <c r="G73" s="288"/>
      <c r="H73" s="288"/>
      <c r="I73" s="288"/>
      <c r="J73" s="288"/>
      <c r="K73" s="288"/>
      <c r="L73" s="288"/>
      <c r="M73" s="288"/>
      <c r="N73" s="288"/>
      <c r="O73" s="288"/>
      <c r="P73" s="288"/>
      <c r="Q73" s="288"/>
      <c r="R73" s="288"/>
      <c r="S73" s="288"/>
      <c r="T73" s="288"/>
      <c r="U73" s="288"/>
      <c r="V73" s="288"/>
      <c r="W73" s="288"/>
      <c r="X73" s="288"/>
      <c r="Y73" s="416"/>
      <c r="Z73" s="417"/>
      <c r="AA73" s="417"/>
      <c r="AB73" s="417"/>
      <c r="AC73" s="417"/>
      <c r="AD73" s="417"/>
      <c r="AE73" s="417"/>
      <c r="AF73" s="417"/>
      <c r="AG73" s="417"/>
      <c r="AH73" s="417"/>
      <c r="AI73" s="417"/>
      <c r="AJ73" s="417"/>
      <c r="AK73" s="417"/>
      <c r="AL73" s="417"/>
      <c r="AM73" s="314"/>
    </row>
    <row r="74" spans="1:39" s="290" customFormat="1" ht="15.6" outlineLevel="1">
      <c r="A74" s="507"/>
      <c r="B74" s="285" t="s">
        <v>10</v>
      </c>
      <c r="C74" s="286"/>
      <c r="D74" s="286"/>
      <c r="E74" s="286"/>
      <c r="F74" s="286"/>
      <c r="G74" s="286"/>
      <c r="H74" s="286"/>
      <c r="I74" s="286"/>
      <c r="J74" s="286"/>
      <c r="K74" s="286"/>
      <c r="L74" s="286"/>
      <c r="M74" s="286"/>
      <c r="N74" s="287"/>
      <c r="O74" s="286"/>
      <c r="P74" s="286"/>
      <c r="Q74" s="286"/>
      <c r="R74" s="286"/>
      <c r="S74" s="286"/>
      <c r="T74" s="286"/>
      <c r="U74" s="286"/>
      <c r="V74" s="286"/>
      <c r="W74" s="286"/>
      <c r="X74" s="286"/>
      <c r="Y74" s="411"/>
      <c r="Z74" s="411"/>
      <c r="AA74" s="411"/>
      <c r="AB74" s="411"/>
      <c r="AC74" s="411"/>
      <c r="AD74" s="411"/>
      <c r="AE74" s="411"/>
      <c r="AF74" s="411"/>
      <c r="AG74" s="411"/>
      <c r="AH74" s="411"/>
      <c r="AI74" s="411"/>
      <c r="AJ74" s="411"/>
      <c r="AK74" s="411"/>
      <c r="AL74" s="411"/>
      <c r="AM74" s="289"/>
    </row>
    <row r="75" spans="1:39" s="280" customFormat="1" ht="15" outlineLevel="1">
      <c r="A75" s="506">
        <v>18</v>
      </c>
      <c r="B75" s="312" t="s">
        <v>11</v>
      </c>
      <c r="C75" s="288" t="s">
        <v>25</v>
      </c>
      <c r="D75" s="292"/>
      <c r="E75" s="292"/>
      <c r="F75" s="292"/>
      <c r="G75" s="292"/>
      <c r="H75" s="292"/>
      <c r="I75" s="292"/>
      <c r="J75" s="292"/>
      <c r="K75" s="292"/>
      <c r="L75" s="292"/>
      <c r="M75" s="292"/>
      <c r="N75" s="292">
        <v>12</v>
      </c>
      <c r="O75" s="292"/>
      <c r="P75" s="292"/>
      <c r="Q75" s="292"/>
      <c r="R75" s="292"/>
      <c r="S75" s="292"/>
      <c r="T75" s="292"/>
      <c r="U75" s="292"/>
      <c r="V75" s="292"/>
      <c r="W75" s="292"/>
      <c r="X75" s="292"/>
      <c r="Y75" s="412"/>
      <c r="Z75" s="412"/>
      <c r="AA75" s="412"/>
      <c r="AB75" s="412"/>
      <c r="AC75" s="412"/>
      <c r="AD75" s="412"/>
      <c r="AE75" s="412"/>
      <c r="AF75" s="412"/>
      <c r="AG75" s="412"/>
      <c r="AH75" s="412"/>
      <c r="AI75" s="412"/>
      <c r="AJ75" s="412"/>
      <c r="AK75" s="412"/>
      <c r="AL75" s="412"/>
      <c r="AM75" s="293">
        <f>SUM(Y75:AL75)</f>
        <v>0</v>
      </c>
    </row>
    <row r="76" spans="1:39" s="280" customFormat="1" ht="15" outlineLevel="1">
      <c r="A76" s="506"/>
      <c r="B76" s="312" t="s">
        <v>211</v>
      </c>
      <c r="C76" s="288" t="s">
        <v>160</v>
      </c>
      <c r="D76" s="292"/>
      <c r="E76" s="292"/>
      <c r="F76" s="292"/>
      <c r="G76" s="292"/>
      <c r="H76" s="292"/>
      <c r="I76" s="292"/>
      <c r="J76" s="292"/>
      <c r="K76" s="292"/>
      <c r="L76" s="292"/>
      <c r="M76" s="292"/>
      <c r="N76" s="292">
        <f>N75</f>
        <v>12</v>
      </c>
      <c r="O76" s="292"/>
      <c r="P76" s="292"/>
      <c r="Q76" s="292"/>
      <c r="R76" s="292"/>
      <c r="S76" s="292"/>
      <c r="T76" s="292"/>
      <c r="U76" s="292"/>
      <c r="V76" s="292"/>
      <c r="W76" s="292"/>
      <c r="X76" s="292"/>
      <c r="Y76" s="408">
        <f>Y75</f>
        <v>0</v>
      </c>
      <c r="Z76" s="408">
        <f>Z75</f>
        <v>0</v>
      </c>
      <c r="AA76" s="408">
        <f t="shared" ref="AA76:AD76" si="34">AA75</f>
        <v>0</v>
      </c>
      <c r="AB76" s="408">
        <f t="shared" si="34"/>
        <v>0</v>
      </c>
      <c r="AC76" s="408">
        <f t="shared" si="34"/>
        <v>0</v>
      </c>
      <c r="AD76" s="408">
        <f t="shared" si="34"/>
        <v>0</v>
      </c>
      <c r="AE76" s="408">
        <f t="shared" ref="AE76:AL76" si="35">AE75</f>
        <v>0</v>
      </c>
      <c r="AF76" s="408">
        <f t="shared" si="35"/>
        <v>0</v>
      </c>
      <c r="AG76" s="408">
        <f t="shared" si="35"/>
        <v>0</v>
      </c>
      <c r="AH76" s="408">
        <f t="shared" si="35"/>
        <v>0</v>
      </c>
      <c r="AI76" s="408">
        <f t="shared" si="35"/>
        <v>0</v>
      </c>
      <c r="AJ76" s="408">
        <f t="shared" si="35"/>
        <v>0</v>
      </c>
      <c r="AK76" s="408">
        <f t="shared" si="35"/>
        <v>0</v>
      </c>
      <c r="AL76" s="408">
        <f t="shared" si="35"/>
        <v>0</v>
      </c>
      <c r="AM76" s="294"/>
    </row>
    <row r="77" spans="1:39" s="306" customFormat="1" ht="15" outlineLevel="1">
      <c r="A77" s="509"/>
      <c r="B77" s="312"/>
      <c r="C77" s="302"/>
      <c r="D77" s="288"/>
      <c r="E77" s="288"/>
      <c r="F77" s="288"/>
      <c r="G77" s="288"/>
      <c r="H77" s="288"/>
      <c r="I77" s="288"/>
      <c r="J77" s="288"/>
      <c r="K77" s="288"/>
      <c r="L77" s="288"/>
      <c r="M77" s="288"/>
      <c r="N77" s="288"/>
      <c r="O77" s="288"/>
      <c r="P77" s="288"/>
      <c r="Q77" s="288"/>
      <c r="R77" s="288"/>
      <c r="S77" s="288"/>
      <c r="T77" s="288"/>
      <c r="U77" s="288"/>
      <c r="V77" s="288"/>
      <c r="W77" s="288"/>
      <c r="X77" s="288"/>
      <c r="Y77" s="409"/>
      <c r="Z77" s="418"/>
      <c r="AA77" s="418"/>
      <c r="AB77" s="418"/>
      <c r="AC77" s="418"/>
      <c r="AD77" s="418"/>
      <c r="AE77" s="418"/>
      <c r="AF77" s="418"/>
      <c r="AG77" s="418"/>
      <c r="AH77" s="418"/>
      <c r="AI77" s="418"/>
      <c r="AJ77" s="418"/>
      <c r="AK77" s="418"/>
      <c r="AL77" s="418"/>
      <c r="AM77" s="303"/>
    </row>
    <row r="78" spans="1:39" s="280" customFormat="1" ht="15" outlineLevel="1">
      <c r="A78" s="506">
        <v>19</v>
      </c>
      <c r="B78" s="312" t="s">
        <v>12</v>
      </c>
      <c r="C78" s="288" t="s">
        <v>25</v>
      </c>
      <c r="D78" s="292"/>
      <c r="E78" s="292"/>
      <c r="F78" s="292"/>
      <c r="G78" s="292"/>
      <c r="H78" s="292"/>
      <c r="I78" s="292"/>
      <c r="J78" s="292"/>
      <c r="K78" s="292"/>
      <c r="L78" s="292"/>
      <c r="M78" s="292"/>
      <c r="N78" s="292">
        <v>12</v>
      </c>
      <c r="O78" s="292"/>
      <c r="P78" s="292"/>
      <c r="Q78" s="292"/>
      <c r="R78" s="292"/>
      <c r="S78" s="292"/>
      <c r="T78" s="292"/>
      <c r="U78" s="292"/>
      <c r="V78" s="292"/>
      <c r="W78" s="292"/>
      <c r="X78" s="292"/>
      <c r="Y78" s="407"/>
      <c r="Z78" s="412"/>
      <c r="AA78" s="412"/>
      <c r="AB78" s="412"/>
      <c r="AC78" s="412"/>
      <c r="AD78" s="412"/>
      <c r="AE78" s="412"/>
      <c r="AF78" s="412"/>
      <c r="AG78" s="412"/>
      <c r="AH78" s="412"/>
      <c r="AI78" s="412"/>
      <c r="AJ78" s="412"/>
      <c r="AK78" s="412"/>
      <c r="AL78" s="412"/>
      <c r="AM78" s="293">
        <f>SUM(Y78:AL78)</f>
        <v>0</v>
      </c>
    </row>
    <row r="79" spans="1:39" s="280" customFormat="1" ht="15" outlineLevel="1">
      <c r="A79" s="506"/>
      <c r="B79" s="312" t="s">
        <v>211</v>
      </c>
      <c r="C79" s="288" t="s">
        <v>160</v>
      </c>
      <c r="D79" s="292"/>
      <c r="E79" s="292"/>
      <c r="F79" s="292"/>
      <c r="G79" s="292"/>
      <c r="H79" s="292"/>
      <c r="I79" s="292"/>
      <c r="J79" s="292"/>
      <c r="K79" s="292"/>
      <c r="L79" s="292"/>
      <c r="M79" s="292"/>
      <c r="N79" s="292">
        <f>N78</f>
        <v>12</v>
      </c>
      <c r="O79" s="292"/>
      <c r="P79" s="292"/>
      <c r="Q79" s="292"/>
      <c r="R79" s="292"/>
      <c r="S79" s="292"/>
      <c r="T79" s="292"/>
      <c r="U79" s="292"/>
      <c r="V79" s="292"/>
      <c r="W79" s="292"/>
      <c r="X79" s="292"/>
      <c r="Y79" s="408">
        <f>Y78</f>
        <v>0</v>
      </c>
      <c r="Z79" s="408">
        <f>Z78</f>
        <v>0</v>
      </c>
      <c r="AA79" s="408">
        <f t="shared" ref="AA79:AD79" si="36">AA78</f>
        <v>0</v>
      </c>
      <c r="AB79" s="408">
        <f t="shared" si="36"/>
        <v>0</v>
      </c>
      <c r="AC79" s="408">
        <f t="shared" si="36"/>
        <v>0</v>
      </c>
      <c r="AD79" s="408">
        <f t="shared" si="36"/>
        <v>0</v>
      </c>
      <c r="AE79" s="408">
        <f t="shared" ref="AE79:AL79" si="37">AE78</f>
        <v>0</v>
      </c>
      <c r="AF79" s="408">
        <f t="shared" si="37"/>
        <v>0</v>
      </c>
      <c r="AG79" s="408">
        <f t="shared" si="37"/>
        <v>0</v>
      </c>
      <c r="AH79" s="408">
        <f t="shared" si="37"/>
        <v>0</v>
      </c>
      <c r="AI79" s="408">
        <f t="shared" si="37"/>
        <v>0</v>
      </c>
      <c r="AJ79" s="408">
        <f t="shared" si="37"/>
        <v>0</v>
      </c>
      <c r="AK79" s="408">
        <f t="shared" si="37"/>
        <v>0</v>
      </c>
      <c r="AL79" s="408">
        <f t="shared" si="37"/>
        <v>0</v>
      </c>
      <c r="AM79" s="294"/>
    </row>
    <row r="80" spans="1:39" s="280" customFormat="1" ht="15" outlineLevel="1">
      <c r="A80" s="506"/>
      <c r="B80" s="312"/>
      <c r="C80" s="302"/>
      <c r="D80" s="288"/>
      <c r="E80" s="288"/>
      <c r="F80" s="288"/>
      <c r="G80" s="288"/>
      <c r="H80" s="288"/>
      <c r="I80" s="288"/>
      <c r="J80" s="288"/>
      <c r="K80" s="288"/>
      <c r="L80" s="288"/>
      <c r="M80" s="288"/>
      <c r="N80" s="288"/>
      <c r="O80" s="288"/>
      <c r="P80" s="288"/>
      <c r="Q80" s="288"/>
      <c r="R80" s="288"/>
      <c r="S80" s="288"/>
      <c r="T80" s="288"/>
      <c r="U80" s="288"/>
      <c r="V80" s="288"/>
      <c r="W80" s="288"/>
      <c r="X80" s="288"/>
      <c r="Y80" s="419"/>
      <c r="Z80" s="419"/>
      <c r="AA80" s="409"/>
      <c r="AB80" s="409"/>
      <c r="AC80" s="409"/>
      <c r="AD80" s="409"/>
      <c r="AE80" s="409"/>
      <c r="AF80" s="409"/>
      <c r="AG80" s="409"/>
      <c r="AH80" s="409"/>
      <c r="AI80" s="409"/>
      <c r="AJ80" s="409"/>
      <c r="AK80" s="409"/>
      <c r="AL80" s="409"/>
      <c r="AM80" s="303"/>
    </row>
    <row r="81" spans="1:39" s="280" customFormat="1" ht="15" outlineLevel="1">
      <c r="A81" s="506">
        <v>20</v>
      </c>
      <c r="B81" s="312" t="s">
        <v>13</v>
      </c>
      <c r="C81" s="288" t="s">
        <v>25</v>
      </c>
      <c r="D81" s="292"/>
      <c r="E81" s="292"/>
      <c r="F81" s="292"/>
      <c r="G81" s="292"/>
      <c r="H81" s="292"/>
      <c r="I81" s="292"/>
      <c r="J81" s="292"/>
      <c r="K81" s="292"/>
      <c r="L81" s="292"/>
      <c r="M81" s="292"/>
      <c r="N81" s="292">
        <v>12</v>
      </c>
      <c r="O81" s="292"/>
      <c r="P81" s="292"/>
      <c r="Q81" s="292"/>
      <c r="R81" s="292"/>
      <c r="S81" s="292"/>
      <c r="T81" s="292"/>
      <c r="U81" s="292"/>
      <c r="V81" s="292"/>
      <c r="W81" s="292"/>
      <c r="X81" s="292"/>
      <c r="Y81" s="407"/>
      <c r="Z81" s="412"/>
      <c r="AA81" s="412"/>
      <c r="AB81" s="412"/>
      <c r="AC81" s="412"/>
      <c r="AD81" s="412"/>
      <c r="AE81" s="412"/>
      <c r="AF81" s="412"/>
      <c r="AG81" s="412"/>
      <c r="AH81" s="412"/>
      <c r="AI81" s="412"/>
      <c r="AJ81" s="412"/>
      <c r="AK81" s="412"/>
      <c r="AL81" s="412"/>
      <c r="AM81" s="293">
        <f>SUM(Y81:AL81)</f>
        <v>0</v>
      </c>
    </row>
    <row r="82" spans="1:39" s="280" customFormat="1" ht="15" outlineLevel="1">
      <c r="A82" s="506"/>
      <c r="B82" s="312" t="s">
        <v>211</v>
      </c>
      <c r="C82" s="288" t="s">
        <v>160</v>
      </c>
      <c r="D82" s="292"/>
      <c r="E82" s="292"/>
      <c r="F82" s="292"/>
      <c r="G82" s="292"/>
      <c r="H82" s="292"/>
      <c r="I82" s="292"/>
      <c r="J82" s="292"/>
      <c r="K82" s="292"/>
      <c r="L82" s="292"/>
      <c r="M82" s="292"/>
      <c r="N82" s="292">
        <f>N81</f>
        <v>12</v>
      </c>
      <c r="O82" s="292"/>
      <c r="P82" s="292"/>
      <c r="Q82" s="292"/>
      <c r="R82" s="292"/>
      <c r="S82" s="292"/>
      <c r="T82" s="292"/>
      <c r="U82" s="292"/>
      <c r="V82" s="292"/>
      <c r="W82" s="292"/>
      <c r="X82" s="292"/>
      <c r="Y82" s="408">
        <f>Y81</f>
        <v>0</v>
      </c>
      <c r="Z82" s="408">
        <f>Z81</f>
        <v>0</v>
      </c>
      <c r="AA82" s="408">
        <f t="shared" ref="AA82:AD82" si="38">AA81</f>
        <v>0</v>
      </c>
      <c r="AB82" s="408">
        <f t="shared" si="38"/>
        <v>0</v>
      </c>
      <c r="AC82" s="408">
        <f t="shared" si="38"/>
        <v>0</v>
      </c>
      <c r="AD82" s="408">
        <f t="shared" si="38"/>
        <v>0</v>
      </c>
      <c r="AE82" s="408">
        <f t="shared" ref="AE82:AL82" si="39">AE81</f>
        <v>0</v>
      </c>
      <c r="AF82" s="408">
        <f t="shared" si="39"/>
        <v>0</v>
      </c>
      <c r="AG82" s="408">
        <f t="shared" si="39"/>
        <v>0</v>
      </c>
      <c r="AH82" s="408">
        <f t="shared" si="39"/>
        <v>0</v>
      </c>
      <c r="AI82" s="408">
        <f t="shared" si="39"/>
        <v>0</v>
      </c>
      <c r="AJ82" s="408">
        <f t="shared" si="39"/>
        <v>0</v>
      </c>
      <c r="AK82" s="408">
        <f t="shared" si="39"/>
        <v>0</v>
      </c>
      <c r="AL82" s="408">
        <f t="shared" si="39"/>
        <v>0</v>
      </c>
      <c r="AM82" s="303"/>
    </row>
    <row r="83" spans="1:39" s="280" customFormat="1" ht="15" outlineLevel="1">
      <c r="A83" s="506"/>
      <c r="B83" s="312"/>
      <c r="C83" s="302"/>
      <c r="D83" s="288"/>
      <c r="E83" s="288"/>
      <c r="F83" s="288"/>
      <c r="G83" s="288"/>
      <c r="H83" s="288"/>
      <c r="I83" s="288"/>
      <c r="J83" s="288"/>
      <c r="K83" s="288"/>
      <c r="L83" s="288"/>
      <c r="M83" s="288"/>
      <c r="N83" s="315"/>
      <c r="O83" s="288"/>
      <c r="P83" s="288"/>
      <c r="Q83" s="288"/>
      <c r="R83" s="288"/>
      <c r="S83" s="288"/>
      <c r="T83" s="288"/>
      <c r="U83" s="288"/>
      <c r="V83" s="288"/>
      <c r="W83" s="288"/>
      <c r="X83" s="288"/>
      <c r="Y83" s="409"/>
      <c r="Z83" s="409"/>
      <c r="AA83" s="409"/>
      <c r="AB83" s="409"/>
      <c r="AC83" s="409"/>
      <c r="AD83" s="409"/>
      <c r="AE83" s="409"/>
      <c r="AF83" s="409"/>
      <c r="AG83" s="409"/>
      <c r="AH83" s="409"/>
      <c r="AI83" s="409"/>
      <c r="AJ83" s="409"/>
      <c r="AK83" s="409"/>
      <c r="AL83" s="409"/>
      <c r="AM83" s="303"/>
    </row>
    <row r="84" spans="1:39" s="280" customFormat="1" ht="15" outlineLevel="1">
      <c r="A84" s="506">
        <v>21</v>
      </c>
      <c r="B84" s="312" t="s">
        <v>22</v>
      </c>
      <c r="C84" s="288" t="s">
        <v>25</v>
      </c>
      <c r="D84" s="292">
        <f>'7.  Persistence Report'!AQ39</f>
        <v>67778.437904231338</v>
      </c>
      <c r="E84" s="292">
        <f>'7.  Persistence Report'!AR39</f>
        <v>67778.437904231338</v>
      </c>
      <c r="F84" s="292">
        <f>'7.  Persistence Report'!AS39</f>
        <v>67778.437904231338</v>
      </c>
      <c r="G84" s="292">
        <f>'7.  Persistence Report'!AT39</f>
        <v>67778.437904231338</v>
      </c>
      <c r="H84" s="292">
        <f>'7.  Persistence Report'!AU39</f>
        <v>67778.437904231338</v>
      </c>
      <c r="I84" s="292">
        <f>'7.  Persistence Report'!AV39</f>
        <v>67778.437904231338</v>
      </c>
      <c r="J84" s="292">
        <f>'7.  Persistence Report'!AW39</f>
        <v>67778.437904231338</v>
      </c>
      <c r="K84" s="292">
        <f>'7.  Persistence Report'!AX39</f>
        <v>67778.437904231338</v>
      </c>
      <c r="L84" s="292">
        <f>'7.  Persistence Report'!AY39</f>
        <v>67778.437904231338</v>
      </c>
      <c r="M84" s="292">
        <f>'7.  Persistence Report'!AZ39</f>
        <v>67778.437904231338</v>
      </c>
      <c r="N84" s="292">
        <v>12</v>
      </c>
      <c r="O84" s="292">
        <f>'7.  Persistence Report'!L39</f>
        <v>10.78721800170147</v>
      </c>
      <c r="P84" s="292">
        <f>'7.  Persistence Report'!M39</f>
        <v>10.78721800170147</v>
      </c>
      <c r="Q84" s="292">
        <f>'7.  Persistence Report'!N39</f>
        <v>10.78721800170147</v>
      </c>
      <c r="R84" s="292">
        <f>'7.  Persistence Report'!O39</f>
        <v>10.78721800170147</v>
      </c>
      <c r="S84" s="292">
        <f>'7.  Persistence Report'!P39</f>
        <v>10.78721800170147</v>
      </c>
      <c r="T84" s="292">
        <f>'7.  Persistence Report'!Q39</f>
        <v>10.78721800170147</v>
      </c>
      <c r="U84" s="292">
        <f>'7.  Persistence Report'!R39</f>
        <v>10.78721800170147</v>
      </c>
      <c r="V84" s="292">
        <f>'7.  Persistence Report'!S39</f>
        <v>10.78721800170147</v>
      </c>
      <c r="W84" s="292">
        <f>'7.  Persistence Report'!T39</f>
        <v>10.78721800170147</v>
      </c>
      <c r="X84" s="292">
        <f>'7.  Persistence Report'!U39</f>
        <v>10.78721800170147</v>
      </c>
      <c r="Y84" s="407"/>
      <c r="Z84" s="412"/>
      <c r="AA84" s="412">
        <v>1</v>
      </c>
      <c r="AB84" s="412"/>
      <c r="AC84" s="412"/>
      <c r="AD84" s="412"/>
      <c r="AE84" s="412"/>
      <c r="AF84" s="412"/>
      <c r="AG84" s="412"/>
      <c r="AH84" s="412"/>
      <c r="AI84" s="412"/>
      <c r="AJ84" s="412"/>
      <c r="AK84" s="412"/>
      <c r="AL84" s="412"/>
      <c r="AM84" s="293">
        <f>SUM(Y84:AL84)</f>
        <v>1</v>
      </c>
    </row>
    <row r="85" spans="1:39" s="280" customFormat="1" ht="15" outlineLevel="1">
      <c r="A85" s="506"/>
      <c r="B85" s="312" t="s">
        <v>211</v>
      </c>
      <c r="C85" s="288" t="s">
        <v>160</v>
      </c>
      <c r="D85" s="292"/>
      <c r="E85" s="292"/>
      <c r="F85" s="292"/>
      <c r="G85" s="292"/>
      <c r="H85" s="292"/>
      <c r="I85" s="292"/>
      <c r="J85" s="292"/>
      <c r="K85" s="292"/>
      <c r="L85" s="292"/>
      <c r="M85" s="292"/>
      <c r="N85" s="292">
        <f>N84</f>
        <v>12</v>
      </c>
      <c r="O85" s="292"/>
      <c r="P85" s="292"/>
      <c r="Q85" s="292"/>
      <c r="R85" s="292"/>
      <c r="S85" s="292"/>
      <c r="T85" s="292"/>
      <c r="U85" s="292"/>
      <c r="V85" s="292"/>
      <c r="W85" s="292"/>
      <c r="X85" s="292"/>
      <c r="Y85" s="408">
        <f>Y84</f>
        <v>0</v>
      </c>
      <c r="Z85" s="408">
        <f>Z84</f>
        <v>0</v>
      </c>
      <c r="AA85" s="408">
        <f t="shared" ref="AA85:AD85" si="40">AA84</f>
        <v>1</v>
      </c>
      <c r="AB85" s="408">
        <f t="shared" si="40"/>
        <v>0</v>
      </c>
      <c r="AC85" s="408">
        <f t="shared" si="40"/>
        <v>0</v>
      </c>
      <c r="AD85" s="408">
        <f t="shared" si="40"/>
        <v>0</v>
      </c>
      <c r="AE85" s="408">
        <f t="shared" ref="AE85:AL85" si="41">AE84</f>
        <v>0</v>
      </c>
      <c r="AF85" s="408">
        <f t="shared" si="41"/>
        <v>0</v>
      </c>
      <c r="AG85" s="408">
        <f t="shared" si="41"/>
        <v>0</v>
      </c>
      <c r="AH85" s="408">
        <f t="shared" si="41"/>
        <v>0</v>
      </c>
      <c r="AI85" s="408">
        <f t="shared" si="41"/>
        <v>0</v>
      </c>
      <c r="AJ85" s="408">
        <f t="shared" si="41"/>
        <v>0</v>
      </c>
      <c r="AK85" s="408">
        <f t="shared" si="41"/>
        <v>0</v>
      </c>
      <c r="AL85" s="408">
        <f t="shared" si="41"/>
        <v>0</v>
      </c>
      <c r="AM85" s="294"/>
    </row>
    <row r="86" spans="1:39" s="280" customFormat="1" ht="15" outlineLevel="1">
      <c r="A86" s="506"/>
      <c r="B86" s="312"/>
      <c r="C86" s="302"/>
      <c r="D86" s="288"/>
      <c r="E86" s="288"/>
      <c r="F86" s="288"/>
      <c r="G86" s="288"/>
      <c r="H86" s="288"/>
      <c r="I86" s="288"/>
      <c r="J86" s="288"/>
      <c r="K86" s="288"/>
      <c r="L86" s="288"/>
      <c r="M86" s="288"/>
      <c r="N86" s="288"/>
      <c r="O86" s="288"/>
      <c r="P86" s="288"/>
      <c r="Q86" s="288"/>
      <c r="R86" s="288"/>
      <c r="S86" s="288"/>
      <c r="T86" s="288"/>
      <c r="U86" s="288"/>
      <c r="V86" s="288"/>
      <c r="W86" s="288"/>
      <c r="X86" s="288"/>
      <c r="Y86" s="419"/>
      <c r="Z86" s="409"/>
      <c r="AA86" s="409"/>
      <c r="AB86" s="409"/>
      <c r="AC86" s="409"/>
      <c r="AD86" s="409"/>
      <c r="AE86" s="409"/>
      <c r="AF86" s="409"/>
      <c r="AG86" s="409"/>
      <c r="AH86" s="409"/>
      <c r="AI86" s="409"/>
      <c r="AJ86" s="409"/>
      <c r="AK86" s="409"/>
      <c r="AL86" s="409"/>
      <c r="AM86" s="303"/>
    </row>
    <row r="87" spans="1:39" s="280" customFormat="1" ht="15" outlineLevel="1">
      <c r="A87" s="506">
        <v>22</v>
      </c>
      <c r="B87" s="312" t="s">
        <v>9</v>
      </c>
      <c r="C87" s="288" t="s">
        <v>25</v>
      </c>
      <c r="D87" s="292">
        <f>'7.  Persistence Report'!AQ38+'7.  Persistence Report'!AQ35</f>
        <v>3375.8740000000003</v>
      </c>
      <c r="E87" s="292">
        <f>'7.  Persistence Report'!AR38+'7.  Persistence Report'!AR35</f>
        <v>0</v>
      </c>
      <c r="F87" s="292">
        <f>'7.  Persistence Report'!AS38+'7.  Persistence Report'!AS35</f>
        <v>0</v>
      </c>
      <c r="G87" s="292">
        <f>'7.  Persistence Report'!AT38+'7.  Persistence Report'!AT35</f>
        <v>0</v>
      </c>
      <c r="H87" s="292">
        <f>'7.  Persistence Report'!AU38+'7.  Persistence Report'!AU35</f>
        <v>0</v>
      </c>
      <c r="I87" s="292">
        <f>'7.  Persistence Report'!AV38+'7.  Persistence Report'!AV35</f>
        <v>0</v>
      </c>
      <c r="J87" s="292">
        <f>'7.  Persistence Report'!AW38+'7.  Persistence Report'!AW35</f>
        <v>0</v>
      </c>
      <c r="K87" s="292">
        <f>'7.  Persistence Report'!AX38+'7.  Persistence Report'!AX35</f>
        <v>0</v>
      </c>
      <c r="L87" s="292">
        <f>'7.  Persistence Report'!AY38+'7.  Persistence Report'!AY35</f>
        <v>0</v>
      </c>
      <c r="M87" s="292">
        <f>'7.  Persistence Report'!AZ38+'7.  Persistence Report'!AZ35</f>
        <v>0</v>
      </c>
      <c r="N87" s="288"/>
      <c r="O87" s="292">
        <f>'7.  Persistence Report'!L38+'7.  Persistence Report'!L35</f>
        <v>86.465600000000009</v>
      </c>
      <c r="P87" s="292">
        <f>'7.  Persistence Report'!M38+'7.  Persistence Report'!M35</f>
        <v>0</v>
      </c>
      <c r="Q87" s="292">
        <f>'7.  Persistence Report'!N38+'7.  Persistence Report'!N35</f>
        <v>0</v>
      </c>
      <c r="R87" s="292">
        <f>'7.  Persistence Report'!O38+'7.  Persistence Report'!O35</f>
        <v>0</v>
      </c>
      <c r="S87" s="292">
        <f>'7.  Persistence Report'!P38+'7.  Persistence Report'!P35</f>
        <v>0</v>
      </c>
      <c r="T87" s="292">
        <f>'7.  Persistence Report'!Q38+'7.  Persistence Report'!Q35</f>
        <v>0</v>
      </c>
      <c r="U87" s="292">
        <f>'7.  Persistence Report'!R38+'7.  Persistence Report'!R35</f>
        <v>0</v>
      </c>
      <c r="V87" s="292">
        <f>'7.  Persistence Report'!S38+'7.  Persistence Report'!S35</f>
        <v>0</v>
      </c>
      <c r="W87" s="292">
        <f>'7.  Persistence Report'!T38+'7.  Persistence Report'!T35</f>
        <v>0</v>
      </c>
      <c r="X87" s="292">
        <f>'7.  Persistence Report'!U38+'7.  Persistence Report'!U35</f>
        <v>0</v>
      </c>
      <c r="Y87" s="407"/>
      <c r="Z87" s="412"/>
      <c r="AA87" s="412"/>
      <c r="AB87" s="412"/>
      <c r="AC87" s="412"/>
      <c r="AD87" s="412"/>
      <c r="AE87" s="412"/>
      <c r="AF87" s="412"/>
      <c r="AG87" s="412"/>
      <c r="AH87" s="412"/>
      <c r="AI87" s="412"/>
      <c r="AJ87" s="412"/>
      <c r="AK87" s="412"/>
      <c r="AL87" s="412"/>
      <c r="AM87" s="293">
        <f>SUM(Y87:AL87)</f>
        <v>0</v>
      </c>
    </row>
    <row r="88" spans="1:39" s="280" customFormat="1" ht="15" outlineLevel="1">
      <c r="A88" s="506"/>
      <c r="B88" s="312" t="s">
        <v>211</v>
      </c>
      <c r="C88" s="288" t="s">
        <v>160</v>
      </c>
      <c r="D88" s="292"/>
      <c r="E88" s="292"/>
      <c r="F88" s="292"/>
      <c r="G88" s="292"/>
      <c r="H88" s="292"/>
      <c r="I88" s="292"/>
      <c r="J88" s="292"/>
      <c r="K88" s="292"/>
      <c r="L88" s="292"/>
      <c r="M88" s="292"/>
      <c r="N88" s="288"/>
      <c r="O88" s="292"/>
      <c r="P88" s="292"/>
      <c r="Q88" s="292"/>
      <c r="R88" s="292"/>
      <c r="S88" s="292"/>
      <c r="T88" s="292"/>
      <c r="U88" s="292"/>
      <c r="V88" s="292"/>
      <c r="W88" s="292"/>
      <c r="X88" s="292"/>
      <c r="Y88" s="408">
        <f>Y87</f>
        <v>0</v>
      </c>
      <c r="Z88" s="408">
        <f>Z87</f>
        <v>0</v>
      </c>
      <c r="AA88" s="408">
        <f t="shared" ref="AA88:AD88" si="42">AA87</f>
        <v>0</v>
      </c>
      <c r="AB88" s="408">
        <f t="shared" si="42"/>
        <v>0</v>
      </c>
      <c r="AC88" s="408">
        <f t="shared" si="42"/>
        <v>0</v>
      </c>
      <c r="AD88" s="408">
        <f t="shared" si="42"/>
        <v>0</v>
      </c>
      <c r="AE88" s="408">
        <f t="shared" ref="AE88:AL88" si="43">AE87</f>
        <v>0</v>
      </c>
      <c r="AF88" s="408">
        <f t="shared" si="43"/>
        <v>0</v>
      </c>
      <c r="AG88" s="408">
        <f t="shared" si="43"/>
        <v>0</v>
      </c>
      <c r="AH88" s="408">
        <f t="shared" si="43"/>
        <v>0</v>
      </c>
      <c r="AI88" s="408">
        <f t="shared" si="43"/>
        <v>0</v>
      </c>
      <c r="AJ88" s="408">
        <f t="shared" si="43"/>
        <v>0</v>
      </c>
      <c r="AK88" s="408">
        <f t="shared" si="43"/>
        <v>0</v>
      </c>
      <c r="AL88" s="408">
        <f t="shared" si="43"/>
        <v>0</v>
      </c>
      <c r="AM88" s="303"/>
    </row>
    <row r="89" spans="1:39" s="280" customFormat="1" ht="15" outlineLevel="1">
      <c r="A89" s="506"/>
      <c r="B89" s="312"/>
      <c r="C89" s="302"/>
      <c r="D89" s="288"/>
      <c r="E89" s="288"/>
      <c r="F89" s="288"/>
      <c r="G89" s="288"/>
      <c r="H89" s="288"/>
      <c r="I89" s="288"/>
      <c r="J89" s="288"/>
      <c r="K89" s="288"/>
      <c r="L89" s="288"/>
      <c r="M89" s="288"/>
      <c r="N89" s="288"/>
      <c r="O89" s="288"/>
      <c r="P89" s="288"/>
      <c r="Q89" s="288"/>
      <c r="R89" s="288"/>
      <c r="S89" s="288"/>
      <c r="T89" s="288"/>
      <c r="U89" s="288"/>
      <c r="V89" s="288"/>
      <c r="W89" s="288"/>
      <c r="X89" s="288"/>
      <c r="Y89" s="409"/>
      <c r="Z89" s="409"/>
      <c r="AA89" s="409"/>
      <c r="AB89" s="409"/>
      <c r="AC89" s="409"/>
      <c r="AD89" s="409"/>
      <c r="AE89" s="409"/>
      <c r="AF89" s="409"/>
      <c r="AG89" s="409"/>
      <c r="AH89" s="409"/>
      <c r="AI89" s="409"/>
      <c r="AJ89" s="409"/>
      <c r="AK89" s="409"/>
      <c r="AL89" s="409"/>
      <c r="AM89" s="303"/>
    </row>
    <row r="90" spans="1:39" s="290" customFormat="1" ht="15.6" outlineLevel="1">
      <c r="A90" s="507"/>
      <c r="B90" s="285" t="s">
        <v>14</v>
      </c>
      <c r="C90" s="286"/>
      <c r="D90" s="287"/>
      <c r="E90" s="287"/>
      <c r="F90" s="287"/>
      <c r="G90" s="287"/>
      <c r="H90" s="287"/>
      <c r="I90" s="287"/>
      <c r="J90" s="287"/>
      <c r="K90" s="287"/>
      <c r="L90" s="287"/>
      <c r="M90" s="287"/>
      <c r="N90" s="287"/>
      <c r="O90" s="287"/>
      <c r="P90" s="287"/>
      <c r="Q90" s="287"/>
      <c r="R90" s="287"/>
      <c r="S90" s="287"/>
      <c r="T90" s="287"/>
      <c r="U90" s="287"/>
      <c r="V90" s="287"/>
      <c r="W90" s="287"/>
      <c r="X90" s="287"/>
      <c r="Y90" s="411"/>
      <c r="Z90" s="411"/>
      <c r="AA90" s="411"/>
      <c r="AB90" s="411"/>
      <c r="AC90" s="411"/>
      <c r="AD90" s="411"/>
      <c r="AE90" s="411"/>
      <c r="AF90" s="411"/>
      <c r="AG90" s="411"/>
      <c r="AH90" s="411"/>
      <c r="AI90" s="411"/>
      <c r="AJ90" s="411"/>
      <c r="AK90" s="411"/>
      <c r="AL90" s="411"/>
      <c r="AM90" s="289"/>
    </row>
    <row r="91" spans="1:39" s="280" customFormat="1" ht="15" outlineLevel="1">
      <c r="A91" s="506">
        <v>23</v>
      </c>
      <c r="B91" s="312" t="s">
        <v>14</v>
      </c>
      <c r="C91" s="288" t="s">
        <v>25</v>
      </c>
      <c r="D91" s="292"/>
      <c r="E91" s="292"/>
      <c r="F91" s="292"/>
      <c r="G91" s="292"/>
      <c r="H91" s="292"/>
      <c r="I91" s="292"/>
      <c r="J91" s="292"/>
      <c r="K91" s="292"/>
      <c r="L91" s="292"/>
      <c r="M91" s="292"/>
      <c r="N91" s="288"/>
      <c r="O91" s="292"/>
      <c r="P91" s="292"/>
      <c r="Q91" s="292"/>
      <c r="R91" s="292"/>
      <c r="S91" s="292"/>
      <c r="T91" s="292"/>
      <c r="U91" s="292"/>
      <c r="V91" s="292"/>
      <c r="W91" s="292"/>
      <c r="X91" s="292"/>
      <c r="Y91" s="407"/>
      <c r="Z91" s="407"/>
      <c r="AA91" s="407"/>
      <c r="AB91" s="407"/>
      <c r="AC91" s="407"/>
      <c r="AD91" s="407"/>
      <c r="AE91" s="407"/>
      <c r="AF91" s="407"/>
      <c r="AG91" s="407"/>
      <c r="AH91" s="407"/>
      <c r="AI91" s="407"/>
      <c r="AJ91" s="407"/>
      <c r="AK91" s="407"/>
      <c r="AL91" s="407"/>
      <c r="AM91" s="293">
        <f>SUM(Y91:AL91)</f>
        <v>0</v>
      </c>
    </row>
    <row r="92" spans="1:39" s="280" customFormat="1" ht="15" outlineLevel="1">
      <c r="A92" s="506"/>
      <c r="B92" s="312" t="s">
        <v>211</v>
      </c>
      <c r="C92" s="288" t="s">
        <v>160</v>
      </c>
      <c r="D92" s="292"/>
      <c r="E92" s="292"/>
      <c r="F92" s="292"/>
      <c r="G92" s="292"/>
      <c r="H92" s="292"/>
      <c r="I92" s="292"/>
      <c r="J92" s="292"/>
      <c r="K92" s="292"/>
      <c r="L92" s="292"/>
      <c r="M92" s="292"/>
      <c r="N92" s="465"/>
      <c r="O92" s="292"/>
      <c r="P92" s="292"/>
      <c r="Q92" s="292"/>
      <c r="R92" s="292"/>
      <c r="S92" s="292"/>
      <c r="T92" s="292"/>
      <c r="U92" s="292"/>
      <c r="V92" s="292"/>
      <c r="W92" s="292"/>
      <c r="X92" s="292"/>
      <c r="Y92" s="408">
        <f>Y91</f>
        <v>0</v>
      </c>
      <c r="Z92" s="408">
        <f>Z91</f>
        <v>0</v>
      </c>
      <c r="AA92" s="408">
        <f t="shared" ref="AA92:AD92" si="44">AA91</f>
        <v>0</v>
      </c>
      <c r="AB92" s="408">
        <f t="shared" si="44"/>
        <v>0</v>
      </c>
      <c r="AC92" s="408">
        <f t="shared" si="44"/>
        <v>0</v>
      </c>
      <c r="AD92" s="408">
        <f t="shared" si="44"/>
        <v>0</v>
      </c>
      <c r="AE92" s="408">
        <f t="shared" ref="AE92:AL92" si="45">AE91</f>
        <v>0</v>
      </c>
      <c r="AF92" s="408">
        <f t="shared" si="45"/>
        <v>0</v>
      </c>
      <c r="AG92" s="408">
        <f t="shared" si="45"/>
        <v>0</v>
      </c>
      <c r="AH92" s="408">
        <f t="shared" si="45"/>
        <v>0</v>
      </c>
      <c r="AI92" s="408">
        <f t="shared" si="45"/>
        <v>0</v>
      </c>
      <c r="AJ92" s="408">
        <f t="shared" si="45"/>
        <v>0</v>
      </c>
      <c r="AK92" s="408">
        <f t="shared" si="45"/>
        <v>0</v>
      </c>
      <c r="AL92" s="408">
        <f t="shared" si="45"/>
        <v>0</v>
      </c>
      <c r="AM92" s="294"/>
    </row>
    <row r="93" spans="1:39" s="280" customFormat="1" ht="15" outlineLevel="1">
      <c r="A93" s="506"/>
      <c r="B93" s="312"/>
      <c r="C93" s="302"/>
      <c r="D93" s="288"/>
      <c r="E93" s="288"/>
      <c r="F93" s="288"/>
      <c r="G93" s="288"/>
      <c r="H93" s="288"/>
      <c r="I93" s="288"/>
      <c r="J93" s="288"/>
      <c r="K93" s="288"/>
      <c r="L93" s="288"/>
      <c r="M93" s="288"/>
      <c r="N93" s="288"/>
      <c r="O93" s="288"/>
      <c r="P93" s="288"/>
      <c r="Q93" s="288"/>
      <c r="R93" s="288"/>
      <c r="S93" s="288"/>
      <c r="T93" s="288"/>
      <c r="U93" s="288"/>
      <c r="V93" s="288"/>
      <c r="W93" s="288"/>
      <c r="X93" s="288"/>
      <c r="Y93" s="409"/>
      <c r="Z93" s="409"/>
      <c r="AA93" s="409"/>
      <c r="AB93" s="409"/>
      <c r="AC93" s="409"/>
      <c r="AD93" s="409"/>
      <c r="AE93" s="409"/>
      <c r="AF93" s="409"/>
      <c r="AG93" s="409"/>
      <c r="AH93" s="409"/>
      <c r="AI93" s="409"/>
      <c r="AJ93" s="409"/>
      <c r="AK93" s="409"/>
      <c r="AL93" s="409"/>
      <c r="AM93" s="303"/>
    </row>
    <row r="94" spans="1:39" s="290" customFormat="1" ht="15.6" outlineLevel="1">
      <c r="A94" s="507"/>
      <c r="B94" s="285" t="s">
        <v>473</v>
      </c>
      <c r="C94" s="286"/>
      <c r="D94" s="287"/>
      <c r="E94" s="287"/>
      <c r="F94" s="287"/>
      <c r="G94" s="287"/>
      <c r="H94" s="287"/>
      <c r="I94" s="287"/>
      <c r="J94" s="287"/>
      <c r="K94" s="287"/>
      <c r="L94" s="287"/>
      <c r="M94" s="287"/>
      <c r="N94" s="287"/>
      <c r="O94" s="287"/>
      <c r="P94" s="287"/>
      <c r="Q94" s="287"/>
      <c r="R94" s="287"/>
      <c r="S94" s="287"/>
      <c r="T94" s="287"/>
      <c r="U94" s="287"/>
      <c r="V94" s="287"/>
      <c r="W94" s="287"/>
      <c r="X94" s="287"/>
      <c r="Y94" s="411"/>
      <c r="Z94" s="411"/>
      <c r="AA94" s="411"/>
      <c r="AB94" s="411"/>
      <c r="AC94" s="411"/>
      <c r="AD94" s="411"/>
      <c r="AE94" s="411"/>
      <c r="AF94" s="411"/>
      <c r="AG94" s="411"/>
      <c r="AH94" s="411"/>
      <c r="AI94" s="411"/>
      <c r="AJ94" s="411"/>
      <c r="AK94" s="411"/>
      <c r="AL94" s="411"/>
      <c r="AM94" s="289"/>
    </row>
    <row r="95" spans="1:39" s="280" customFormat="1" ht="15" outlineLevel="1">
      <c r="A95" s="506">
        <v>24</v>
      </c>
      <c r="B95" s="312" t="s">
        <v>14</v>
      </c>
      <c r="C95" s="288" t="s">
        <v>25</v>
      </c>
      <c r="D95" s="292"/>
      <c r="E95" s="292"/>
      <c r="F95" s="292"/>
      <c r="G95" s="292"/>
      <c r="H95" s="292"/>
      <c r="I95" s="292"/>
      <c r="J95" s="292"/>
      <c r="K95" s="292"/>
      <c r="L95" s="292"/>
      <c r="M95" s="292"/>
      <c r="N95" s="288"/>
      <c r="O95" s="292"/>
      <c r="P95" s="292"/>
      <c r="Q95" s="292"/>
      <c r="R95" s="292"/>
      <c r="S95" s="292"/>
      <c r="T95" s="292"/>
      <c r="U95" s="292"/>
      <c r="V95" s="292"/>
      <c r="W95" s="292"/>
      <c r="X95" s="292"/>
      <c r="Y95" s="407"/>
      <c r="Z95" s="407"/>
      <c r="AA95" s="407"/>
      <c r="AB95" s="407"/>
      <c r="AC95" s="407"/>
      <c r="AD95" s="407"/>
      <c r="AE95" s="407"/>
      <c r="AF95" s="407"/>
      <c r="AG95" s="407"/>
      <c r="AH95" s="407"/>
      <c r="AI95" s="407"/>
      <c r="AJ95" s="407"/>
      <c r="AK95" s="407"/>
      <c r="AL95" s="407"/>
      <c r="AM95" s="293">
        <f>SUM(Y95:AL95)</f>
        <v>0</v>
      </c>
    </row>
    <row r="96" spans="1:39" s="280" customFormat="1" ht="15" outlineLevel="1">
      <c r="A96" s="506"/>
      <c r="B96" s="312" t="s">
        <v>211</v>
      </c>
      <c r="C96" s="288" t="s">
        <v>160</v>
      </c>
      <c r="D96" s="292"/>
      <c r="E96" s="292"/>
      <c r="F96" s="292"/>
      <c r="G96" s="292"/>
      <c r="H96" s="292"/>
      <c r="I96" s="292"/>
      <c r="J96" s="292"/>
      <c r="K96" s="292"/>
      <c r="L96" s="292"/>
      <c r="M96" s="292"/>
      <c r="N96" s="465"/>
      <c r="O96" s="292"/>
      <c r="P96" s="292"/>
      <c r="Q96" s="292"/>
      <c r="R96" s="292"/>
      <c r="S96" s="292"/>
      <c r="T96" s="292"/>
      <c r="U96" s="292"/>
      <c r="V96" s="292"/>
      <c r="W96" s="292"/>
      <c r="X96" s="292"/>
      <c r="Y96" s="408">
        <f>Y95</f>
        <v>0</v>
      </c>
      <c r="Z96" s="408">
        <f>Z95</f>
        <v>0</v>
      </c>
      <c r="AA96" s="408">
        <f t="shared" ref="AA96:AD96" si="46">AA95</f>
        <v>0</v>
      </c>
      <c r="AB96" s="408">
        <f t="shared" si="46"/>
        <v>0</v>
      </c>
      <c r="AC96" s="408">
        <f t="shared" si="46"/>
        <v>0</v>
      </c>
      <c r="AD96" s="408">
        <f t="shared" si="46"/>
        <v>0</v>
      </c>
      <c r="AE96" s="408">
        <f t="shared" ref="AE96:AL96" si="47">AE95</f>
        <v>0</v>
      </c>
      <c r="AF96" s="408">
        <f t="shared" si="47"/>
        <v>0</v>
      </c>
      <c r="AG96" s="408">
        <f t="shared" si="47"/>
        <v>0</v>
      </c>
      <c r="AH96" s="408">
        <f t="shared" si="47"/>
        <v>0</v>
      </c>
      <c r="AI96" s="408">
        <f t="shared" si="47"/>
        <v>0</v>
      </c>
      <c r="AJ96" s="408">
        <f t="shared" si="47"/>
        <v>0</v>
      </c>
      <c r="AK96" s="408">
        <f t="shared" si="47"/>
        <v>0</v>
      </c>
      <c r="AL96" s="408">
        <f t="shared" si="47"/>
        <v>0</v>
      </c>
      <c r="AM96" s="294"/>
    </row>
    <row r="97" spans="1:39" s="280" customFormat="1" ht="15" outlineLevel="1">
      <c r="A97" s="506"/>
      <c r="B97" s="312"/>
      <c r="C97" s="302"/>
      <c r="D97" s="288"/>
      <c r="E97" s="288"/>
      <c r="F97" s="288"/>
      <c r="G97" s="288"/>
      <c r="H97" s="288"/>
      <c r="I97" s="288"/>
      <c r="J97" s="288"/>
      <c r="K97" s="288"/>
      <c r="L97" s="288"/>
      <c r="M97" s="288"/>
      <c r="N97" s="288"/>
      <c r="O97" s="288"/>
      <c r="P97" s="288"/>
      <c r="Q97" s="288"/>
      <c r="R97" s="288"/>
      <c r="S97" s="288"/>
      <c r="T97" s="288"/>
      <c r="U97" s="288"/>
      <c r="V97" s="288"/>
      <c r="W97" s="288"/>
      <c r="X97" s="288"/>
      <c r="Y97" s="409"/>
      <c r="Z97" s="409"/>
      <c r="AA97" s="409"/>
      <c r="AB97" s="409"/>
      <c r="AC97" s="409"/>
      <c r="AD97" s="409"/>
      <c r="AE97" s="409"/>
      <c r="AF97" s="409"/>
      <c r="AG97" s="409"/>
      <c r="AH97" s="409"/>
      <c r="AI97" s="409"/>
      <c r="AJ97" s="409"/>
      <c r="AK97" s="409"/>
      <c r="AL97" s="409"/>
      <c r="AM97" s="303"/>
    </row>
    <row r="98" spans="1:39" s="280" customFormat="1" ht="15" outlineLevel="1">
      <c r="A98" s="506">
        <v>25</v>
      </c>
      <c r="B98" s="311" t="s">
        <v>21</v>
      </c>
      <c r="C98" s="288" t="s">
        <v>25</v>
      </c>
      <c r="D98" s="292"/>
      <c r="E98" s="292"/>
      <c r="F98" s="292"/>
      <c r="G98" s="292"/>
      <c r="H98" s="292"/>
      <c r="I98" s="292"/>
      <c r="J98" s="292"/>
      <c r="K98" s="292"/>
      <c r="L98" s="292"/>
      <c r="M98" s="292"/>
      <c r="N98" s="292">
        <v>0</v>
      </c>
      <c r="O98" s="292"/>
      <c r="P98" s="292"/>
      <c r="Q98" s="292"/>
      <c r="R98" s="292"/>
      <c r="S98" s="292"/>
      <c r="T98" s="292"/>
      <c r="U98" s="292"/>
      <c r="V98" s="292"/>
      <c r="W98" s="292"/>
      <c r="X98" s="292"/>
      <c r="Y98" s="412"/>
      <c r="Z98" s="412"/>
      <c r="AA98" s="412"/>
      <c r="AB98" s="412"/>
      <c r="AC98" s="412"/>
      <c r="AD98" s="412"/>
      <c r="AE98" s="412"/>
      <c r="AF98" s="412"/>
      <c r="AG98" s="412"/>
      <c r="AH98" s="412"/>
      <c r="AI98" s="412"/>
      <c r="AJ98" s="412"/>
      <c r="AK98" s="412"/>
      <c r="AL98" s="412"/>
      <c r="AM98" s="293">
        <f>SUM(Y98:AL98)</f>
        <v>0</v>
      </c>
    </row>
    <row r="99" spans="1:39" s="280" customFormat="1" ht="15" outlineLevel="1">
      <c r="A99" s="506"/>
      <c r="B99" s="312" t="s">
        <v>211</v>
      </c>
      <c r="C99" s="288" t="s">
        <v>160</v>
      </c>
      <c r="D99" s="292"/>
      <c r="E99" s="292"/>
      <c r="F99" s="292"/>
      <c r="G99" s="292"/>
      <c r="H99" s="292"/>
      <c r="I99" s="292"/>
      <c r="J99" s="292"/>
      <c r="K99" s="292"/>
      <c r="L99" s="292"/>
      <c r="M99" s="292"/>
      <c r="N99" s="292">
        <f>N98</f>
        <v>0</v>
      </c>
      <c r="O99" s="292"/>
      <c r="P99" s="292"/>
      <c r="Q99" s="292"/>
      <c r="R99" s="292"/>
      <c r="S99" s="292"/>
      <c r="T99" s="292"/>
      <c r="U99" s="292"/>
      <c r="V99" s="292"/>
      <c r="W99" s="292"/>
      <c r="X99" s="292"/>
      <c r="Y99" s="408">
        <f>Y98</f>
        <v>0</v>
      </c>
      <c r="Z99" s="408">
        <f>Z98</f>
        <v>0</v>
      </c>
      <c r="AA99" s="408">
        <f t="shared" ref="AA99:AD99" si="48">AA98</f>
        <v>0</v>
      </c>
      <c r="AB99" s="408">
        <f t="shared" si="48"/>
        <v>0</v>
      </c>
      <c r="AC99" s="408">
        <f t="shared" si="48"/>
        <v>0</v>
      </c>
      <c r="AD99" s="408">
        <f t="shared" si="48"/>
        <v>0</v>
      </c>
      <c r="AE99" s="408">
        <f t="shared" ref="AE99:AL99" si="49">AE98</f>
        <v>0</v>
      </c>
      <c r="AF99" s="408">
        <f t="shared" si="49"/>
        <v>0</v>
      </c>
      <c r="AG99" s="408">
        <f t="shared" si="49"/>
        <v>0</v>
      </c>
      <c r="AH99" s="408">
        <f t="shared" si="49"/>
        <v>0</v>
      </c>
      <c r="AI99" s="408">
        <f t="shared" si="49"/>
        <v>0</v>
      </c>
      <c r="AJ99" s="408">
        <f t="shared" si="49"/>
        <v>0</v>
      </c>
      <c r="AK99" s="408">
        <f t="shared" si="49"/>
        <v>0</v>
      </c>
      <c r="AL99" s="408">
        <f t="shared" si="49"/>
        <v>0</v>
      </c>
      <c r="AM99" s="308"/>
    </row>
    <row r="100" spans="1:39" s="280" customFormat="1" ht="15" outlineLevel="1">
      <c r="A100" s="506"/>
      <c r="B100" s="311"/>
      <c r="C100" s="309"/>
      <c r="D100" s="288"/>
      <c r="E100" s="288"/>
      <c r="F100" s="288"/>
      <c r="G100" s="288"/>
      <c r="H100" s="288"/>
      <c r="I100" s="288"/>
      <c r="J100" s="288"/>
      <c r="K100" s="288"/>
      <c r="L100" s="288"/>
      <c r="M100" s="288"/>
      <c r="N100" s="288"/>
      <c r="O100" s="288"/>
      <c r="P100" s="288"/>
      <c r="Q100" s="288"/>
      <c r="R100" s="288"/>
      <c r="S100" s="288"/>
      <c r="T100" s="288"/>
      <c r="U100" s="288"/>
      <c r="V100" s="288"/>
      <c r="W100" s="288"/>
      <c r="X100" s="288"/>
      <c r="Y100" s="413"/>
      <c r="Z100" s="414"/>
      <c r="AA100" s="413"/>
      <c r="AB100" s="413"/>
      <c r="AC100" s="413"/>
      <c r="AD100" s="413"/>
      <c r="AE100" s="413"/>
      <c r="AF100" s="413"/>
      <c r="AG100" s="413"/>
      <c r="AH100" s="413"/>
      <c r="AI100" s="413"/>
      <c r="AJ100" s="413"/>
      <c r="AK100" s="413"/>
      <c r="AL100" s="413"/>
      <c r="AM100" s="310"/>
    </row>
    <row r="101" spans="1:39" s="290" customFormat="1" ht="15.6" outlineLevel="1">
      <c r="A101" s="507"/>
      <c r="B101" s="285" t="s">
        <v>15</v>
      </c>
      <c r="C101" s="317"/>
      <c r="D101" s="287"/>
      <c r="E101" s="287"/>
      <c r="F101" s="287"/>
      <c r="G101" s="287"/>
      <c r="H101" s="287"/>
      <c r="I101" s="287"/>
      <c r="J101" s="287"/>
      <c r="K101" s="287"/>
      <c r="L101" s="287"/>
      <c r="M101" s="287"/>
      <c r="N101" s="288"/>
      <c r="O101" s="287"/>
      <c r="P101" s="287"/>
      <c r="Q101" s="287"/>
      <c r="R101" s="287"/>
      <c r="S101" s="287"/>
      <c r="T101" s="287"/>
      <c r="U101" s="287"/>
      <c r="V101" s="287"/>
      <c r="W101" s="287"/>
      <c r="X101" s="287"/>
      <c r="Y101" s="411"/>
      <c r="Z101" s="411"/>
      <c r="AA101" s="411"/>
      <c r="AB101" s="411"/>
      <c r="AC101" s="411"/>
      <c r="AD101" s="411"/>
      <c r="AE101" s="411"/>
      <c r="AF101" s="411"/>
      <c r="AG101" s="411"/>
      <c r="AH101" s="411"/>
      <c r="AI101" s="411"/>
      <c r="AJ101" s="411"/>
      <c r="AK101" s="411"/>
      <c r="AL101" s="411"/>
      <c r="AM101" s="289"/>
    </row>
    <row r="102" spans="1:39" s="280" customFormat="1" ht="15" outlineLevel="1">
      <c r="A102" s="506">
        <v>26</v>
      </c>
      <c r="B102" s="318" t="s">
        <v>16</v>
      </c>
      <c r="C102" s="288" t="s">
        <v>25</v>
      </c>
      <c r="D102" s="292">
        <f>'7.  Persistence Report'!AQ40</f>
        <v>149160.92699507996</v>
      </c>
      <c r="E102" s="292">
        <f>'7.  Persistence Report'!AR40</f>
        <v>149160.92699507996</v>
      </c>
      <c r="F102" s="292">
        <f>'7.  Persistence Report'!AS40</f>
        <v>149160.92699507996</v>
      </c>
      <c r="G102" s="292">
        <f>'7.  Persistence Report'!AT40</f>
        <v>149160.92699507996</v>
      </c>
      <c r="H102" s="292">
        <f>'7.  Persistence Report'!AU40</f>
        <v>149160.92699507996</v>
      </c>
      <c r="I102" s="292">
        <f>'7.  Persistence Report'!AV40</f>
        <v>149160.92699507996</v>
      </c>
      <c r="J102" s="292">
        <f>'7.  Persistence Report'!AW40</f>
        <v>149160.92699507996</v>
      </c>
      <c r="K102" s="292">
        <f>'7.  Persistence Report'!AX40</f>
        <v>149160.92699507996</v>
      </c>
      <c r="L102" s="292">
        <f>'7.  Persistence Report'!AY40</f>
        <v>149160.92699507996</v>
      </c>
      <c r="M102" s="292">
        <f>'7.  Persistence Report'!AZ40</f>
        <v>149160.92699507996</v>
      </c>
      <c r="N102" s="292">
        <v>12</v>
      </c>
      <c r="O102" s="292">
        <f>'7.  Persistence Report'!L40</f>
        <v>25.670044399999998</v>
      </c>
      <c r="P102" s="292">
        <f>'7.  Persistence Report'!M40</f>
        <v>25.670044399999998</v>
      </c>
      <c r="Q102" s="292">
        <f>'7.  Persistence Report'!N40</f>
        <v>25.670044399999998</v>
      </c>
      <c r="R102" s="292">
        <f>'7.  Persistence Report'!O40</f>
        <v>25.670044399999998</v>
      </c>
      <c r="S102" s="292">
        <f>'7.  Persistence Report'!P40</f>
        <v>25.670044399999998</v>
      </c>
      <c r="T102" s="292">
        <f>'7.  Persistence Report'!Q40</f>
        <v>25.670044399999998</v>
      </c>
      <c r="U102" s="292">
        <f>'7.  Persistence Report'!R40</f>
        <v>25.670044399999998</v>
      </c>
      <c r="V102" s="292">
        <f>'7.  Persistence Report'!S40</f>
        <v>25.670044399999998</v>
      </c>
      <c r="W102" s="292">
        <f>'7.  Persistence Report'!T40</f>
        <v>25.670044399999998</v>
      </c>
      <c r="X102" s="292">
        <f>'7.  Persistence Report'!U40</f>
        <v>25.670044399999998</v>
      </c>
      <c r="Y102" s="407"/>
      <c r="Z102" s="407"/>
      <c r="AA102" s="407">
        <v>1</v>
      </c>
      <c r="AB102" s="407"/>
      <c r="AC102" s="407"/>
      <c r="AD102" s="407"/>
      <c r="AE102" s="412"/>
      <c r="AF102" s="412"/>
      <c r="AG102" s="412"/>
      <c r="AH102" s="412"/>
      <c r="AI102" s="412"/>
      <c r="AJ102" s="412"/>
      <c r="AK102" s="412"/>
      <c r="AL102" s="412"/>
      <c r="AM102" s="293">
        <f>SUM(Y102:AL102)</f>
        <v>1</v>
      </c>
    </row>
    <row r="103" spans="1:39" s="280" customFormat="1" ht="15" outlineLevel="1">
      <c r="A103" s="506"/>
      <c r="B103" s="312" t="s">
        <v>211</v>
      </c>
      <c r="C103" s="288" t="s">
        <v>160</v>
      </c>
      <c r="D103" s="292"/>
      <c r="E103" s="292"/>
      <c r="F103" s="292"/>
      <c r="G103" s="292"/>
      <c r="H103" s="292"/>
      <c r="I103" s="292"/>
      <c r="J103" s="292"/>
      <c r="K103" s="292"/>
      <c r="L103" s="292"/>
      <c r="M103" s="292"/>
      <c r="N103" s="292">
        <f>N102</f>
        <v>12</v>
      </c>
      <c r="O103" s="292"/>
      <c r="P103" s="292"/>
      <c r="Q103" s="292"/>
      <c r="R103" s="292"/>
      <c r="S103" s="292"/>
      <c r="T103" s="292"/>
      <c r="U103" s="292"/>
      <c r="V103" s="292"/>
      <c r="W103" s="292"/>
      <c r="X103" s="292"/>
      <c r="Y103" s="408">
        <f>Y102</f>
        <v>0</v>
      </c>
      <c r="Z103" s="408">
        <f>Z102</f>
        <v>0</v>
      </c>
      <c r="AA103" s="408">
        <f t="shared" ref="AA103:AD103" si="50">AA102</f>
        <v>1</v>
      </c>
      <c r="AB103" s="408">
        <f t="shared" si="50"/>
        <v>0</v>
      </c>
      <c r="AC103" s="408">
        <f t="shared" si="50"/>
        <v>0</v>
      </c>
      <c r="AD103" s="408">
        <f t="shared" si="50"/>
        <v>0</v>
      </c>
      <c r="AE103" s="408">
        <f t="shared" ref="AE103:AL103" si="51">AE102</f>
        <v>0</v>
      </c>
      <c r="AF103" s="408">
        <f t="shared" si="51"/>
        <v>0</v>
      </c>
      <c r="AG103" s="408">
        <f t="shared" si="51"/>
        <v>0</v>
      </c>
      <c r="AH103" s="408">
        <f t="shared" si="51"/>
        <v>0</v>
      </c>
      <c r="AI103" s="408">
        <f t="shared" si="51"/>
        <v>0</v>
      </c>
      <c r="AJ103" s="408">
        <f t="shared" si="51"/>
        <v>0</v>
      </c>
      <c r="AK103" s="408">
        <f t="shared" si="51"/>
        <v>0</v>
      </c>
      <c r="AL103" s="408">
        <f t="shared" si="51"/>
        <v>0</v>
      </c>
      <c r="AM103" s="303"/>
    </row>
    <row r="104" spans="1:39" s="306" customFormat="1" ht="15" outlineLevel="1">
      <c r="A104" s="509"/>
      <c r="B104" s="319"/>
      <c r="C104" s="288"/>
      <c r="D104" s="288"/>
      <c r="E104" s="288"/>
      <c r="F104" s="288"/>
      <c r="G104" s="288"/>
      <c r="H104" s="288"/>
      <c r="I104" s="288"/>
      <c r="J104" s="288"/>
      <c r="K104" s="288"/>
      <c r="L104" s="288"/>
      <c r="M104" s="288"/>
      <c r="N104" s="288"/>
      <c r="O104" s="288"/>
      <c r="P104" s="288"/>
      <c r="Q104" s="288"/>
      <c r="R104" s="288"/>
      <c r="S104" s="288"/>
      <c r="T104" s="288"/>
      <c r="U104" s="288"/>
      <c r="V104" s="288"/>
      <c r="W104" s="288"/>
      <c r="X104" s="288"/>
      <c r="Y104" s="420"/>
      <c r="Z104" s="421"/>
      <c r="AA104" s="421"/>
      <c r="AB104" s="421"/>
      <c r="AC104" s="421"/>
      <c r="AD104" s="421"/>
      <c r="AE104" s="421"/>
      <c r="AF104" s="421"/>
      <c r="AG104" s="421"/>
      <c r="AH104" s="421"/>
      <c r="AI104" s="421"/>
      <c r="AJ104" s="421"/>
      <c r="AK104" s="421"/>
      <c r="AL104" s="421"/>
      <c r="AM104" s="294"/>
    </row>
    <row r="105" spans="1:39" s="280" customFormat="1" ht="15" outlineLevel="1">
      <c r="A105" s="506">
        <v>27</v>
      </c>
      <c r="B105" s="318" t="s">
        <v>17</v>
      </c>
      <c r="C105" s="288" t="s">
        <v>25</v>
      </c>
      <c r="D105" s="292">
        <f>'7.  Persistence Report'!AQ41</f>
        <v>55640.913659404367</v>
      </c>
      <c r="E105" s="292">
        <f>'7.  Persistence Report'!AR41</f>
        <v>55640.913659404367</v>
      </c>
      <c r="F105" s="292">
        <f>'7.  Persistence Report'!AS41</f>
        <v>55640.913659404367</v>
      </c>
      <c r="G105" s="292">
        <f>'7.  Persistence Report'!AT41</f>
        <v>55640.913659404367</v>
      </c>
      <c r="H105" s="292">
        <f>'7.  Persistence Report'!AU41</f>
        <v>55640.913659404367</v>
      </c>
      <c r="I105" s="292">
        <f>'7.  Persistence Report'!AV41</f>
        <v>55640.913659404367</v>
      </c>
      <c r="J105" s="292">
        <f>'7.  Persistence Report'!AW41</f>
        <v>55640.913659404367</v>
      </c>
      <c r="K105" s="292">
        <f>'7.  Persistence Report'!AX41</f>
        <v>55640.913659404367</v>
      </c>
      <c r="L105" s="292">
        <f>'7.  Persistence Report'!AY41</f>
        <v>55640.913659404367</v>
      </c>
      <c r="M105" s="292">
        <f>'7.  Persistence Report'!AZ41</f>
        <v>55640.913659404367</v>
      </c>
      <c r="N105" s="292">
        <v>12</v>
      </c>
      <c r="O105" s="292">
        <f>'7.  Persistence Report'!L41</f>
        <v>10.833511226519542</v>
      </c>
      <c r="P105" s="292">
        <f>'7.  Persistence Report'!M41</f>
        <v>10.833511226519542</v>
      </c>
      <c r="Q105" s="292">
        <f>'7.  Persistence Report'!N41</f>
        <v>10.833511226519542</v>
      </c>
      <c r="R105" s="292">
        <f>'7.  Persistence Report'!O41</f>
        <v>10.833511226519542</v>
      </c>
      <c r="S105" s="292">
        <f>'7.  Persistence Report'!P41</f>
        <v>10.833511226519542</v>
      </c>
      <c r="T105" s="292">
        <f>'7.  Persistence Report'!Q41</f>
        <v>10.833511226519542</v>
      </c>
      <c r="U105" s="292">
        <f>'7.  Persistence Report'!R41</f>
        <v>10.833511226519542</v>
      </c>
      <c r="V105" s="292">
        <f>'7.  Persistence Report'!S41</f>
        <v>10.833511226519542</v>
      </c>
      <c r="W105" s="292">
        <f>'7.  Persistence Report'!T41</f>
        <v>10.833511226519542</v>
      </c>
      <c r="X105" s="292">
        <f>'7.  Persistence Report'!U41</f>
        <v>10.833511226519542</v>
      </c>
      <c r="Y105" s="407"/>
      <c r="Z105" s="407"/>
      <c r="AA105" s="407">
        <v>1</v>
      </c>
      <c r="AB105" s="407"/>
      <c r="AC105" s="407"/>
      <c r="AD105" s="407"/>
      <c r="AE105" s="412"/>
      <c r="AF105" s="412"/>
      <c r="AG105" s="412"/>
      <c r="AH105" s="412"/>
      <c r="AI105" s="412"/>
      <c r="AJ105" s="412"/>
      <c r="AK105" s="412"/>
      <c r="AL105" s="412"/>
      <c r="AM105" s="293">
        <f>SUM(Y105:AL105)</f>
        <v>1</v>
      </c>
    </row>
    <row r="106" spans="1:39" s="280" customFormat="1" ht="15" outlineLevel="1">
      <c r="A106" s="506"/>
      <c r="B106" s="312" t="s">
        <v>211</v>
      </c>
      <c r="C106" s="288" t="s">
        <v>160</v>
      </c>
      <c r="D106" s="292">
        <f>'7.  Persistence Report'!AQ44</f>
        <v>-2329.2336594043591</v>
      </c>
      <c r="E106" s="292">
        <f>'7.  Persistence Report'!AR44</f>
        <v>-2329.2336594043591</v>
      </c>
      <c r="F106" s="292">
        <f>'7.  Persistence Report'!AS44</f>
        <v>-2329.2336594043591</v>
      </c>
      <c r="G106" s="292">
        <f>'7.  Persistence Report'!AT44</f>
        <v>-2329.2336594043591</v>
      </c>
      <c r="H106" s="292">
        <f>'7.  Persistence Report'!AU44</f>
        <v>-2329.23365940436</v>
      </c>
      <c r="I106" s="292">
        <f>'7.  Persistence Report'!AV44</f>
        <v>-2329.23365940436</v>
      </c>
      <c r="J106" s="292">
        <f>'7.  Persistence Report'!AW44</f>
        <v>-2329.23365940436</v>
      </c>
      <c r="K106" s="292">
        <f>'7.  Persistence Report'!AX44</f>
        <v>-2329.23365940436</v>
      </c>
      <c r="L106" s="292">
        <f>'7.  Persistence Report'!AY44</f>
        <v>-2329.23365940436</v>
      </c>
      <c r="M106" s="292">
        <f>'7.  Persistence Report'!AZ44</f>
        <v>-2329.23365940436</v>
      </c>
      <c r="N106" s="292">
        <f>N105</f>
        <v>12</v>
      </c>
      <c r="O106" s="292">
        <f>'7.  Persistence Report'!L44</f>
        <v>-0.45351122651954118</v>
      </c>
      <c r="P106" s="292">
        <f>'7.  Persistence Report'!M44</f>
        <v>-0.45351122651954118</v>
      </c>
      <c r="Q106" s="292">
        <f>'7.  Persistence Report'!N44</f>
        <v>-0.45351122651954118</v>
      </c>
      <c r="R106" s="292">
        <f>'7.  Persistence Report'!O44</f>
        <v>-0.45351122651954118</v>
      </c>
      <c r="S106" s="292">
        <f>'7.  Persistence Report'!P44</f>
        <v>-0.45351122651954101</v>
      </c>
      <c r="T106" s="292">
        <f>'7.  Persistence Report'!Q44</f>
        <v>-0.45351122651954101</v>
      </c>
      <c r="U106" s="292">
        <f>'7.  Persistence Report'!R44</f>
        <v>-0.45351122651954101</v>
      </c>
      <c r="V106" s="292">
        <f>'7.  Persistence Report'!S44</f>
        <v>-0.45351122651954101</v>
      </c>
      <c r="W106" s="292">
        <f>'7.  Persistence Report'!T44</f>
        <v>-0.45351122651954101</v>
      </c>
      <c r="X106" s="292">
        <f>'7.  Persistence Report'!U44</f>
        <v>-0.45351122651954101</v>
      </c>
      <c r="Y106" s="408">
        <f>Y105</f>
        <v>0</v>
      </c>
      <c r="Z106" s="408">
        <f>Z105</f>
        <v>0</v>
      </c>
      <c r="AA106" s="408">
        <f>AA105</f>
        <v>1</v>
      </c>
      <c r="AB106" s="408">
        <f>AB105</f>
        <v>0</v>
      </c>
      <c r="AC106" s="408">
        <f t="shared" ref="AC106:AD106" si="52">AC105</f>
        <v>0</v>
      </c>
      <c r="AD106" s="408">
        <f t="shared" si="52"/>
        <v>0</v>
      </c>
      <c r="AE106" s="408">
        <f t="shared" ref="AE106:AL106" si="53">AE105</f>
        <v>0</v>
      </c>
      <c r="AF106" s="408">
        <f t="shared" si="53"/>
        <v>0</v>
      </c>
      <c r="AG106" s="408">
        <f t="shared" si="53"/>
        <v>0</v>
      </c>
      <c r="AH106" s="408">
        <f t="shared" si="53"/>
        <v>0</v>
      </c>
      <c r="AI106" s="408">
        <f t="shared" si="53"/>
        <v>0</v>
      </c>
      <c r="AJ106" s="408">
        <f t="shared" si="53"/>
        <v>0</v>
      </c>
      <c r="AK106" s="408">
        <f t="shared" si="53"/>
        <v>0</v>
      </c>
      <c r="AL106" s="408">
        <f t="shared" si="53"/>
        <v>0</v>
      </c>
      <c r="AM106" s="303"/>
    </row>
    <row r="107" spans="1:39" s="306" customFormat="1" ht="15.6" outlineLevel="1">
      <c r="A107" s="509"/>
      <c r="B107" s="320"/>
      <c r="C107" s="297"/>
      <c r="D107" s="288"/>
      <c r="E107" s="288"/>
      <c r="F107" s="288"/>
      <c r="G107" s="288"/>
      <c r="H107" s="288"/>
      <c r="I107" s="288"/>
      <c r="J107" s="288"/>
      <c r="K107" s="288"/>
      <c r="L107" s="288"/>
      <c r="M107" s="288"/>
      <c r="N107" s="297"/>
      <c r="O107" s="288"/>
      <c r="P107" s="288"/>
      <c r="Q107" s="288"/>
      <c r="R107" s="288"/>
      <c r="S107" s="288"/>
      <c r="T107" s="288"/>
      <c r="U107" s="288"/>
      <c r="V107" s="288"/>
      <c r="W107" s="288"/>
      <c r="X107" s="288"/>
      <c r="Y107" s="409"/>
      <c r="Z107" s="409"/>
      <c r="AA107" s="409"/>
      <c r="AB107" s="409"/>
      <c r="AC107" s="409"/>
      <c r="AD107" s="409"/>
      <c r="AE107" s="409"/>
      <c r="AF107" s="409"/>
      <c r="AG107" s="409"/>
      <c r="AH107" s="409"/>
      <c r="AI107" s="409"/>
      <c r="AJ107" s="409"/>
      <c r="AK107" s="409"/>
      <c r="AL107" s="409"/>
      <c r="AM107" s="303"/>
    </row>
    <row r="108" spans="1:39" s="280" customFormat="1" ht="15" outlineLevel="1">
      <c r="A108" s="506">
        <v>28</v>
      </c>
      <c r="B108" s="318" t="s">
        <v>18</v>
      </c>
      <c r="C108" s="288" t="s">
        <v>25</v>
      </c>
      <c r="D108" s="292"/>
      <c r="E108" s="292"/>
      <c r="F108" s="292"/>
      <c r="G108" s="292"/>
      <c r="H108" s="292"/>
      <c r="I108" s="292"/>
      <c r="J108" s="292"/>
      <c r="K108" s="292"/>
      <c r="L108" s="292"/>
      <c r="M108" s="292"/>
      <c r="N108" s="292">
        <v>0</v>
      </c>
      <c r="O108" s="292"/>
      <c r="P108" s="292"/>
      <c r="Q108" s="292"/>
      <c r="R108" s="292"/>
      <c r="S108" s="292"/>
      <c r="T108" s="292"/>
      <c r="U108" s="292"/>
      <c r="V108" s="292"/>
      <c r="W108" s="292"/>
      <c r="X108" s="292"/>
      <c r="Y108" s="407"/>
      <c r="Z108" s="407"/>
      <c r="AA108" s="407"/>
      <c r="AB108" s="407"/>
      <c r="AC108" s="407"/>
      <c r="AD108" s="407"/>
      <c r="AE108" s="412"/>
      <c r="AF108" s="412"/>
      <c r="AG108" s="412"/>
      <c r="AH108" s="412"/>
      <c r="AI108" s="412"/>
      <c r="AJ108" s="412"/>
      <c r="AK108" s="412"/>
      <c r="AL108" s="412"/>
      <c r="AM108" s="293">
        <f>SUM(Y108:AL108)</f>
        <v>0</v>
      </c>
    </row>
    <row r="109" spans="1:39" s="280" customFormat="1" ht="15" outlineLevel="1">
      <c r="A109" s="506"/>
      <c r="B109" s="312" t="s">
        <v>211</v>
      </c>
      <c r="C109" s="288" t="s">
        <v>160</v>
      </c>
      <c r="D109" s="292"/>
      <c r="E109" s="292"/>
      <c r="F109" s="292"/>
      <c r="G109" s="292"/>
      <c r="H109" s="292"/>
      <c r="I109" s="292"/>
      <c r="J109" s="292"/>
      <c r="K109" s="292"/>
      <c r="L109" s="292"/>
      <c r="M109" s="292"/>
      <c r="N109" s="292">
        <f>N108</f>
        <v>0</v>
      </c>
      <c r="O109" s="292"/>
      <c r="P109" s="292"/>
      <c r="Q109" s="292"/>
      <c r="R109" s="292"/>
      <c r="S109" s="292"/>
      <c r="T109" s="292"/>
      <c r="U109" s="292"/>
      <c r="V109" s="292"/>
      <c r="W109" s="292"/>
      <c r="X109" s="292"/>
      <c r="Y109" s="408">
        <f>Y108</f>
        <v>0</v>
      </c>
      <c r="Z109" s="408">
        <f>Z108</f>
        <v>0</v>
      </c>
      <c r="AA109" s="408">
        <f t="shared" ref="AA109:AD109" si="54">AA108</f>
        <v>0</v>
      </c>
      <c r="AB109" s="408">
        <f t="shared" si="54"/>
        <v>0</v>
      </c>
      <c r="AC109" s="408">
        <f t="shared" si="54"/>
        <v>0</v>
      </c>
      <c r="AD109" s="408">
        <f t="shared" si="54"/>
        <v>0</v>
      </c>
      <c r="AE109" s="408">
        <f t="shared" ref="AE109:AK109" si="55">AE108</f>
        <v>0</v>
      </c>
      <c r="AF109" s="408">
        <f t="shared" si="55"/>
        <v>0</v>
      </c>
      <c r="AG109" s="408">
        <f t="shared" si="55"/>
        <v>0</v>
      </c>
      <c r="AH109" s="408">
        <f t="shared" si="55"/>
        <v>0</v>
      </c>
      <c r="AI109" s="408">
        <f t="shared" si="55"/>
        <v>0</v>
      </c>
      <c r="AJ109" s="408">
        <f t="shared" si="55"/>
        <v>0</v>
      </c>
      <c r="AK109" s="408">
        <f t="shared" si="55"/>
        <v>0</v>
      </c>
      <c r="AL109" s="408">
        <f>AL108</f>
        <v>0</v>
      </c>
      <c r="AM109" s="294"/>
    </row>
    <row r="110" spans="1:39" s="306" customFormat="1" ht="15" outlineLevel="1">
      <c r="A110" s="509"/>
      <c r="B110" s="319"/>
      <c r="C110" s="288"/>
      <c r="D110" s="288"/>
      <c r="E110" s="288"/>
      <c r="F110" s="288"/>
      <c r="G110" s="288"/>
      <c r="H110" s="288"/>
      <c r="I110" s="288"/>
      <c r="J110" s="288"/>
      <c r="K110" s="288"/>
      <c r="L110" s="288"/>
      <c r="M110" s="288"/>
      <c r="N110" s="288"/>
      <c r="O110" s="288"/>
      <c r="P110" s="288"/>
      <c r="Q110" s="288"/>
      <c r="R110" s="288"/>
      <c r="S110" s="288"/>
      <c r="T110" s="288"/>
      <c r="U110" s="288"/>
      <c r="V110" s="288"/>
      <c r="W110" s="288"/>
      <c r="X110" s="288"/>
      <c r="Y110" s="409"/>
      <c r="Z110" s="409"/>
      <c r="AA110" s="409"/>
      <c r="AB110" s="409"/>
      <c r="AC110" s="409"/>
      <c r="AD110" s="409"/>
      <c r="AE110" s="409"/>
      <c r="AF110" s="409"/>
      <c r="AG110" s="409"/>
      <c r="AH110" s="409"/>
      <c r="AI110" s="409"/>
      <c r="AJ110" s="409"/>
      <c r="AK110" s="409"/>
      <c r="AL110" s="409"/>
      <c r="AM110" s="303"/>
    </row>
    <row r="111" spans="1:39" s="280" customFormat="1" ht="15" outlineLevel="1">
      <c r="A111" s="506">
        <v>29</v>
      </c>
      <c r="B111" s="321" t="s">
        <v>19</v>
      </c>
      <c r="C111" s="288" t="s">
        <v>25</v>
      </c>
      <c r="D111" s="292"/>
      <c r="E111" s="292"/>
      <c r="F111" s="292"/>
      <c r="G111" s="292"/>
      <c r="H111" s="292"/>
      <c r="I111" s="292"/>
      <c r="J111" s="292"/>
      <c r="K111" s="292"/>
      <c r="L111" s="292"/>
      <c r="M111" s="292"/>
      <c r="N111" s="292">
        <v>0</v>
      </c>
      <c r="O111" s="292"/>
      <c r="P111" s="292"/>
      <c r="Q111" s="292"/>
      <c r="R111" s="292"/>
      <c r="S111" s="292"/>
      <c r="T111" s="292"/>
      <c r="U111" s="292"/>
      <c r="V111" s="292"/>
      <c r="W111" s="292"/>
      <c r="X111" s="292"/>
      <c r="Y111" s="407"/>
      <c r="Z111" s="407"/>
      <c r="AA111" s="407"/>
      <c r="AB111" s="407"/>
      <c r="AC111" s="407"/>
      <c r="AD111" s="407"/>
      <c r="AE111" s="412"/>
      <c r="AF111" s="412"/>
      <c r="AG111" s="412"/>
      <c r="AH111" s="412"/>
      <c r="AI111" s="412"/>
      <c r="AJ111" s="412"/>
      <c r="AK111" s="412"/>
      <c r="AL111" s="412"/>
      <c r="AM111" s="293">
        <f>SUM(Y111:AL111)</f>
        <v>0</v>
      </c>
    </row>
    <row r="112" spans="1:39" s="280" customFormat="1" ht="15" outlineLevel="1">
      <c r="A112" s="506"/>
      <c r="B112" s="321" t="s">
        <v>211</v>
      </c>
      <c r="C112" s="288" t="s">
        <v>160</v>
      </c>
      <c r="D112" s="292"/>
      <c r="E112" s="292"/>
      <c r="F112" s="292"/>
      <c r="G112" s="292"/>
      <c r="H112" s="292"/>
      <c r="I112" s="292"/>
      <c r="J112" s="292"/>
      <c r="K112" s="292"/>
      <c r="L112" s="292"/>
      <c r="M112" s="292"/>
      <c r="N112" s="292">
        <f>N111</f>
        <v>0</v>
      </c>
      <c r="O112" s="292"/>
      <c r="P112" s="292"/>
      <c r="Q112" s="292"/>
      <c r="R112" s="292"/>
      <c r="S112" s="292"/>
      <c r="T112" s="292"/>
      <c r="U112" s="292"/>
      <c r="V112" s="292"/>
      <c r="W112" s="292"/>
      <c r="X112" s="292"/>
      <c r="Y112" s="408">
        <f>Y111</f>
        <v>0</v>
      </c>
      <c r="Z112" s="408">
        <f t="shared" ref="Z112:AD112" si="56">Z111</f>
        <v>0</v>
      </c>
      <c r="AA112" s="408">
        <f t="shared" si="56"/>
        <v>0</v>
      </c>
      <c r="AB112" s="408">
        <f t="shared" si="56"/>
        <v>0</v>
      </c>
      <c r="AC112" s="408">
        <f t="shared" si="56"/>
        <v>0</v>
      </c>
      <c r="AD112" s="408">
        <f t="shared" si="56"/>
        <v>0</v>
      </c>
      <c r="AE112" s="408">
        <f t="shared" ref="AE112:AK112" si="57">AE111</f>
        <v>0</v>
      </c>
      <c r="AF112" s="408">
        <f t="shared" si="57"/>
        <v>0</v>
      </c>
      <c r="AG112" s="408">
        <f t="shared" si="57"/>
        <v>0</v>
      </c>
      <c r="AH112" s="408">
        <f t="shared" si="57"/>
        <v>0</v>
      </c>
      <c r="AI112" s="408">
        <f t="shared" si="57"/>
        <v>0</v>
      </c>
      <c r="AJ112" s="408">
        <f t="shared" si="57"/>
        <v>0</v>
      </c>
      <c r="AK112" s="408">
        <f t="shared" si="57"/>
        <v>0</v>
      </c>
      <c r="AL112" s="408">
        <f>AL111</f>
        <v>0</v>
      </c>
      <c r="AM112" s="502"/>
    </row>
    <row r="113" spans="1:39" s="280" customFormat="1" ht="15" outlineLevel="1">
      <c r="A113" s="506"/>
      <c r="B113" s="321"/>
      <c r="C113" s="288"/>
      <c r="D113" s="288"/>
      <c r="E113" s="288"/>
      <c r="F113" s="288"/>
      <c r="G113" s="288"/>
      <c r="H113" s="288"/>
      <c r="I113" s="288"/>
      <c r="J113" s="288"/>
      <c r="K113" s="288"/>
      <c r="L113" s="288"/>
      <c r="M113" s="288"/>
      <c r="N113" s="288"/>
      <c r="O113" s="288"/>
      <c r="P113" s="288"/>
      <c r="Q113" s="288"/>
      <c r="R113" s="288"/>
      <c r="S113" s="288"/>
      <c r="T113" s="288"/>
      <c r="U113" s="288"/>
      <c r="V113" s="288"/>
      <c r="W113" s="288"/>
      <c r="X113" s="288"/>
      <c r="Y113" s="288"/>
      <c r="Z113" s="409"/>
      <c r="AA113" s="409"/>
      <c r="AB113" s="409"/>
      <c r="AC113" s="409"/>
      <c r="AD113" s="409"/>
      <c r="AE113" s="413"/>
      <c r="AF113" s="413"/>
      <c r="AG113" s="413"/>
      <c r="AH113" s="413"/>
      <c r="AI113" s="413"/>
      <c r="AJ113" s="413"/>
      <c r="AK113" s="413"/>
      <c r="AL113" s="413"/>
      <c r="AM113" s="310"/>
    </row>
    <row r="114" spans="1:39" s="280" customFormat="1" ht="15" outlineLevel="1">
      <c r="A114" s="506">
        <v>30</v>
      </c>
      <c r="B114" s="321" t="s">
        <v>474</v>
      </c>
      <c r="C114" s="288" t="s">
        <v>25</v>
      </c>
      <c r="D114" s="292"/>
      <c r="E114" s="292"/>
      <c r="F114" s="292"/>
      <c r="G114" s="292"/>
      <c r="H114" s="292"/>
      <c r="I114" s="292"/>
      <c r="J114" s="292"/>
      <c r="K114" s="292"/>
      <c r="L114" s="292"/>
      <c r="M114" s="292"/>
      <c r="N114" s="292">
        <v>0</v>
      </c>
      <c r="O114" s="292"/>
      <c r="P114" s="292"/>
      <c r="Q114" s="292"/>
      <c r="R114" s="292"/>
      <c r="S114" s="292"/>
      <c r="T114" s="292"/>
      <c r="U114" s="292"/>
      <c r="V114" s="292"/>
      <c r="W114" s="292"/>
      <c r="X114" s="292"/>
      <c r="Y114" s="407"/>
      <c r="Z114" s="407"/>
      <c r="AA114" s="407"/>
      <c r="AB114" s="407"/>
      <c r="AC114" s="407"/>
      <c r="AD114" s="407"/>
      <c r="AE114" s="412"/>
      <c r="AF114" s="412"/>
      <c r="AG114" s="412"/>
      <c r="AH114" s="412"/>
      <c r="AI114" s="412"/>
      <c r="AJ114" s="412"/>
      <c r="AK114" s="412"/>
      <c r="AL114" s="412"/>
      <c r="AM114" s="293">
        <f>SUM(Y114:AL114)</f>
        <v>0</v>
      </c>
    </row>
    <row r="115" spans="1:39" s="280" customFormat="1" ht="15" outlineLevel="1">
      <c r="A115" s="506"/>
      <c r="B115" s="321" t="s">
        <v>211</v>
      </c>
      <c r="C115" s="288" t="s">
        <v>160</v>
      </c>
      <c r="D115" s="292"/>
      <c r="E115" s="292"/>
      <c r="F115" s="292"/>
      <c r="G115" s="292"/>
      <c r="H115" s="292"/>
      <c r="I115" s="292"/>
      <c r="J115" s="292"/>
      <c r="K115" s="292"/>
      <c r="L115" s="292"/>
      <c r="M115" s="292"/>
      <c r="N115" s="292">
        <f>N114</f>
        <v>0</v>
      </c>
      <c r="O115" s="292"/>
      <c r="P115" s="292"/>
      <c r="Q115" s="292"/>
      <c r="R115" s="292"/>
      <c r="S115" s="292"/>
      <c r="T115" s="292"/>
      <c r="U115" s="292"/>
      <c r="V115" s="292"/>
      <c r="W115" s="292"/>
      <c r="X115" s="292"/>
      <c r="Y115" s="408">
        <f>Y114</f>
        <v>0</v>
      </c>
      <c r="Z115" s="408">
        <f t="shared" ref="Z115:AD115" si="58">Z114</f>
        <v>0</v>
      </c>
      <c r="AA115" s="408">
        <f t="shared" si="58"/>
        <v>0</v>
      </c>
      <c r="AB115" s="408">
        <f t="shared" si="58"/>
        <v>0</v>
      </c>
      <c r="AC115" s="408">
        <f t="shared" si="58"/>
        <v>0</v>
      </c>
      <c r="AD115" s="408">
        <f t="shared" si="58"/>
        <v>0</v>
      </c>
      <c r="AE115" s="408">
        <f t="shared" ref="AE115:AL115" si="59">AE114</f>
        <v>0</v>
      </c>
      <c r="AF115" s="408">
        <f t="shared" si="59"/>
        <v>0</v>
      </c>
      <c r="AG115" s="408">
        <f t="shared" si="59"/>
        <v>0</v>
      </c>
      <c r="AH115" s="408">
        <f t="shared" si="59"/>
        <v>0</v>
      </c>
      <c r="AI115" s="408">
        <f t="shared" si="59"/>
        <v>0</v>
      </c>
      <c r="AJ115" s="408">
        <f t="shared" si="59"/>
        <v>0</v>
      </c>
      <c r="AK115" s="408">
        <f t="shared" si="59"/>
        <v>0</v>
      </c>
      <c r="AL115" s="408">
        <f t="shared" si="59"/>
        <v>0</v>
      </c>
      <c r="AM115" s="502"/>
    </row>
    <row r="116" spans="1:39" s="280" customFormat="1" ht="15" outlineLevel="1">
      <c r="A116" s="506"/>
      <c r="B116" s="321"/>
      <c r="C116" s="288"/>
      <c r="D116" s="288"/>
      <c r="E116" s="288"/>
      <c r="F116" s="288"/>
      <c r="G116" s="288"/>
      <c r="H116" s="288"/>
      <c r="I116" s="288"/>
      <c r="J116" s="288"/>
      <c r="K116" s="288"/>
      <c r="L116" s="288"/>
      <c r="M116" s="288"/>
      <c r="N116" s="288"/>
      <c r="O116" s="288"/>
      <c r="P116" s="288"/>
      <c r="Q116" s="288"/>
      <c r="R116" s="288"/>
      <c r="S116" s="288"/>
      <c r="T116" s="288"/>
      <c r="U116" s="288"/>
      <c r="V116" s="288"/>
      <c r="W116" s="288"/>
      <c r="X116" s="288"/>
      <c r="Y116" s="288"/>
      <c r="Z116" s="409"/>
      <c r="AA116" s="409"/>
      <c r="AB116" s="409"/>
      <c r="AC116" s="409"/>
      <c r="AD116" s="409"/>
      <c r="AE116" s="413"/>
      <c r="AF116" s="413"/>
      <c r="AG116" s="413"/>
      <c r="AH116" s="413"/>
      <c r="AI116" s="413"/>
      <c r="AJ116" s="413"/>
      <c r="AK116" s="413"/>
      <c r="AL116" s="413"/>
      <c r="AM116" s="310"/>
    </row>
    <row r="117" spans="1:39" s="280" customFormat="1" ht="15.6" outlineLevel="1">
      <c r="A117" s="506"/>
      <c r="B117" s="285" t="s">
        <v>475</v>
      </c>
      <c r="C117" s="288"/>
      <c r="D117" s="288"/>
      <c r="E117" s="288"/>
      <c r="F117" s="288"/>
      <c r="G117" s="288"/>
      <c r="H117" s="288"/>
      <c r="I117" s="288"/>
      <c r="J117" s="288"/>
      <c r="K117" s="288"/>
      <c r="L117" s="288"/>
      <c r="M117" s="288"/>
      <c r="N117" s="288"/>
      <c r="O117" s="288"/>
      <c r="P117" s="288"/>
      <c r="Q117" s="288"/>
      <c r="R117" s="288"/>
      <c r="S117" s="288"/>
      <c r="T117" s="288"/>
      <c r="U117" s="288"/>
      <c r="V117" s="288"/>
      <c r="W117" s="288"/>
      <c r="X117" s="288"/>
      <c r="Y117" s="288"/>
      <c r="Z117" s="409"/>
      <c r="AA117" s="409"/>
      <c r="AB117" s="409"/>
      <c r="AC117" s="409"/>
      <c r="AD117" s="409"/>
      <c r="AE117" s="413"/>
      <c r="AF117" s="413"/>
      <c r="AG117" s="413"/>
      <c r="AH117" s="413"/>
      <c r="AI117" s="413"/>
      <c r="AJ117" s="413"/>
      <c r="AK117" s="413"/>
      <c r="AL117" s="413"/>
      <c r="AM117" s="310"/>
    </row>
    <row r="118" spans="1:39" s="280" customFormat="1" ht="15" outlineLevel="1">
      <c r="A118" s="506">
        <v>31</v>
      </c>
      <c r="B118" s="321" t="s">
        <v>476</v>
      </c>
      <c r="C118" s="288" t="s">
        <v>25</v>
      </c>
      <c r="D118" s="292"/>
      <c r="E118" s="292"/>
      <c r="F118" s="292"/>
      <c r="G118" s="292"/>
      <c r="H118" s="292"/>
      <c r="I118" s="292"/>
      <c r="J118" s="292"/>
      <c r="K118" s="292"/>
      <c r="L118" s="292"/>
      <c r="M118" s="292"/>
      <c r="N118" s="292">
        <v>0</v>
      </c>
      <c r="O118" s="292"/>
      <c r="P118" s="292"/>
      <c r="Q118" s="292"/>
      <c r="R118" s="292"/>
      <c r="S118" s="292"/>
      <c r="T118" s="292"/>
      <c r="U118" s="292"/>
      <c r="V118" s="292"/>
      <c r="W118" s="292"/>
      <c r="X118" s="292"/>
      <c r="Y118" s="407"/>
      <c r="Z118" s="407"/>
      <c r="AA118" s="407"/>
      <c r="AB118" s="407"/>
      <c r="AC118" s="407"/>
      <c r="AD118" s="407"/>
      <c r="AE118" s="412"/>
      <c r="AF118" s="412"/>
      <c r="AG118" s="412"/>
      <c r="AH118" s="412"/>
      <c r="AI118" s="412"/>
      <c r="AJ118" s="412"/>
      <c r="AK118" s="412"/>
      <c r="AL118" s="412"/>
      <c r="AM118" s="293">
        <f>SUM(Y118:AL118)</f>
        <v>0</v>
      </c>
    </row>
    <row r="119" spans="1:39" s="280" customFormat="1" ht="15" outlineLevel="1">
      <c r="A119" s="506"/>
      <c r="B119" s="321" t="s">
        <v>211</v>
      </c>
      <c r="C119" s="288" t="s">
        <v>160</v>
      </c>
      <c r="D119" s="292"/>
      <c r="E119" s="292"/>
      <c r="F119" s="292"/>
      <c r="G119" s="292"/>
      <c r="H119" s="292"/>
      <c r="I119" s="292"/>
      <c r="J119" s="292"/>
      <c r="K119" s="292"/>
      <c r="L119" s="292"/>
      <c r="M119" s="292"/>
      <c r="N119" s="292">
        <f>N118</f>
        <v>0</v>
      </c>
      <c r="O119" s="292"/>
      <c r="P119" s="292"/>
      <c r="Q119" s="292"/>
      <c r="R119" s="292"/>
      <c r="S119" s="292"/>
      <c r="T119" s="292"/>
      <c r="U119" s="292"/>
      <c r="V119" s="292"/>
      <c r="W119" s="292"/>
      <c r="X119" s="292"/>
      <c r="Y119" s="408">
        <f>Y118</f>
        <v>0</v>
      </c>
      <c r="Z119" s="408">
        <f t="shared" ref="Z119:AD119" si="60">Z118</f>
        <v>0</v>
      </c>
      <c r="AA119" s="408">
        <f t="shared" si="60"/>
        <v>0</v>
      </c>
      <c r="AB119" s="408">
        <f t="shared" si="60"/>
        <v>0</v>
      </c>
      <c r="AC119" s="408">
        <f t="shared" si="60"/>
        <v>0</v>
      </c>
      <c r="AD119" s="408">
        <f t="shared" si="60"/>
        <v>0</v>
      </c>
      <c r="AE119" s="408">
        <f t="shared" ref="AE119:AL119" si="61">AE118</f>
        <v>0</v>
      </c>
      <c r="AF119" s="408">
        <f t="shared" si="61"/>
        <v>0</v>
      </c>
      <c r="AG119" s="408">
        <f t="shared" si="61"/>
        <v>0</v>
      </c>
      <c r="AH119" s="408">
        <f t="shared" si="61"/>
        <v>0</v>
      </c>
      <c r="AI119" s="408">
        <f t="shared" si="61"/>
        <v>0</v>
      </c>
      <c r="AJ119" s="408">
        <f t="shared" si="61"/>
        <v>0</v>
      </c>
      <c r="AK119" s="408">
        <f t="shared" si="61"/>
        <v>0</v>
      </c>
      <c r="AL119" s="408">
        <f t="shared" si="61"/>
        <v>0</v>
      </c>
      <c r="AM119" s="502"/>
    </row>
    <row r="120" spans="1:39" s="280" customFormat="1" ht="15" outlineLevel="1">
      <c r="A120" s="506"/>
      <c r="B120" s="321"/>
      <c r="C120" s="288"/>
      <c r="D120" s="288"/>
      <c r="E120" s="288"/>
      <c r="F120" s="288"/>
      <c r="G120" s="288"/>
      <c r="H120" s="288"/>
      <c r="I120" s="288"/>
      <c r="J120" s="288"/>
      <c r="K120" s="288"/>
      <c r="L120" s="288"/>
      <c r="M120" s="288"/>
      <c r="N120" s="288"/>
      <c r="O120" s="288"/>
      <c r="P120" s="288"/>
      <c r="Q120" s="288"/>
      <c r="R120" s="288"/>
      <c r="S120" s="288"/>
      <c r="T120" s="288"/>
      <c r="U120" s="288"/>
      <c r="V120" s="288"/>
      <c r="W120" s="288"/>
      <c r="X120" s="288"/>
      <c r="Y120" s="409"/>
      <c r="Z120" s="409"/>
      <c r="AA120" s="409"/>
      <c r="AB120" s="409"/>
      <c r="AC120" s="409"/>
      <c r="AD120" s="409"/>
      <c r="AE120" s="413"/>
      <c r="AF120" s="413"/>
      <c r="AG120" s="413"/>
      <c r="AH120" s="413"/>
      <c r="AI120" s="413"/>
      <c r="AJ120" s="413"/>
      <c r="AK120" s="413"/>
      <c r="AL120" s="413"/>
      <c r="AM120" s="310"/>
    </row>
    <row r="121" spans="1:39" s="280" customFormat="1" ht="15" outlineLevel="1">
      <c r="A121" s="506">
        <v>32</v>
      </c>
      <c r="B121" s="321" t="s">
        <v>477</v>
      </c>
      <c r="C121" s="288" t="s">
        <v>25</v>
      </c>
      <c r="D121" s="292"/>
      <c r="E121" s="292"/>
      <c r="F121" s="292"/>
      <c r="G121" s="292"/>
      <c r="H121" s="292"/>
      <c r="I121" s="292"/>
      <c r="J121" s="292"/>
      <c r="K121" s="292"/>
      <c r="L121" s="292"/>
      <c r="M121" s="292"/>
      <c r="N121" s="292">
        <v>0</v>
      </c>
      <c r="O121" s="292"/>
      <c r="P121" s="292"/>
      <c r="Q121" s="292"/>
      <c r="R121" s="292"/>
      <c r="S121" s="292"/>
      <c r="T121" s="292"/>
      <c r="U121" s="292"/>
      <c r="V121" s="292"/>
      <c r="W121" s="292"/>
      <c r="X121" s="292"/>
      <c r="Y121" s="407"/>
      <c r="Z121" s="407"/>
      <c r="AA121" s="407"/>
      <c r="AB121" s="407"/>
      <c r="AC121" s="407"/>
      <c r="AD121" s="407"/>
      <c r="AE121" s="412"/>
      <c r="AF121" s="412"/>
      <c r="AG121" s="412"/>
      <c r="AH121" s="412"/>
      <c r="AI121" s="412"/>
      <c r="AJ121" s="412"/>
      <c r="AK121" s="412"/>
      <c r="AL121" s="412"/>
      <c r="AM121" s="293">
        <f>SUM(Y121:AL121)</f>
        <v>0</v>
      </c>
    </row>
    <row r="122" spans="1:39" s="280" customFormat="1" ht="15" outlineLevel="1">
      <c r="A122" s="506"/>
      <c r="B122" s="321" t="s">
        <v>211</v>
      </c>
      <c r="C122" s="288" t="s">
        <v>160</v>
      </c>
      <c r="D122" s="292"/>
      <c r="E122" s="292"/>
      <c r="F122" s="292"/>
      <c r="G122" s="292"/>
      <c r="H122" s="292"/>
      <c r="I122" s="292"/>
      <c r="J122" s="292"/>
      <c r="K122" s="292"/>
      <c r="L122" s="292"/>
      <c r="M122" s="292"/>
      <c r="N122" s="292">
        <f>N121</f>
        <v>0</v>
      </c>
      <c r="O122" s="292"/>
      <c r="P122" s="292"/>
      <c r="Q122" s="292"/>
      <c r="R122" s="292"/>
      <c r="S122" s="292"/>
      <c r="T122" s="292"/>
      <c r="U122" s="292"/>
      <c r="V122" s="292"/>
      <c r="W122" s="292"/>
      <c r="X122" s="292"/>
      <c r="Y122" s="408">
        <f>Y121</f>
        <v>0</v>
      </c>
      <c r="Z122" s="408">
        <f t="shared" ref="Z122:AD122" si="62">Z121</f>
        <v>0</v>
      </c>
      <c r="AA122" s="408">
        <f t="shared" si="62"/>
        <v>0</v>
      </c>
      <c r="AB122" s="408">
        <f t="shared" si="62"/>
        <v>0</v>
      </c>
      <c r="AC122" s="408">
        <f t="shared" si="62"/>
        <v>0</v>
      </c>
      <c r="AD122" s="408">
        <f t="shared" si="62"/>
        <v>0</v>
      </c>
      <c r="AE122" s="408">
        <f t="shared" ref="AE122:AL122" si="63">AE121</f>
        <v>0</v>
      </c>
      <c r="AF122" s="408">
        <f t="shared" si="63"/>
        <v>0</v>
      </c>
      <c r="AG122" s="408">
        <f t="shared" si="63"/>
        <v>0</v>
      </c>
      <c r="AH122" s="408">
        <f t="shared" si="63"/>
        <v>0</v>
      </c>
      <c r="AI122" s="408">
        <f t="shared" si="63"/>
        <v>0</v>
      </c>
      <c r="AJ122" s="408">
        <f t="shared" si="63"/>
        <v>0</v>
      </c>
      <c r="AK122" s="408">
        <f t="shared" si="63"/>
        <v>0</v>
      </c>
      <c r="AL122" s="408">
        <f t="shared" si="63"/>
        <v>0</v>
      </c>
      <c r="AM122" s="502"/>
    </row>
    <row r="123" spans="1:39" s="280" customFormat="1" ht="15" outlineLevel="1">
      <c r="A123" s="506"/>
      <c r="B123" s="321"/>
      <c r="C123" s="288"/>
      <c r="D123" s="288"/>
      <c r="E123" s="288"/>
      <c r="F123" s="288"/>
      <c r="G123" s="288"/>
      <c r="H123" s="288"/>
      <c r="I123" s="288"/>
      <c r="J123" s="288"/>
      <c r="K123" s="288"/>
      <c r="L123" s="288"/>
      <c r="M123" s="288"/>
      <c r="N123" s="288"/>
      <c r="O123" s="288"/>
      <c r="P123" s="288"/>
      <c r="Q123" s="288"/>
      <c r="R123" s="288"/>
      <c r="S123" s="288"/>
      <c r="T123" s="288"/>
      <c r="U123" s="288"/>
      <c r="V123" s="288"/>
      <c r="W123" s="288"/>
      <c r="X123" s="288"/>
      <c r="Y123" s="409"/>
      <c r="Z123" s="409"/>
      <c r="AA123" s="409"/>
      <c r="AB123" s="409"/>
      <c r="AC123" s="409"/>
      <c r="AD123" s="409"/>
      <c r="AE123" s="413"/>
      <c r="AF123" s="413"/>
      <c r="AG123" s="413"/>
      <c r="AH123" s="413"/>
      <c r="AI123" s="413"/>
      <c r="AJ123" s="413"/>
      <c r="AK123" s="413"/>
      <c r="AL123" s="413"/>
      <c r="AM123" s="310"/>
    </row>
    <row r="124" spans="1:39" s="280" customFormat="1" ht="15" outlineLevel="1">
      <c r="A124" s="506">
        <v>33</v>
      </c>
      <c r="B124" s="321" t="s">
        <v>478</v>
      </c>
      <c r="C124" s="288" t="s">
        <v>25</v>
      </c>
      <c r="D124" s="292"/>
      <c r="E124" s="292"/>
      <c r="F124" s="292"/>
      <c r="G124" s="292"/>
      <c r="H124" s="292"/>
      <c r="I124" s="292"/>
      <c r="J124" s="292"/>
      <c r="K124" s="292"/>
      <c r="L124" s="292"/>
      <c r="M124" s="292"/>
      <c r="N124" s="292">
        <v>0</v>
      </c>
      <c r="O124" s="292"/>
      <c r="P124" s="292"/>
      <c r="Q124" s="292"/>
      <c r="R124" s="292"/>
      <c r="S124" s="292"/>
      <c r="T124" s="292"/>
      <c r="U124" s="292"/>
      <c r="V124" s="292"/>
      <c r="W124" s="292"/>
      <c r="X124" s="292"/>
      <c r="Y124" s="407"/>
      <c r="Z124" s="407"/>
      <c r="AA124" s="407"/>
      <c r="AB124" s="407"/>
      <c r="AC124" s="407"/>
      <c r="AD124" s="407"/>
      <c r="AE124" s="412"/>
      <c r="AF124" s="412"/>
      <c r="AG124" s="412"/>
      <c r="AH124" s="412"/>
      <c r="AI124" s="412"/>
      <c r="AJ124" s="412"/>
      <c r="AK124" s="412"/>
      <c r="AL124" s="412"/>
      <c r="AM124" s="293">
        <f>SUM(Y124:AL124)</f>
        <v>0</v>
      </c>
    </row>
    <row r="125" spans="1:39" s="280" customFormat="1" ht="15" outlineLevel="1">
      <c r="A125" s="506"/>
      <c r="B125" s="321" t="s">
        <v>211</v>
      </c>
      <c r="C125" s="288" t="s">
        <v>160</v>
      </c>
      <c r="D125" s="292"/>
      <c r="E125" s="292"/>
      <c r="F125" s="292"/>
      <c r="G125" s="292"/>
      <c r="H125" s="292"/>
      <c r="I125" s="292"/>
      <c r="J125" s="292"/>
      <c r="K125" s="292"/>
      <c r="L125" s="292"/>
      <c r="M125" s="292"/>
      <c r="N125" s="292">
        <f>N124</f>
        <v>0</v>
      </c>
      <c r="O125" s="292"/>
      <c r="P125" s="292"/>
      <c r="Q125" s="292"/>
      <c r="R125" s="292"/>
      <c r="S125" s="292"/>
      <c r="T125" s="292"/>
      <c r="U125" s="292"/>
      <c r="V125" s="292"/>
      <c r="W125" s="292"/>
      <c r="X125" s="292"/>
      <c r="Y125" s="408">
        <f>Y124</f>
        <v>0</v>
      </c>
      <c r="Z125" s="408">
        <f t="shared" ref="Z125:AD125" si="64">Z124</f>
        <v>0</v>
      </c>
      <c r="AA125" s="408">
        <f t="shared" si="64"/>
        <v>0</v>
      </c>
      <c r="AB125" s="408">
        <f t="shared" si="64"/>
        <v>0</v>
      </c>
      <c r="AC125" s="408">
        <f t="shared" si="64"/>
        <v>0</v>
      </c>
      <c r="AD125" s="408">
        <f t="shared" si="64"/>
        <v>0</v>
      </c>
      <c r="AE125" s="408">
        <f t="shared" ref="AE125:AL125" si="65">AE124</f>
        <v>0</v>
      </c>
      <c r="AF125" s="408">
        <f t="shared" si="65"/>
        <v>0</v>
      </c>
      <c r="AG125" s="408">
        <f t="shared" si="65"/>
        <v>0</v>
      </c>
      <c r="AH125" s="408">
        <f t="shared" si="65"/>
        <v>0</v>
      </c>
      <c r="AI125" s="408">
        <f t="shared" si="65"/>
        <v>0</v>
      </c>
      <c r="AJ125" s="408">
        <f t="shared" si="65"/>
        <v>0</v>
      </c>
      <c r="AK125" s="408">
        <f t="shared" si="65"/>
        <v>0</v>
      </c>
      <c r="AL125" s="408">
        <f t="shared" si="65"/>
        <v>0</v>
      </c>
      <c r="AM125" s="502"/>
    </row>
    <row r="126" spans="1:39" s="280" customFormat="1" ht="15" outlineLevel="1">
      <c r="A126" s="506"/>
      <c r="B126" s="312"/>
      <c r="C126" s="322"/>
      <c r="D126" s="323"/>
      <c r="E126" s="323"/>
      <c r="F126" s="323"/>
      <c r="G126" s="323"/>
      <c r="H126" s="323"/>
      <c r="I126" s="323"/>
      <c r="J126" s="323"/>
      <c r="K126" s="323"/>
      <c r="L126" s="323"/>
      <c r="M126" s="323"/>
      <c r="N126" s="323"/>
      <c r="O126" s="323"/>
      <c r="P126" s="323"/>
      <c r="Q126" s="323"/>
      <c r="R126" s="323"/>
      <c r="S126" s="323"/>
      <c r="T126" s="323"/>
      <c r="U126" s="323"/>
      <c r="V126" s="323"/>
      <c r="W126" s="323"/>
      <c r="X126" s="323"/>
      <c r="Y126" s="409"/>
      <c r="Z126" s="409"/>
      <c r="AA126" s="409"/>
      <c r="AB126" s="409"/>
      <c r="AC126" s="409"/>
      <c r="AD126" s="409"/>
      <c r="AE126" s="409"/>
      <c r="AF126" s="409"/>
      <c r="AG126" s="409"/>
      <c r="AH126" s="409"/>
      <c r="AI126" s="409"/>
      <c r="AJ126" s="409"/>
      <c r="AK126" s="409"/>
      <c r="AL126" s="409"/>
      <c r="AM126" s="303"/>
    </row>
    <row r="127" spans="1:39" s="280" customFormat="1" ht="15.6">
      <c r="A127" s="506"/>
      <c r="B127" s="324" t="s">
        <v>234</v>
      </c>
      <c r="C127" s="325"/>
      <c r="D127" s="325">
        <f>SUM(D22:D125)</f>
        <v>2994568.9604837662</v>
      </c>
      <c r="E127" s="325"/>
      <c r="F127" s="325"/>
      <c r="G127" s="325"/>
      <c r="H127" s="325"/>
      <c r="I127" s="325"/>
      <c r="J127" s="325"/>
      <c r="K127" s="325"/>
      <c r="L127" s="325"/>
      <c r="M127" s="325"/>
      <c r="N127" s="325"/>
      <c r="O127" s="325">
        <f>SUM(O22:O125)</f>
        <v>826.37339986226937</v>
      </c>
      <c r="P127" s="325"/>
      <c r="Q127" s="325"/>
      <c r="R127" s="325"/>
      <c r="S127" s="325"/>
      <c r="T127" s="325"/>
      <c r="U127" s="325"/>
      <c r="V127" s="325"/>
      <c r="W127" s="325"/>
      <c r="X127" s="325"/>
      <c r="Y127" s="326">
        <f>IF(Y21="kWh",SUMPRODUCT(D22:D125,Y22:Y125))</f>
        <v>1407633.5318811925</v>
      </c>
      <c r="Z127" s="326">
        <f>IF(Z21="kWh",SUMPRODUCT(D22:D125,Z22:Z125))</f>
        <v>1181271.9207865165</v>
      </c>
      <c r="AA127" s="326">
        <f>IF(AA21="kW",SUMPRODUCT(N22:N125,O22:O125,AA22:AA125),SUMPRODUCT(D22:D125,AA22:AA125))</f>
        <v>850.99026814155593</v>
      </c>
      <c r="AB127" s="326">
        <f>IF(AB21="kW",SUMPRODUCT(N22:N125,O22:O125,AB22:AB125),SUMPRODUCT(D22:D125,AB22:AB125))</f>
        <v>0</v>
      </c>
      <c r="AC127" s="326">
        <f>IF(AC21="kW",SUMPRODUCT(N22:N125,O22:O125,AC22:AC125),SUMPRODUCT(D22:D125,AC22:AC125))</f>
        <v>0</v>
      </c>
      <c r="AD127" s="326">
        <f>IF(AD21="kW",SUMPRODUCT(N22:N125,O22:O125,AD22:AD125),SUMPRODUCT(D22:D125,AD22:AD125))</f>
        <v>0</v>
      </c>
      <c r="AE127" s="326">
        <f>IF(AE21="kW",SUMPRODUCT(N22:N125,O22:O125,AE22:AE125),SUMPRODUCT(D22:D125,AE22:AE125))</f>
        <v>0</v>
      </c>
      <c r="AF127" s="326">
        <f>IF(AF21="kW",SUMPRODUCT(N22:N125,O22:O125,AF22:AF125),SUMPRODUCT(D22:D125,AF22:AF125))</f>
        <v>0</v>
      </c>
      <c r="AG127" s="326">
        <f>IF(AG21="kW",SUMPRODUCT(N22:N125,O22:O125,AG22:AG125),SUMPRODUCT(D22:D125,AG22:AG125))</f>
        <v>0</v>
      </c>
      <c r="AH127" s="326">
        <f>IF(AH21="kW",SUMPRODUCT(N22:N125,O22:O125,AH22:AH125),SUMPRODUCT(D22:D125,AH22:AH125))</f>
        <v>0</v>
      </c>
      <c r="AI127" s="326">
        <f>IF(AI21="kW",SUMPRODUCT(N22:N125,O22:O125,AI22:AI125),SUMPRODUCT(D22:D125,AI22:AI125))</f>
        <v>0</v>
      </c>
      <c r="AJ127" s="326">
        <f>IF(AJ21="kW",SUMPRODUCT(N22:N125,O22:O125,AJ22:AJ125),SUMPRODUCT(D22:D125,AJ22:AJ125))</f>
        <v>0</v>
      </c>
      <c r="AK127" s="326">
        <f>IF(AK21="kW",SUMPRODUCT(N22:N125,O22:O125,AK22:AK125),SUMPRODUCT(D22:D125,AK22:AK125))</f>
        <v>0</v>
      </c>
      <c r="AL127" s="326">
        <f>IF(AL21="kW",SUMPRODUCT(N22:N125,O22:O125,AL22:AL125),SUMPRODUCT(D22:D125,AL22:AL125))</f>
        <v>0</v>
      </c>
      <c r="AM127" s="327"/>
    </row>
    <row r="128" spans="1:39" s="280" customFormat="1" ht="15.6">
      <c r="A128" s="506"/>
      <c r="B128" s="328" t="s">
        <v>235</v>
      </c>
      <c r="C128" s="325"/>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f>HLOOKUP(Y20,'2. LRAMVA Threshold'!$B$42:$Q$53,3,FALSE)</f>
        <v>0</v>
      </c>
      <c r="Z128" s="325">
        <f>HLOOKUP(Z20,'2. LRAMVA Threshold'!$B$42:$Q$53,3,FALSE)</f>
        <v>0</v>
      </c>
      <c r="AA128" s="325">
        <f>HLOOKUP(AA20,'2. LRAMVA Threshold'!$B$42:$Q$53,3,FALSE)</f>
        <v>0</v>
      </c>
      <c r="AB128" s="325">
        <f>HLOOKUP(AB20,'2. LRAMVA Threshold'!$B$42:$Q$53,3,FALSE)</f>
        <v>0</v>
      </c>
      <c r="AC128" s="325">
        <f>HLOOKUP(AC20,'2. LRAMVA Threshold'!$B$42:$Q$53,3,FALSE)</f>
        <v>0</v>
      </c>
      <c r="AD128" s="325">
        <f>HLOOKUP(AD20,'2. LRAMVA Threshold'!$B$42:$Q$53,3,FALSE)</f>
        <v>0</v>
      </c>
      <c r="AE128" s="325">
        <f>HLOOKUP(AE20,'2. LRAMVA Threshold'!$B$42:$Q$53,3,FALSE)</f>
        <v>0</v>
      </c>
      <c r="AF128" s="325">
        <f>HLOOKUP(AF20,'2. LRAMVA Threshold'!$B$42:$Q$53,3,FALSE)</f>
        <v>0</v>
      </c>
      <c r="AG128" s="325">
        <f>HLOOKUP(AG20,'2. LRAMVA Threshold'!$B$42:$Q$53,3,FALSE)</f>
        <v>0</v>
      </c>
      <c r="AH128" s="325">
        <f>HLOOKUP(AH20,'2. LRAMVA Threshold'!$B$42:$Q$53,3,FALSE)</f>
        <v>0</v>
      </c>
      <c r="AI128" s="325">
        <f>HLOOKUP(AI20,'2. LRAMVA Threshold'!$B$42:$Q$53,3,FALSE)</f>
        <v>0</v>
      </c>
      <c r="AJ128" s="325">
        <f>HLOOKUP(AJ20,'2. LRAMVA Threshold'!$B$42:$Q$53,3,FALSE)</f>
        <v>0</v>
      </c>
      <c r="AK128" s="325">
        <f>HLOOKUP(AK20,'2. LRAMVA Threshold'!$B$42:$Q$53,3,FALSE)</f>
        <v>0</v>
      </c>
      <c r="AL128" s="325">
        <f>HLOOKUP(AL20,'2. LRAMVA Threshold'!$B$42:$Q$53,3,FALSE)</f>
        <v>0</v>
      </c>
      <c r="AM128" s="329"/>
    </row>
    <row r="129" spans="1:40" s="300" customFormat="1" ht="15">
      <c r="A129" s="508"/>
      <c r="B129" s="321"/>
      <c r="C129" s="330"/>
      <c r="D129" s="331"/>
      <c r="E129" s="331"/>
      <c r="F129" s="331"/>
      <c r="G129" s="331"/>
      <c r="H129" s="331"/>
      <c r="I129" s="331"/>
      <c r="J129" s="331"/>
      <c r="K129" s="331"/>
      <c r="L129" s="331"/>
      <c r="M129" s="331"/>
      <c r="N129" s="331"/>
      <c r="O129" s="332"/>
      <c r="P129" s="331"/>
      <c r="Q129" s="331"/>
      <c r="R129" s="331"/>
      <c r="S129" s="333"/>
      <c r="T129" s="333"/>
      <c r="U129" s="333"/>
      <c r="V129" s="333"/>
      <c r="W129" s="331"/>
      <c r="X129" s="331"/>
      <c r="Y129" s="297"/>
      <c r="Z129" s="297"/>
      <c r="AA129" s="297"/>
      <c r="AB129" s="297"/>
      <c r="AC129" s="297"/>
      <c r="AD129" s="297"/>
      <c r="AE129" s="297"/>
      <c r="AF129" s="297"/>
      <c r="AG129" s="297"/>
      <c r="AH129" s="297"/>
      <c r="AI129" s="297"/>
      <c r="AJ129" s="297"/>
      <c r="AK129" s="297"/>
      <c r="AL129" s="297"/>
      <c r="AM129" s="334"/>
    </row>
    <row r="130" spans="1:40" s="341" customFormat="1" ht="15">
      <c r="A130" s="505"/>
      <c r="B130" s="321" t="s">
        <v>161</v>
      </c>
      <c r="C130" s="335"/>
      <c r="D130" s="335"/>
      <c r="E130" s="335"/>
      <c r="F130" s="335"/>
      <c r="G130" s="335"/>
      <c r="H130" s="335"/>
      <c r="I130" s="335"/>
      <c r="J130" s="335"/>
      <c r="K130" s="335"/>
      <c r="L130" s="335"/>
      <c r="M130" s="335"/>
      <c r="N130" s="335"/>
      <c r="O130" s="335"/>
      <c r="P130" s="335"/>
      <c r="Q130" s="335"/>
      <c r="R130" s="335"/>
      <c r="S130" s="335"/>
      <c r="T130" s="336"/>
      <c r="U130" s="336"/>
      <c r="V130" s="336"/>
      <c r="W130" s="337"/>
      <c r="X130" s="337"/>
      <c r="Y130" s="338">
        <f>HLOOKUP(Y$20,'3.  Distribution Rates'!$C$122:$P$133,3,FALSE)</f>
        <v>1.23E-2</v>
      </c>
      <c r="Z130" s="338">
        <f>HLOOKUP(Z$20,'3.  Distribution Rates'!$C$122:$P$133,3,FALSE)</f>
        <v>1.8499999999999999E-2</v>
      </c>
      <c r="AA130" s="338">
        <f>HLOOKUP(AA$20,'3.  Distribution Rates'!$C$122:$P$133,3,FALSE)</f>
        <v>4.2766000000000002</v>
      </c>
      <c r="AB130" s="338">
        <f>HLOOKUP(AB$20,'3.  Distribution Rates'!$C$122:$P$133,3,FALSE)</f>
        <v>1.23E-2</v>
      </c>
      <c r="AC130" s="338">
        <f>HLOOKUP(AC$20,'3.  Distribution Rates'!$C$122:$P$133,3,FALSE)</f>
        <v>11.289199999999999</v>
      </c>
      <c r="AD130" s="338">
        <f>HLOOKUP(AD$20,'3.  Distribution Rates'!$C$122:$P$133,3,FALSE)</f>
        <v>9.9659999999999993</v>
      </c>
      <c r="AE130" s="338">
        <f>HLOOKUP(AE$20,'3.  Distribution Rates'!$C$122:$P$133,3,FALSE)</f>
        <v>0</v>
      </c>
      <c r="AF130" s="338">
        <f>HLOOKUP(AF$20,'3.  Distribution Rates'!$C$122:$P$133,3,FALSE)</f>
        <v>0</v>
      </c>
      <c r="AG130" s="338">
        <f>HLOOKUP(AG$20,'3.  Distribution Rates'!$C$122:$P$133,3,FALSE)</f>
        <v>0</v>
      </c>
      <c r="AH130" s="338">
        <f>HLOOKUP(AH$20,'3.  Distribution Rates'!$C$122:$P$133,3,FALSE)</f>
        <v>0</v>
      </c>
      <c r="AI130" s="338">
        <f>HLOOKUP(AI$20,'3.  Distribution Rates'!$C$122:$P$133,3,FALSE)</f>
        <v>0</v>
      </c>
      <c r="AJ130" s="338">
        <f>HLOOKUP(AJ$20,'3.  Distribution Rates'!$C$122:$P$133,3,FALSE)</f>
        <v>0</v>
      </c>
      <c r="AK130" s="338">
        <f>HLOOKUP(AK$20,'3.  Distribution Rates'!$C$122:$P$133,3,FALSE)</f>
        <v>0</v>
      </c>
      <c r="AL130" s="338">
        <f>HLOOKUP(AL$20,'3.  Distribution Rates'!$C$122:$P$133,3,FALSE)</f>
        <v>0</v>
      </c>
      <c r="AM130" s="339"/>
      <c r="AN130" s="340"/>
    </row>
    <row r="131" spans="1:40" s="300" customFormat="1" ht="15.6">
      <c r="A131" s="508"/>
      <c r="B131" s="295" t="s">
        <v>250</v>
      </c>
      <c r="C131" s="342"/>
      <c r="D131" s="333"/>
      <c r="E131" s="331"/>
      <c r="F131" s="331"/>
      <c r="G131" s="331"/>
      <c r="H131" s="331"/>
      <c r="I131" s="331"/>
      <c r="J131" s="331"/>
      <c r="K131" s="331"/>
      <c r="L131" s="331"/>
      <c r="M131" s="331"/>
      <c r="N131" s="331"/>
      <c r="O131" s="297"/>
      <c r="P131" s="331"/>
      <c r="Q131" s="331"/>
      <c r="R131" s="331"/>
      <c r="S131" s="333"/>
      <c r="T131" s="333"/>
      <c r="U131" s="333"/>
      <c r="V131" s="333"/>
      <c r="W131" s="331"/>
      <c r="X131" s="331"/>
      <c r="Y131" s="343">
        <f t="shared" ref="Y131:AD131" si="66">Y127*Y130</f>
        <v>17313.892442138669</v>
      </c>
      <c r="Z131" s="343">
        <f t="shared" si="66"/>
        <v>21853.530534550555</v>
      </c>
      <c r="AA131" s="344">
        <f t="shared" si="66"/>
        <v>3639.3449807341781</v>
      </c>
      <c r="AB131" s="344">
        <f t="shared" si="66"/>
        <v>0</v>
      </c>
      <c r="AC131" s="344">
        <f t="shared" si="66"/>
        <v>0</v>
      </c>
      <c r="AD131" s="344">
        <f t="shared" si="66"/>
        <v>0</v>
      </c>
      <c r="AE131" s="344">
        <f>AE127*AE130</f>
        <v>0</v>
      </c>
      <c r="AF131" s="344">
        <f t="shared" ref="AF131:AL131" si="67">AF127*AF130</f>
        <v>0</v>
      </c>
      <c r="AG131" s="344">
        <f t="shared" si="67"/>
        <v>0</v>
      </c>
      <c r="AH131" s="344">
        <f t="shared" si="67"/>
        <v>0</v>
      </c>
      <c r="AI131" s="344">
        <f t="shared" si="67"/>
        <v>0</v>
      </c>
      <c r="AJ131" s="344">
        <f t="shared" si="67"/>
        <v>0</v>
      </c>
      <c r="AK131" s="344">
        <f t="shared" si="67"/>
        <v>0</v>
      </c>
      <c r="AL131" s="344">
        <f t="shared" si="67"/>
        <v>0</v>
      </c>
      <c r="AM131" s="404">
        <f>SUM(Y131:AL131)</f>
        <v>42806.767957423399</v>
      </c>
    </row>
    <row r="132" spans="1:40" s="300" customFormat="1" ht="15.6">
      <c r="A132" s="508"/>
      <c r="B132" s="346" t="s">
        <v>207</v>
      </c>
      <c r="C132" s="342"/>
      <c r="D132" s="347"/>
      <c r="E132" s="331"/>
      <c r="F132" s="331"/>
      <c r="G132" s="331"/>
      <c r="H132" s="331"/>
      <c r="I132" s="331"/>
      <c r="J132" s="331"/>
      <c r="K132" s="331"/>
      <c r="L132" s="331"/>
      <c r="M132" s="331"/>
      <c r="N132" s="331"/>
      <c r="O132" s="297"/>
      <c r="P132" s="331"/>
      <c r="Q132" s="331"/>
      <c r="R132" s="331"/>
      <c r="S132" s="333"/>
      <c r="T132" s="333"/>
      <c r="U132" s="333"/>
      <c r="V132" s="333"/>
      <c r="W132" s="331"/>
      <c r="X132" s="331"/>
      <c r="Y132" s="344">
        <f t="shared" ref="Y132:AD132" si="68">Y128*Y130</f>
        <v>0</v>
      </c>
      <c r="Z132" s="344">
        <f t="shared" si="68"/>
        <v>0</v>
      </c>
      <c r="AA132" s="344">
        <f t="shared" si="68"/>
        <v>0</v>
      </c>
      <c r="AB132" s="344">
        <f t="shared" si="68"/>
        <v>0</v>
      </c>
      <c r="AC132" s="344">
        <f t="shared" si="68"/>
        <v>0</v>
      </c>
      <c r="AD132" s="344">
        <f t="shared" si="68"/>
        <v>0</v>
      </c>
      <c r="AE132" s="344">
        <f>AE128*AE130</f>
        <v>0</v>
      </c>
      <c r="AF132" s="344">
        <f t="shared" ref="AF132:AL132" si="69">AF128*AF130</f>
        <v>0</v>
      </c>
      <c r="AG132" s="344">
        <f t="shared" si="69"/>
        <v>0</v>
      </c>
      <c r="AH132" s="344">
        <f t="shared" si="69"/>
        <v>0</v>
      </c>
      <c r="AI132" s="344">
        <f t="shared" si="69"/>
        <v>0</v>
      </c>
      <c r="AJ132" s="344">
        <f t="shared" si="69"/>
        <v>0</v>
      </c>
      <c r="AK132" s="344">
        <f t="shared" si="69"/>
        <v>0</v>
      </c>
      <c r="AL132" s="344">
        <f t="shared" si="69"/>
        <v>0</v>
      </c>
      <c r="AM132" s="404">
        <f>SUM(Y132:AL132)</f>
        <v>0</v>
      </c>
    </row>
    <row r="133" spans="1:40" s="347" customFormat="1" ht="17.25" customHeight="1">
      <c r="A133" s="510"/>
      <c r="B133" s="346" t="s">
        <v>253</v>
      </c>
      <c r="C133" s="342"/>
      <c r="E133" s="331"/>
      <c r="F133" s="331"/>
      <c r="G133" s="331"/>
      <c r="H133" s="331"/>
      <c r="I133" s="331"/>
      <c r="J133" s="331"/>
      <c r="K133" s="331"/>
      <c r="L133" s="331"/>
      <c r="M133" s="331"/>
      <c r="N133" s="331"/>
      <c r="O133" s="297"/>
      <c r="P133" s="331"/>
      <c r="Q133" s="331"/>
      <c r="R133" s="331"/>
      <c r="W133" s="331"/>
      <c r="X133" s="331"/>
      <c r="Y133" s="348"/>
      <c r="Z133" s="348"/>
      <c r="AA133" s="348"/>
      <c r="AB133" s="348"/>
      <c r="AC133" s="348"/>
      <c r="AD133" s="348"/>
      <c r="AE133" s="348"/>
      <c r="AF133" s="348"/>
      <c r="AG133" s="348"/>
      <c r="AH133" s="348"/>
      <c r="AI133" s="348"/>
      <c r="AJ133" s="348"/>
      <c r="AK133" s="348"/>
      <c r="AL133" s="348"/>
      <c r="AM133" s="404">
        <f>AM131-AM132</f>
        <v>42806.767957423399</v>
      </c>
    </row>
    <row r="134" spans="1:40" s="351" customFormat="1" ht="19.5" customHeight="1">
      <c r="A134" s="505"/>
      <c r="B134" s="321"/>
      <c r="C134" s="347"/>
      <c r="D134" s="347"/>
      <c r="E134" s="331"/>
      <c r="F134" s="331"/>
      <c r="G134" s="331"/>
      <c r="H134" s="331"/>
      <c r="I134" s="331"/>
      <c r="J134" s="331"/>
      <c r="K134" s="331"/>
      <c r="L134" s="331"/>
      <c r="M134" s="331"/>
      <c r="N134" s="331"/>
      <c r="O134" s="297"/>
      <c r="P134" s="331"/>
      <c r="Q134" s="331"/>
      <c r="R134" s="331"/>
      <c r="S134" s="347"/>
      <c r="T134" s="342"/>
      <c r="U134" s="347"/>
      <c r="V134" s="347"/>
      <c r="W134" s="331"/>
      <c r="X134" s="331"/>
      <c r="Y134" s="349"/>
      <c r="Z134" s="349"/>
      <c r="AA134" s="349"/>
      <c r="AB134" s="349"/>
      <c r="AC134" s="349"/>
      <c r="AD134" s="349"/>
      <c r="AE134" s="349"/>
      <c r="AF134" s="349"/>
      <c r="AG134" s="349"/>
      <c r="AH134" s="349"/>
      <c r="AI134" s="349"/>
      <c r="AJ134" s="349"/>
      <c r="AK134" s="349"/>
      <c r="AL134" s="349"/>
      <c r="AM134" s="350"/>
    </row>
    <row r="135" spans="1:40" s="280" customFormat="1" ht="15">
      <c r="A135" s="506"/>
      <c r="B135" s="352" t="s">
        <v>212</v>
      </c>
      <c r="C135" s="353"/>
      <c r="D135" s="276"/>
      <c r="E135" s="276"/>
      <c r="F135" s="276"/>
      <c r="G135" s="276"/>
      <c r="H135" s="276"/>
      <c r="I135" s="276"/>
      <c r="J135" s="276"/>
      <c r="K135" s="276"/>
      <c r="L135" s="276"/>
      <c r="M135" s="276"/>
      <c r="N135" s="276"/>
      <c r="O135" s="354"/>
      <c r="P135" s="276"/>
      <c r="Q135" s="276"/>
      <c r="R135" s="276"/>
      <c r="S135" s="301"/>
      <c r="T135" s="306"/>
      <c r="U135" s="306"/>
      <c r="V135" s="276"/>
      <c r="W135" s="276"/>
      <c r="X135" s="306"/>
      <c r="Y135" s="288">
        <f>SUMPRODUCT(E22:E125,Y22:Y125)</f>
        <v>1407633.5318811925</v>
      </c>
      <c r="Z135" s="288">
        <f>SUMPRODUCT(E22:E125,Z22:Z125)</f>
        <v>1181271.9207865165</v>
      </c>
      <c r="AA135" s="288">
        <f>IF(AA21="kW",SUMPRODUCT(N22:N125,P22:P125,AA22:AA125),SUMPRODUCT(E22:E125,AA22:AA125))</f>
        <v>850.99026814155593</v>
      </c>
      <c r="AB135" s="288">
        <f>IF(AB21="kW",SUMPRODUCT(N22:N125,P22:P125,AB22:AB125),SUMPRODUCT(E22:E125,AB22:AB125))</f>
        <v>0</v>
      </c>
      <c r="AC135" s="288">
        <f>IF(AC21="kW",SUMPRODUCT(N22:N125,P22:P125,AC22:AC125),SUMPRODUCT(E22:E125,AC22:AC125))</f>
        <v>0</v>
      </c>
      <c r="AD135" s="288">
        <f>IF(AD21="kW",SUMPRODUCT(N22:N125,P22:P125,AD22:AD125),SUMPRODUCT(E22:E125, AD22:AD125))</f>
        <v>0</v>
      </c>
      <c r="AE135" s="288">
        <f>IF(AE21="kW",SUMPRODUCT(N22:N125,P22:P125,AE22:AE125),SUMPRODUCT(E22:E125,AE22:AE125))</f>
        <v>0</v>
      </c>
      <c r="AF135" s="288">
        <f>IF(AF21="kW",SUMPRODUCT(N22:N125,P22:P125,AF22:AF125),SUMPRODUCT(E22:E125,AF22:AF125))</f>
        <v>0</v>
      </c>
      <c r="AG135" s="288">
        <f>IF(AG21="kW",SUMPRODUCT(N22:N125,P22:P125,AG22:AG125),SUMPRODUCT(E22:E125,AG22:AG125))</f>
        <v>0</v>
      </c>
      <c r="AH135" s="288">
        <f>IF(AH21="kW",SUMPRODUCT(N22:N125,P22:P125,AH22:AH125),SUMPRODUCT(E22:E125,AH22:AH125))</f>
        <v>0</v>
      </c>
      <c r="AI135" s="288">
        <f>IF(AI21="kW",SUMPRODUCT(N22:N125,P22:P125,AI22:AI125),SUMPRODUCT(E22:E125,AI22:AI125))</f>
        <v>0</v>
      </c>
      <c r="AJ135" s="288">
        <f>IF(AJ21="kW",SUMPRODUCT(N22:N125,P22:P125,AJ22:AJ125),SUMPRODUCT(E22:E125,AJ22:AJ125))</f>
        <v>0</v>
      </c>
      <c r="AK135" s="288">
        <f>IF(AK21="kW",SUMPRODUCT(N22:N125,P22:P125,AK22:AK125),SUMPRODUCT(E22:E125,AK22:AK125))</f>
        <v>0</v>
      </c>
      <c r="AL135" s="288">
        <f>IF(AL21="kW",SUMPRODUCT(N22:N125,P22:P125,AL22:AL125),SUMPRODUCT(E22:E125,AL22:AL125))</f>
        <v>0</v>
      </c>
      <c r="AM135" s="334"/>
    </row>
    <row r="136" spans="1:40" s="280" customFormat="1" ht="15">
      <c r="A136" s="506"/>
      <c r="B136" s="352" t="s">
        <v>213</v>
      </c>
      <c r="C136" s="353"/>
      <c r="D136" s="276"/>
      <c r="E136" s="276"/>
      <c r="F136" s="276"/>
      <c r="G136" s="276"/>
      <c r="H136" s="276"/>
      <c r="I136" s="276"/>
      <c r="J136" s="276"/>
      <c r="K136" s="276"/>
      <c r="L136" s="276"/>
      <c r="M136" s="276"/>
      <c r="N136" s="276"/>
      <c r="O136" s="354"/>
      <c r="P136" s="276"/>
      <c r="Q136" s="276"/>
      <c r="R136" s="276"/>
      <c r="S136" s="301"/>
      <c r="T136" s="306"/>
      <c r="U136" s="306"/>
      <c r="V136" s="276"/>
      <c r="W136" s="276"/>
      <c r="X136" s="306"/>
      <c r="Y136" s="288">
        <f>SUMPRODUCT(F22:F125,Y22:Y125)</f>
        <v>1407633.5318811925</v>
      </c>
      <c r="Z136" s="288">
        <f>SUMPRODUCT(F22:F125,Z22:Z125)</f>
        <v>1181021.5467196275</v>
      </c>
      <c r="AA136" s="288">
        <f>IF(AA21="kW",SUMPRODUCT(N22:N125,Q22:Q125,AA22:AA125),SUMPRODUCT(F22:F125,AA22:AA125))</f>
        <v>850.99026814155593</v>
      </c>
      <c r="AB136" s="288">
        <f>IF(AB21="kW",SUMPRODUCT(N22:N125,Q22:Q125,AB22:AB125),SUMPRODUCT(F22:F125,AB22:AB125))</f>
        <v>0</v>
      </c>
      <c r="AC136" s="288">
        <f>IF(AC21="kW",SUMPRODUCT(N22:N125,Q22:Q125,AC22:AC125),SUMPRODUCT(F22:F125, AC22:AC125))</f>
        <v>0</v>
      </c>
      <c r="AD136" s="288">
        <f>IF(AD21="kW",SUMPRODUCT(N22:N125,Q22:Q125,AD22:AD125),SUMPRODUCT(F22:F125, AD22:AD125))</f>
        <v>0</v>
      </c>
      <c r="AE136" s="288">
        <f>IF(AE21="kW",SUMPRODUCT(N22:N125,Q22:Q125,AE22:AE125),SUMPRODUCT(F22:F125,AE22:AE125))</f>
        <v>0</v>
      </c>
      <c r="AF136" s="288">
        <f>IF(AF21="kW",SUMPRODUCT(N22:N125,Q22:Q125,AF22:AF125),SUMPRODUCT(F22:F125,AF22:AF125))</f>
        <v>0</v>
      </c>
      <c r="AG136" s="288">
        <f>IF(AG21="kW",SUMPRODUCT(N22:N125,Q22:Q125,AG22:AG125),SUMPRODUCT(F22:F125,AG22:AG125))</f>
        <v>0</v>
      </c>
      <c r="AH136" s="288">
        <f>IF(AH21="kW",SUMPRODUCT(N22:N125,Q22:Q125,AH22:AH125),SUMPRODUCT(F22:F125,AH22:AH125))</f>
        <v>0</v>
      </c>
      <c r="AI136" s="288">
        <f>IF(AI21="kW",SUMPRODUCT(N22:N125,Q22:Q125,AI22:AI125),SUMPRODUCT(F22:F125,AI22:AI125))</f>
        <v>0</v>
      </c>
      <c r="AJ136" s="288">
        <f>IF(AJ21="kW",SUMPRODUCT(N22:N125,Q22:Q125,AJ22:AJ125),SUMPRODUCT(F22:F125,AJ22:AJ125))</f>
        <v>0</v>
      </c>
      <c r="AK136" s="288">
        <f>IF(AK21="kW",SUMPRODUCT(N22:N125,Q22:Q125,AK22:AK125),SUMPRODUCT(F22:F125,AK22:AK125))</f>
        <v>0</v>
      </c>
      <c r="AL136" s="288">
        <f>IF(AL21="kW",SUMPRODUCT(N22:N125,Q22:Q125,AL22:AL125),SUMPRODUCT(F22:F125,AL22:AL125))</f>
        <v>0</v>
      </c>
      <c r="AM136" s="334"/>
    </row>
    <row r="137" spans="1:40" s="280" customFormat="1" ht="15">
      <c r="A137" s="506"/>
      <c r="B137" s="352" t="s">
        <v>214</v>
      </c>
      <c r="C137" s="353"/>
      <c r="D137" s="276"/>
      <c r="E137" s="276"/>
      <c r="F137" s="276"/>
      <c r="G137" s="276"/>
      <c r="H137" s="276"/>
      <c r="I137" s="276"/>
      <c r="J137" s="276"/>
      <c r="K137" s="276"/>
      <c r="L137" s="276"/>
      <c r="M137" s="276"/>
      <c r="N137" s="276"/>
      <c r="O137" s="354"/>
      <c r="P137" s="276"/>
      <c r="Q137" s="276"/>
      <c r="R137" s="276"/>
      <c r="S137" s="301"/>
      <c r="T137" s="306"/>
      <c r="U137" s="306"/>
      <c r="V137" s="276"/>
      <c r="W137" s="276"/>
      <c r="X137" s="306"/>
      <c r="Y137" s="288">
        <f>SUMPRODUCT(G22:G125,Y22:Y125)</f>
        <v>1396211.1097315431</v>
      </c>
      <c r="Z137" s="288">
        <f>SUMPRODUCT(G22:G125,Z22:Z125)</f>
        <v>1144676.6339913986</v>
      </c>
      <c r="AA137" s="288">
        <f>IF(AA21="kW",SUMPRODUCT(N22:N125,R22:R125,AA22:AA125),SUMPRODUCT(G22:G125,AA22:AA125))</f>
        <v>850.99026814155593</v>
      </c>
      <c r="AB137" s="288">
        <f>IF(AB21="kW",SUMPRODUCT(N22:N125,R22:R125,AB22:AB125),SUMPRODUCT(G22:G125,AB22:AB125))</f>
        <v>0</v>
      </c>
      <c r="AC137" s="288">
        <f>IF(AC21="kW",SUMPRODUCT(N22:N125,R22:R125,AC22:AC125),SUMPRODUCT(G22:G125, AC22:AC125))</f>
        <v>0</v>
      </c>
      <c r="AD137" s="288">
        <f>IF(AD21="kW",SUMPRODUCT(N22:N125,R22:R125,AD22:AD125),SUMPRODUCT(G22:G125, AD22:AD125))</f>
        <v>0</v>
      </c>
      <c r="AE137" s="288">
        <f>IF(AE21="kW",SUMPRODUCT(N22:N125,R22:R125,AE22:AE125),SUMPRODUCT(G22:G125,AE22:AE125))</f>
        <v>0</v>
      </c>
      <c r="AF137" s="288">
        <f>IF(AF21="kW",SUMPRODUCT(N22:N125,R22:R125,AF22:AF125),SUMPRODUCT(G22:G125,AF22:AF125))</f>
        <v>0</v>
      </c>
      <c r="AG137" s="288">
        <f>IF(AG21="kW",SUMPRODUCT(N22:N125,R22:R125,AG22:AG125),SUMPRODUCT(G22:G125,AG22:AG125))</f>
        <v>0</v>
      </c>
      <c r="AH137" s="288">
        <f>IF(AH21="kW",SUMPRODUCT(N22:N125,R22:R125,AH22:AH125),SUMPRODUCT(G22:G125,AH22:AH125))</f>
        <v>0</v>
      </c>
      <c r="AI137" s="288">
        <f>IF(AI21="kW",SUMPRODUCT(N22:N125,R22:R125,AI22:AI125),SUMPRODUCT(G22:G125,AI22:AI125))</f>
        <v>0</v>
      </c>
      <c r="AJ137" s="288">
        <f>IF(AJ21="kW",SUMPRODUCT(N22:N125,R22:R125,AJ22:AJ125),SUMPRODUCT(G22:G125,AJ22:AJ125))</f>
        <v>0</v>
      </c>
      <c r="AK137" s="288">
        <f>IF(AK21="kW",SUMPRODUCT(N22:N125,R22:R125,AK22:AK125),SUMPRODUCT(G22:G125,AK22:AK125))</f>
        <v>0</v>
      </c>
      <c r="AL137" s="288">
        <f>IF(AL21="kW",SUMPRODUCT(N22:N125,R22:R125,AL22:AL125),SUMPRODUCT(G22:G125,AL22:AL125))</f>
        <v>0</v>
      </c>
      <c r="AM137" s="334"/>
    </row>
    <row r="138" spans="1:40" s="280" customFormat="1" ht="15">
      <c r="A138" s="506"/>
      <c r="B138" s="352" t="s">
        <v>215</v>
      </c>
      <c r="C138" s="353"/>
      <c r="D138" s="276"/>
      <c r="E138" s="276"/>
      <c r="F138" s="276"/>
      <c r="G138" s="276"/>
      <c r="H138" s="276"/>
      <c r="I138" s="276"/>
      <c r="J138" s="276"/>
      <c r="K138" s="276"/>
      <c r="L138" s="276"/>
      <c r="M138" s="276"/>
      <c r="N138" s="276"/>
      <c r="O138" s="354"/>
      <c r="P138" s="276"/>
      <c r="Q138" s="276"/>
      <c r="R138" s="276"/>
      <c r="S138" s="301"/>
      <c r="T138" s="306"/>
      <c r="U138" s="306"/>
      <c r="V138" s="276"/>
      <c r="W138" s="276"/>
      <c r="X138" s="306"/>
      <c r="Y138" s="288">
        <f>SUMPRODUCT(H22:H125,Y22:Y125)</f>
        <v>1227708.6712057285</v>
      </c>
      <c r="Z138" s="288">
        <f>SUMPRODUCT(H22:H125,Z22:Z125)</f>
        <v>1144676.6339913986</v>
      </c>
      <c r="AA138" s="288">
        <f>IF(AA21="kW",SUMPRODUCT(N22:N125,S22:S125,AA22:AA125),SUMPRODUCT(H22:H125,AA22:AA125))</f>
        <v>850.99026814155593</v>
      </c>
      <c r="AB138" s="288">
        <f>IF(AB21="kW",SUMPRODUCT(N22:N125,S22:S125,AB22:AB125),SUMPRODUCT(H22:H125,AB22:AB125))</f>
        <v>0</v>
      </c>
      <c r="AC138" s="288">
        <f>IF(AC21="kW",SUMPRODUCT(N22:N125,S22:S125,AC22:AC125),SUMPRODUCT(H22:H125, AC22:AC125))</f>
        <v>0</v>
      </c>
      <c r="AD138" s="288">
        <f>IF(AD21="kW",SUMPRODUCT(N22:N125,S22:S125,AD22:AD125),SUMPRODUCT(H22:H125, AD22:AD125))</f>
        <v>0</v>
      </c>
      <c r="AE138" s="288">
        <f>IF(AE21="kW",SUMPRODUCT(N22:N125,S22:S125,AE22:AE125),SUMPRODUCT(H22:H125,AE22:AE125))</f>
        <v>0</v>
      </c>
      <c r="AF138" s="288">
        <f>IF(AF21="kW",SUMPRODUCT(N22:N125,S22:S125,AF22:AF125),SUMPRODUCT(H22:H125,AF22:AF125))</f>
        <v>0</v>
      </c>
      <c r="AG138" s="288">
        <f>IF(AG21="kW",SUMPRODUCT(N22:N125,S22:S125,AG22:AG125),SUMPRODUCT(H22:H125,AG22:AG125))</f>
        <v>0</v>
      </c>
      <c r="AH138" s="288">
        <f>IF(AH21="kW",SUMPRODUCT(N22:N125,S22:S125,AH22:AH125),SUMPRODUCT(H22:H125,AH22:AH125))</f>
        <v>0</v>
      </c>
      <c r="AI138" s="288">
        <f>IF(AI21="kW",SUMPRODUCT(N22:N125,S22:S125,AI22:AI125),SUMPRODUCT(H22:H125,AI22:AI125))</f>
        <v>0</v>
      </c>
      <c r="AJ138" s="288">
        <f>IF(AJ21="kW",SUMPRODUCT(N22:N125,S22:S125,AJ22:AJ125),SUMPRODUCT(H22:H125,AJ22:AJ125))</f>
        <v>0</v>
      </c>
      <c r="AK138" s="288">
        <f>IF(AK21="kW",SUMPRODUCT(N22:N125,S22:S125,AK22:AK125),SUMPRODUCT(H22:H125,AK22:AK125))</f>
        <v>0</v>
      </c>
      <c r="AL138" s="288">
        <f>IF(AL21="kW",SUMPRODUCT(N22:N125,S22:S125,AL22:AL125),SUMPRODUCT(H22:H125,AL22:AL125))</f>
        <v>0</v>
      </c>
      <c r="AM138" s="334"/>
    </row>
    <row r="139" spans="1:40" s="280" customFormat="1" ht="15">
      <c r="A139" s="506"/>
      <c r="B139" s="352" t="s">
        <v>216</v>
      </c>
      <c r="C139" s="353"/>
      <c r="D139" s="276"/>
      <c r="E139" s="276"/>
      <c r="F139" s="276"/>
      <c r="G139" s="276"/>
      <c r="H139" s="276"/>
      <c r="I139" s="276"/>
      <c r="J139" s="276"/>
      <c r="K139" s="276"/>
      <c r="L139" s="276"/>
      <c r="M139" s="276"/>
      <c r="N139" s="276"/>
      <c r="O139" s="354"/>
      <c r="P139" s="276"/>
      <c r="Q139" s="276"/>
      <c r="R139" s="276"/>
      <c r="S139" s="301"/>
      <c r="T139" s="306"/>
      <c r="U139" s="306"/>
      <c r="V139" s="276"/>
      <c r="W139" s="276"/>
      <c r="X139" s="306"/>
      <c r="Y139" s="288">
        <f>SUMPRODUCT(I22:I125,Y22:Y125)</f>
        <v>884705.33271973371</v>
      </c>
      <c r="Z139" s="288">
        <f>SUMPRODUCT(I22:I125,Z22:Z125)</f>
        <v>1143633.4978331812</v>
      </c>
      <c r="AA139" s="288">
        <f>IF(AA21="kW",SUMPRODUCT(N22:N125,T22:T125,AA22:AA125),SUMPRODUCT(I22:I125,AA22:AA125))</f>
        <v>850.99026814155593</v>
      </c>
      <c r="AB139" s="288">
        <f>IF(AB21="kW",SUMPRODUCT(N22:N125,T22:T125,AB22:AB125),SUMPRODUCT(I22:I125,AB22:AB125))</f>
        <v>0</v>
      </c>
      <c r="AC139" s="288">
        <f>IF(AC21="kW",SUMPRODUCT(N22:N125,T22:T125,AC22:AC125),SUMPRODUCT(I22:I125, AC22:AC125))</f>
        <v>0</v>
      </c>
      <c r="AD139" s="288">
        <f>IF(AD21="kW",SUMPRODUCT(N22:N125,T22:T125,AD22:AD125),SUMPRODUCT(I22:I125, AD22:AD125))</f>
        <v>0</v>
      </c>
      <c r="AE139" s="288">
        <f>IF(AE21="kW",SUMPRODUCT(N22:N125,T22:T125,AE22:AE125),SUMPRODUCT(I22:I125,AE22:AE125))</f>
        <v>0</v>
      </c>
      <c r="AF139" s="288">
        <f>IF(AF21="kW",SUMPRODUCT(N22:N125,T22:T125,AF22:AF125),SUMPRODUCT(I22:I125,AF22:AF125))</f>
        <v>0</v>
      </c>
      <c r="AG139" s="288">
        <f>IF(AG21="kW",SUMPRODUCT(N22:N125,T22:T125,AG22:AG125),SUMPRODUCT(I22:I125,AG22:AG125))</f>
        <v>0</v>
      </c>
      <c r="AH139" s="288">
        <f>IF(AH21="kW",SUMPRODUCT(N22:N125,T22:T125,AH22:AH125),SUMPRODUCT(I22:I125,AH22:AH125))</f>
        <v>0</v>
      </c>
      <c r="AI139" s="288">
        <f>IF(AI21="kW",SUMPRODUCT(N22:N125,T22:T125,AI22:AI125),SUMPRODUCT(I22:I125,AI22:AI125))</f>
        <v>0</v>
      </c>
      <c r="AJ139" s="288">
        <f>IF(AJ21="kW",SUMPRODUCT(N22:N125,T22:T125,AJ22:AJ125),SUMPRODUCT(I22:I125,AJ22:AJ125))</f>
        <v>0</v>
      </c>
      <c r="AK139" s="288">
        <f>IF(AK21="kW",SUMPRODUCT(N22:N125,T22:T125,AK22:AK125),SUMPRODUCT(I22:I125,AK22:AK125))</f>
        <v>0</v>
      </c>
      <c r="AL139" s="288">
        <f>IF(AL21="kW",SUMPRODUCT(N22:N125,T22:T125,AL22:AL125),SUMPRODUCT(I22:I125,AL22:AL125))</f>
        <v>0</v>
      </c>
      <c r="AM139" s="334"/>
    </row>
    <row r="140" spans="1:40" s="280" customFormat="1" ht="15">
      <c r="A140" s="506"/>
      <c r="B140" s="352" t="s">
        <v>217</v>
      </c>
      <c r="C140" s="353"/>
      <c r="D140" s="306"/>
      <c r="E140" s="306"/>
      <c r="F140" s="306"/>
      <c r="G140" s="306"/>
      <c r="H140" s="306"/>
      <c r="I140" s="306"/>
      <c r="J140" s="306"/>
      <c r="K140" s="306"/>
      <c r="L140" s="306"/>
      <c r="M140" s="306"/>
      <c r="N140" s="306"/>
      <c r="O140" s="354"/>
      <c r="P140" s="306"/>
      <c r="Q140" s="306"/>
      <c r="R140" s="306"/>
      <c r="S140" s="301"/>
      <c r="T140" s="306"/>
      <c r="U140" s="306"/>
      <c r="V140" s="306"/>
      <c r="W140" s="306"/>
      <c r="X140" s="306"/>
      <c r="Y140" s="288">
        <f>SUMPRODUCT(J22:J125,Y22:Y125)</f>
        <v>777082.27515603381</v>
      </c>
      <c r="Z140" s="288">
        <f>SUMPRODUCT(J22:J125,Z22:Z125)</f>
        <v>1040232.2713134432</v>
      </c>
      <c r="AA140" s="288">
        <f>IF(AA21="kW",SUMPRODUCT(N22:N125,U22:U125,AA22:AA125),SUMPRODUCT(J22:J125,AA22:AA125))</f>
        <v>850.62694540894176</v>
      </c>
      <c r="AB140" s="288">
        <f>IF(AB21="kW",SUMPRODUCT(N22:N125,U22:U125,AB22:AB125),SUMPRODUCT(J22:J125,AB22:AB125))</f>
        <v>0</v>
      </c>
      <c r="AC140" s="288">
        <f>IF(AC21="kW",SUMPRODUCT(N22:N125,U22:U125,AC22:AC125),SUMPRODUCT(J22:J125, AC22:AC125))</f>
        <v>0</v>
      </c>
      <c r="AD140" s="288">
        <f>IF(AD21="kW",SUMPRODUCT(N22:N125,U22:U125,AD22:AD125),SUMPRODUCT(J22:J125, AD22:AD125))</f>
        <v>0</v>
      </c>
      <c r="AE140" s="288">
        <f>IF(AE21="kW",SUMPRODUCT(N22:N125,U22:U125,AE22:AE125),SUMPRODUCT(J22:J125,AE22:AE125))</f>
        <v>0</v>
      </c>
      <c r="AF140" s="288">
        <f>IF(AF21="kW",SUMPRODUCT(N22:N125,U22:U125,AF22:AF125),SUMPRODUCT(J22:J125,AF22:AF125))</f>
        <v>0</v>
      </c>
      <c r="AG140" s="288">
        <f>IF(AG21="kW",SUMPRODUCT(N22:N125,U22:U125,AG22:AG125),SUMPRODUCT(J22:J125,AG22:AG125))</f>
        <v>0</v>
      </c>
      <c r="AH140" s="288">
        <f>IF(AH21="kW",SUMPRODUCT(N22:N125,U22:U125,AH22:AH125),SUMPRODUCT(J22:J125,AH22:AH125))</f>
        <v>0</v>
      </c>
      <c r="AI140" s="288">
        <f>IF(AI21="kW",SUMPRODUCT(N22:N125,U22:U125,AI22:AI125),SUMPRODUCT(J22:J125,AI22:AI125))</f>
        <v>0</v>
      </c>
      <c r="AJ140" s="288">
        <f>IF(AJ21="kW",SUMPRODUCT(N22:N125,U22:U125,AJ22:AJ125),SUMPRODUCT(J22:J125,AJ22:AJ125))</f>
        <v>0</v>
      </c>
      <c r="AK140" s="288">
        <f>IF(AK21="kW",SUMPRODUCT(N22:N125,U22:U125,AK22:AK125),SUMPRODUCT(J22:J125,AK22:AK125))</f>
        <v>0</v>
      </c>
      <c r="AL140" s="288">
        <f>IF(AL21="kW",SUMPRODUCT(N22:N125,U22:U125,AL22:AL125),SUMPRODUCT(J22:J125,AL22:AL125))</f>
        <v>0</v>
      </c>
      <c r="AM140" s="334"/>
    </row>
    <row r="141" spans="1:40" s="280" customFormat="1" ht="15">
      <c r="A141" s="506"/>
      <c r="B141" s="352" t="s">
        <v>218</v>
      </c>
      <c r="C141" s="353"/>
      <c r="D141" s="332"/>
      <c r="E141" s="332"/>
      <c r="F141" s="332"/>
      <c r="G141" s="332"/>
      <c r="H141" s="332"/>
      <c r="I141" s="332"/>
      <c r="J141" s="332"/>
      <c r="K141" s="332"/>
      <c r="L141" s="332"/>
      <c r="M141" s="332"/>
      <c r="N141" s="332"/>
      <c r="O141" s="306"/>
      <c r="P141" s="276"/>
      <c r="Q141" s="276"/>
      <c r="R141" s="306"/>
      <c r="S141" s="301"/>
      <c r="T141" s="306"/>
      <c r="U141" s="306"/>
      <c r="V141" s="354"/>
      <c r="W141" s="354"/>
      <c r="X141" s="306"/>
      <c r="Y141" s="288">
        <f>SUMPRODUCT(K22:K125,Y22:Y125)</f>
        <v>775590.56578282884</v>
      </c>
      <c r="Z141" s="288">
        <f>SUMPRODUCT(K22:K125,Z22:Z125)</f>
        <v>1039926.1144233614</v>
      </c>
      <c r="AA141" s="288">
        <f>IF(AA21="kW",SUMPRODUCT(N22:N125,V22:V125,AA22:AA125),SUMPRODUCT(K22:K125,AA22:AA125))</f>
        <v>850.62694540894176</v>
      </c>
      <c r="AB141" s="288">
        <f>IF(AB21="kW",SUMPRODUCT(N22:N125,V22:V125,AB22:AB125),SUMPRODUCT(K22:K125,AB22:AB125))</f>
        <v>0</v>
      </c>
      <c r="AC141" s="288">
        <f>IF(AC21="kW",SUMPRODUCT(N22:N125,V22:V125,AC22:AC125),SUMPRODUCT(K22:K125, AC22:AC125))</f>
        <v>0</v>
      </c>
      <c r="AD141" s="288">
        <f>IF(AD21="kW",SUMPRODUCT(N22:N125,V22:V125,AD22:AD125),SUMPRODUCT(K22:K125, AD22:AD125))</f>
        <v>0</v>
      </c>
      <c r="AE141" s="288">
        <f>IF(AE21="kW",SUMPRODUCT(N22:N125,V22:V125,AE22:AE125),SUMPRODUCT(K22:K125,AE22:AE125))</f>
        <v>0</v>
      </c>
      <c r="AF141" s="288">
        <f>IF(AF21="kW",SUMPRODUCT(N22:N125,V22:V125,AF22:AF125),SUMPRODUCT(K22:K125,AF22:AF125))</f>
        <v>0</v>
      </c>
      <c r="AG141" s="288">
        <f>IF(AG21="kW",SUMPRODUCT(N22:N125,V22:V125,AG22:AG125),SUMPRODUCT(K22:K125,AG22:AG125))</f>
        <v>0</v>
      </c>
      <c r="AH141" s="288">
        <f>IF(AH21="kW",SUMPRODUCT(N22:N125,V22:V125,AH22:AH125),SUMPRODUCT(K22:K125,AH22:AH125))</f>
        <v>0</v>
      </c>
      <c r="AI141" s="288">
        <f>IF(AI21="kW",SUMPRODUCT(N22:N125,V22:V125,AI22:AI125),SUMPRODUCT(K22:K125,AI22:AI125))</f>
        <v>0</v>
      </c>
      <c r="AJ141" s="288">
        <f>IF(AJ21="kW",SUMPRODUCT(N22:N125,V22:V125,AJ22:AJ125),SUMPRODUCT(K22:K125,AJ22:AJ125))</f>
        <v>0</v>
      </c>
      <c r="AK141" s="288">
        <f>IF(AK21="kW",SUMPRODUCT(N22:N125,V22:V125,AK22:AK125),SUMPRODUCT(K22:K125,AK22:AK125))</f>
        <v>0</v>
      </c>
      <c r="AL141" s="288">
        <f>IF(AL21="kW",SUMPRODUCT(N22:N125,V22:V125,AL22:AL125),SUMPRODUCT(K22:K125,AL22:AL125))</f>
        <v>0</v>
      </c>
      <c r="AM141" s="334"/>
    </row>
    <row r="142" spans="1:40" s="280" customFormat="1" ht="15">
      <c r="A142" s="506"/>
      <c r="B142" s="352" t="s">
        <v>219</v>
      </c>
      <c r="C142" s="353"/>
      <c r="D142" s="332"/>
      <c r="E142" s="332"/>
      <c r="F142" s="332"/>
      <c r="G142" s="332"/>
      <c r="H142" s="332"/>
      <c r="I142" s="332"/>
      <c r="J142" s="332"/>
      <c r="K142" s="332"/>
      <c r="L142" s="332"/>
      <c r="M142" s="332"/>
      <c r="N142" s="332"/>
      <c r="O142" s="354"/>
      <c r="P142" s="276"/>
      <c r="Q142" s="276"/>
      <c r="R142" s="306"/>
      <c r="S142" s="301"/>
      <c r="T142" s="306"/>
      <c r="U142" s="306"/>
      <c r="V142" s="354"/>
      <c r="W142" s="354"/>
      <c r="X142" s="306"/>
      <c r="Y142" s="288">
        <f>SUMPRODUCT(L22:L125,Y22:Y125)</f>
        <v>863645.585645454</v>
      </c>
      <c r="Z142" s="288">
        <f>SUMPRODUCT(L22:L125,Z22:Z125)</f>
        <v>908841.35203295085</v>
      </c>
      <c r="AA142" s="288">
        <f>IF(AA21="kW",SUMPRODUCT(N22:N125,W22:W125,AA22:AA125),SUMPRODUCT(L22:L125,AA22:AA125))</f>
        <v>792.24706649163932</v>
      </c>
      <c r="AB142" s="288">
        <f>IF(AB21="kW",SUMPRODUCT(N22:N125,W22:W125,AB22:AB125),SUMPRODUCT(L22:L125,AB22:AB125))</f>
        <v>0</v>
      </c>
      <c r="AC142" s="288">
        <f>IF(AC21="kW",SUMPRODUCT(N22:N125,W22:W125,AC22:AC125),SUMPRODUCT(L22:L125, AC22:AC125))</f>
        <v>0</v>
      </c>
      <c r="AD142" s="288">
        <f>IF(AD21="kW",SUMPRODUCT(N22:N125,W22:W125,AD22:AD125),SUMPRODUCT(L22:L125, AD22:AD125))</f>
        <v>0</v>
      </c>
      <c r="AE142" s="288">
        <f>IF(AE21="kW",SUMPRODUCT(N22:N125,W22:W125,AE22:AE125),SUMPRODUCT(L22:L125,AE22:AE125))</f>
        <v>0</v>
      </c>
      <c r="AF142" s="288">
        <f>IF(AF21="kW",SUMPRODUCT(N22:N125,W22:W125,AF22:AF125),SUMPRODUCT(L22:L125,AF22:AF125))</f>
        <v>0</v>
      </c>
      <c r="AG142" s="288">
        <f>IF(AG21="kW",SUMPRODUCT(N22:N125,W22:W125,AG22:AG125),SUMPRODUCT(L22:L125,AG22:AG125))</f>
        <v>0</v>
      </c>
      <c r="AH142" s="288">
        <f>IF(AH21="kW",SUMPRODUCT(N22:N125,W22:W125,AH22:AH125),SUMPRODUCT(L22:L125,AH22:AH125))</f>
        <v>0</v>
      </c>
      <c r="AI142" s="288">
        <f>IF(AI21="kW",SUMPRODUCT(N22:N125,W22:W125,AI22:AI125),SUMPRODUCT(L22:L125,AI22:AI125))</f>
        <v>0</v>
      </c>
      <c r="AJ142" s="288">
        <f>IF(AJ21="kW",SUMPRODUCT(N22:N125,W22:W125,AJ22:AJ125),SUMPRODUCT(L22:L125,AJ22:AJ125))</f>
        <v>0</v>
      </c>
      <c r="AK142" s="288">
        <f>IF(AK21="kW",SUMPRODUCT(N22:N125,W22:W125,AK22:AK125),SUMPRODUCT(L22:L125,AK22:AK125))</f>
        <v>0</v>
      </c>
      <c r="AL142" s="288">
        <f>IF(AL21="kW",SUMPRODUCT(N22:N125,W22:W125,AL22:AL125),SUMPRODUCT(L22:L125,AL22:AL125))</f>
        <v>0</v>
      </c>
      <c r="AM142" s="334"/>
    </row>
    <row r="143" spans="1:40" ht="15">
      <c r="B143" s="355" t="s">
        <v>220</v>
      </c>
      <c r="C143" s="356"/>
      <c r="D143" s="357"/>
      <c r="E143" s="357"/>
      <c r="F143" s="357"/>
      <c r="G143" s="357"/>
      <c r="H143" s="357"/>
      <c r="I143" s="357"/>
      <c r="J143" s="357"/>
      <c r="K143" s="357"/>
      <c r="L143" s="357"/>
      <c r="M143" s="357"/>
      <c r="N143" s="357"/>
      <c r="O143" s="358"/>
      <c r="P143" s="359"/>
      <c r="Q143" s="360"/>
      <c r="R143" s="358"/>
      <c r="S143" s="361"/>
      <c r="T143" s="362"/>
      <c r="U143" s="362"/>
      <c r="V143" s="358"/>
      <c r="W143" s="358"/>
      <c r="X143" s="362"/>
      <c r="Y143" s="323">
        <f>SUMPRODUCT(M22:M125,Y22:Y125)</f>
        <v>589755.51445153158</v>
      </c>
      <c r="Z143" s="323">
        <f>SUMPRODUCT(M22:M125,Z22:Z125)</f>
        <v>908841.35203295085</v>
      </c>
      <c r="AA143" s="323">
        <f>IF(AA21="kW",SUMPRODUCT(N22:N125,X22:X125,AA22:AA125),SUMPRODUCT(M22:M125,AA22:AA125))</f>
        <v>792.24706649163932</v>
      </c>
      <c r="AB143" s="323">
        <f>IF(AB21="kW",SUMPRODUCT(N22:N125,X22:X125,AB22:AB125),SUMPRODUCT(M22:M125, AB22:AB125))</f>
        <v>0</v>
      </c>
      <c r="AC143" s="323">
        <f>IF(AC21="kW",SUMPRODUCT(N22:N125,X22:X125,AC22:AC125),SUMPRODUCT(M22:M125, AC22:AC125))</f>
        <v>0</v>
      </c>
      <c r="AD143" s="323">
        <f>IF(AD21="kW",SUMPRODUCT(N22:N125,X22:X125,AD22:AD125),SUMPRODUCT(M22:M125, AD22:AD125))</f>
        <v>0</v>
      </c>
      <c r="AE143" s="323">
        <f>IF(AE21="kW",SUMPRODUCT(N22:N125,X22:X125, AE22:AE125),SUMPRODUCT(M22:M125,AE22:AE125))</f>
        <v>0</v>
      </c>
      <c r="AF143" s="323">
        <f>IF(AF21="kW",SUMPRODUCT(N22:N125,X22:X125, AF22:AF125),SUMPRODUCT(M22:M125,AF22:AF125))</f>
        <v>0</v>
      </c>
      <c r="AG143" s="323">
        <f>IF(AG21="kW",SUMPRODUCT(N22:N125,X22:X125, AG22:AG125),SUMPRODUCT(M22:M125,AG22:AG125))</f>
        <v>0</v>
      </c>
      <c r="AH143" s="323">
        <f>IF(AH21="kW",SUMPRODUCT(N22:N125,X22:X125, AH22:AH125),SUMPRODUCT(M22:M125,AH22:AH125))</f>
        <v>0</v>
      </c>
      <c r="AI143" s="323">
        <f>IF(AI21="kW",SUMPRODUCT(N22:N125,X22:X125, AI22:AI125),SUMPRODUCT(M22:M125,AI22:AI125))</f>
        <v>0</v>
      </c>
      <c r="AJ143" s="323">
        <f>IF(AJ21="kW",SUMPRODUCT(N22:N125,X22:X125, AJ22:AJ125),SUMPRODUCT(M22:M125,AJ22:AJ125))</f>
        <v>0</v>
      </c>
      <c r="AK143" s="323">
        <f>IF(AK21="kW",SUMPRODUCT(N22:N125,X22:X125, AK22:AK125),SUMPRODUCT(M22:M125,AK22:AK125))</f>
        <v>0</v>
      </c>
      <c r="AL143" s="323">
        <f>IF(AL21="kW",SUMPRODUCT(N22:N125,X22:X125, AL22:AL125),SUMPRODUCT(M22:M125,AL22:AL125))</f>
        <v>0</v>
      </c>
      <c r="AM143" s="363"/>
      <c r="AN143" s="364"/>
    </row>
    <row r="144" spans="1:40" ht="21.75" customHeight="1">
      <c r="B144" s="365" t="s">
        <v>566</v>
      </c>
      <c r="C144" s="366"/>
      <c r="D144" s="367"/>
      <c r="E144" s="367"/>
      <c r="F144" s="367"/>
      <c r="G144" s="367"/>
      <c r="H144" s="367"/>
      <c r="I144" s="367"/>
      <c r="J144" s="367"/>
      <c r="K144" s="367"/>
      <c r="L144" s="367"/>
      <c r="M144" s="367"/>
      <c r="N144" s="367"/>
      <c r="O144" s="367"/>
      <c r="P144" s="367"/>
      <c r="Q144" s="367"/>
      <c r="R144" s="367"/>
      <c r="S144" s="368"/>
      <c r="T144" s="369"/>
      <c r="U144" s="367"/>
      <c r="V144" s="367"/>
      <c r="W144" s="367"/>
      <c r="X144" s="367"/>
      <c r="Y144" s="370"/>
      <c r="Z144" s="370"/>
      <c r="AA144" s="370"/>
      <c r="AB144" s="370"/>
      <c r="AC144" s="370"/>
      <c r="AD144" s="370"/>
      <c r="AE144" s="370"/>
      <c r="AF144" s="370"/>
      <c r="AG144" s="370"/>
      <c r="AH144" s="370"/>
      <c r="AI144" s="370"/>
      <c r="AJ144" s="370"/>
      <c r="AK144" s="370"/>
      <c r="AL144" s="370"/>
      <c r="AM144" s="371"/>
      <c r="AN144" s="364"/>
    </row>
    <row r="146" spans="1:39" ht="15.6">
      <c r="B146" s="277" t="s">
        <v>239</v>
      </c>
      <c r="C146" s="278"/>
      <c r="D146" s="587" t="s">
        <v>509</v>
      </c>
      <c r="F146" s="587"/>
      <c r="O146" s="278"/>
      <c r="Y146" s="267"/>
      <c r="Z146" s="264"/>
      <c r="AA146" s="264"/>
      <c r="AB146" s="264"/>
      <c r="AC146" s="264"/>
      <c r="AD146" s="264"/>
      <c r="AE146" s="264"/>
      <c r="AF146" s="264"/>
      <c r="AG146" s="264"/>
      <c r="AH146" s="264"/>
      <c r="AI146" s="264"/>
      <c r="AJ146" s="264"/>
      <c r="AK146" s="264"/>
      <c r="AL146" s="264"/>
      <c r="AM146" s="279"/>
    </row>
    <row r="147" spans="1:39" ht="34.5" customHeight="1">
      <c r="B147" s="922" t="s">
        <v>208</v>
      </c>
      <c r="C147" s="924" t="s">
        <v>33</v>
      </c>
      <c r="D147" s="281" t="s">
        <v>407</v>
      </c>
      <c r="E147" s="926" t="s">
        <v>206</v>
      </c>
      <c r="F147" s="927"/>
      <c r="G147" s="927"/>
      <c r="H147" s="927"/>
      <c r="I147" s="927"/>
      <c r="J147" s="927"/>
      <c r="K147" s="927"/>
      <c r="L147" s="927"/>
      <c r="M147" s="928"/>
      <c r="N147" s="932" t="s">
        <v>210</v>
      </c>
      <c r="O147" s="281" t="s">
        <v>408</v>
      </c>
      <c r="P147" s="926" t="s">
        <v>209</v>
      </c>
      <c r="Q147" s="927"/>
      <c r="R147" s="927"/>
      <c r="S147" s="927"/>
      <c r="T147" s="927"/>
      <c r="U147" s="927"/>
      <c r="V147" s="927"/>
      <c r="W147" s="927"/>
      <c r="X147" s="928"/>
      <c r="Y147" s="929" t="s">
        <v>240</v>
      </c>
      <c r="Z147" s="930"/>
      <c r="AA147" s="930"/>
      <c r="AB147" s="930"/>
      <c r="AC147" s="930"/>
      <c r="AD147" s="930"/>
      <c r="AE147" s="930"/>
      <c r="AF147" s="930"/>
      <c r="AG147" s="930"/>
      <c r="AH147" s="930"/>
      <c r="AI147" s="930"/>
      <c r="AJ147" s="930"/>
      <c r="AK147" s="930"/>
      <c r="AL147" s="930"/>
      <c r="AM147" s="931"/>
    </row>
    <row r="148" spans="1:39" ht="60.75" customHeight="1">
      <c r="B148" s="923"/>
      <c r="C148" s="925"/>
      <c r="D148" s="282">
        <v>2012</v>
      </c>
      <c r="E148" s="282">
        <v>2013</v>
      </c>
      <c r="F148" s="282">
        <v>2014</v>
      </c>
      <c r="G148" s="282">
        <v>2015</v>
      </c>
      <c r="H148" s="282">
        <v>2016</v>
      </c>
      <c r="I148" s="282">
        <v>2017</v>
      </c>
      <c r="J148" s="282">
        <v>2018</v>
      </c>
      <c r="K148" s="282">
        <v>2019</v>
      </c>
      <c r="L148" s="282">
        <v>2020</v>
      </c>
      <c r="M148" s="282">
        <v>2021</v>
      </c>
      <c r="N148" s="933"/>
      <c r="O148" s="282">
        <v>2012</v>
      </c>
      <c r="P148" s="282">
        <v>2013</v>
      </c>
      <c r="Q148" s="282">
        <v>2014</v>
      </c>
      <c r="R148" s="282">
        <v>2015</v>
      </c>
      <c r="S148" s="282">
        <v>2016</v>
      </c>
      <c r="T148" s="282">
        <v>2017</v>
      </c>
      <c r="U148" s="282">
        <v>2018</v>
      </c>
      <c r="V148" s="282">
        <v>2019</v>
      </c>
      <c r="W148" s="282">
        <v>2020</v>
      </c>
      <c r="X148" s="282">
        <v>2021</v>
      </c>
      <c r="Y148" s="282" t="str">
        <f>'1.  LRAMVA Summary'!D52</f>
        <v>Residential</v>
      </c>
      <c r="Z148" s="282" t="str">
        <f>'1.  LRAMVA Summary'!E52</f>
        <v>GS&lt;50 kW</v>
      </c>
      <c r="AA148" s="282" t="str">
        <f>'1.  LRAMVA Summary'!F52</f>
        <v>GS 50 to 4,999</v>
      </c>
      <c r="AB148" s="282" t="str">
        <f>'1.  LRAMVA Summary'!G52</f>
        <v>USL</v>
      </c>
      <c r="AC148" s="282" t="str">
        <f>'1.  LRAMVA Summary'!H52</f>
        <v>Sentinel Lighting</v>
      </c>
      <c r="AD148" s="282" t="str">
        <f>'1.  LRAMVA Summary'!I52</f>
        <v>Street Lighting</v>
      </c>
      <c r="AE148" s="282" t="str">
        <f>'1.  LRAMVA Summary'!J52</f>
        <v/>
      </c>
      <c r="AF148" s="282" t="str">
        <f>'1.  LRAMVA Summary'!K52</f>
        <v/>
      </c>
      <c r="AG148" s="282" t="str">
        <f>'1.  LRAMVA Summary'!L52</f>
        <v/>
      </c>
      <c r="AH148" s="282" t="str">
        <f>'1.  LRAMVA Summary'!M52</f>
        <v/>
      </c>
      <c r="AI148" s="282" t="str">
        <f>'1.  LRAMVA Summary'!N52</f>
        <v/>
      </c>
      <c r="AJ148" s="282" t="str">
        <f>'1.  LRAMVA Summary'!O52</f>
        <v/>
      </c>
      <c r="AK148" s="282" t="str">
        <f>'1.  LRAMVA Summary'!P52</f>
        <v/>
      </c>
      <c r="AL148" s="282" t="str">
        <f>'1.  LRAMVA Summary'!Q52</f>
        <v/>
      </c>
      <c r="AM148" s="284" t="str">
        <f>'1.  LRAMVA Summary'!R52</f>
        <v>Total</v>
      </c>
    </row>
    <row r="149" spans="1:39" ht="15.75" customHeight="1">
      <c r="A149" s="507"/>
      <c r="B149" s="285" t="s">
        <v>0</v>
      </c>
      <c r="C149" s="286"/>
      <c r="D149" s="286"/>
      <c r="E149" s="286"/>
      <c r="F149" s="286"/>
      <c r="G149" s="286"/>
      <c r="H149" s="286"/>
      <c r="I149" s="286"/>
      <c r="J149" s="286"/>
      <c r="K149" s="286"/>
      <c r="L149" s="286"/>
      <c r="M149" s="286"/>
      <c r="N149" s="287"/>
      <c r="O149" s="286"/>
      <c r="P149" s="286"/>
      <c r="Q149" s="286"/>
      <c r="R149" s="286"/>
      <c r="S149" s="286"/>
      <c r="T149" s="286"/>
      <c r="U149" s="286"/>
      <c r="V149" s="286"/>
      <c r="W149" s="286"/>
      <c r="X149" s="286"/>
      <c r="Y149" s="288" t="str">
        <f>'1.  LRAMVA Summary'!D53</f>
        <v>kWh</v>
      </c>
      <c r="Z149" s="288" t="str">
        <f>'1.  LRAMVA Summary'!E53</f>
        <v>kWh</v>
      </c>
      <c r="AA149" s="288" t="str">
        <f>'1.  LRAMVA Summary'!F53</f>
        <v>kW</v>
      </c>
      <c r="AB149" s="288" t="str">
        <f>'1.  LRAMVA Summary'!G53</f>
        <v>kWh</v>
      </c>
      <c r="AC149" s="288" t="str">
        <f>'1.  LRAMVA Summary'!H53</f>
        <v>kW</v>
      </c>
      <c r="AD149" s="288" t="str">
        <f>'1.  LRAMVA Summary'!I53</f>
        <v>kW</v>
      </c>
      <c r="AE149" s="288">
        <f>'1.  LRAMVA Summary'!J53</f>
        <v>0</v>
      </c>
      <c r="AF149" s="288">
        <f>'1.  LRAMVA Summary'!K53</f>
        <v>0</v>
      </c>
      <c r="AG149" s="288">
        <f>'1.  LRAMVA Summary'!L53</f>
        <v>0</v>
      </c>
      <c r="AH149" s="288">
        <f>'1.  LRAMVA Summary'!M53</f>
        <v>0</v>
      </c>
      <c r="AI149" s="288">
        <f>'1.  LRAMVA Summary'!N53</f>
        <v>0</v>
      </c>
      <c r="AJ149" s="288">
        <f>'1.  LRAMVA Summary'!O53</f>
        <v>0</v>
      </c>
      <c r="AK149" s="288">
        <f>'1.  LRAMVA Summary'!P53</f>
        <v>0</v>
      </c>
      <c r="AL149" s="288">
        <f>'1.  LRAMVA Summary'!Q53</f>
        <v>0</v>
      </c>
      <c r="AM149" s="372"/>
    </row>
    <row r="150" spans="1:39" ht="15" outlineLevel="1">
      <c r="A150" s="506">
        <v>1</v>
      </c>
      <c r="B150" s="291" t="s">
        <v>1</v>
      </c>
      <c r="C150" s="288" t="s">
        <v>25</v>
      </c>
      <c r="D150" s="292">
        <f>'7.  Persistence Report'!AR52</f>
        <v>404996.54657167569</v>
      </c>
      <c r="E150" s="292">
        <f>'7.  Persistence Report'!AS52</f>
        <v>404996.54657167569</v>
      </c>
      <c r="F150" s="292">
        <f>'7.  Persistence Report'!AT52</f>
        <v>404996.54657167569</v>
      </c>
      <c r="G150" s="292">
        <f>'7.  Persistence Report'!AU52</f>
        <v>386549.23667167779</v>
      </c>
      <c r="H150" s="292">
        <f>'7.  Persistence Report'!AV52</f>
        <v>251397.22116676078</v>
      </c>
      <c r="I150" s="292">
        <f>'7.  Persistence Report'!AW52</f>
        <v>0</v>
      </c>
      <c r="J150" s="292">
        <f>'7.  Persistence Report'!AX52</f>
        <v>0</v>
      </c>
      <c r="K150" s="292">
        <f>'7.  Persistence Report'!AY52</f>
        <v>0</v>
      </c>
      <c r="L150" s="292">
        <f>'7.  Persistence Report'!AZ52</f>
        <v>0</v>
      </c>
      <c r="M150" s="292">
        <f>'7.  Persistence Report'!BA52</f>
        <v>0</v>
      </c>
      <c r="N150" s="288"/>
      <c r="O150" s="292">
        <f>'7.  Persistence Report'!M52</f>
        <v>86.314753113383389</v>
      </c>
      <c r="P150" s="292">
        <f>'7.  Persistence Report'!N52</f>
        <v>86.314753113383389</v>
      </c>
      <c r="Q150" s="292">
        <f>'7.  Persistence Report'!O52</f>
        <v>86.314753113383389</v>
      </c>
      <c r="R150" s="292">
        <f>'7.  Persistence Report'!P52</f>
        <v>65.686048931641167</v>
      </c>
      <c r="S150" s="292">
        <f>'7.  Persistence Report'!Q52</f>
        <v>33.053637089435306</v>
      </c>
      <c r="T150" s="292">
        <f>'7.  Persistence Report'!R52</f>
        <v>0</v>
      </c>
      <c r="U150" s="292">
        <f>'7.  Persistence Report'!S52</f>
        <v>0</v>
      </c>
      <c r="V150" s="292">
        <f>'7.  Persistence Report'!T52</f>
        <v>0</v>
      </c>
      <c r="W150" s="292">
        <f>'7.  Persistence Report'!U52</f>
        <v>0</v>
      </c>
      <c r="X150" s="292">
        <f>'7.  Persistence Report'!V52</f>
        <v>0</v>
      </c>
      <c r="Y150" s="407">
        <v>1</v>
      </c>
      <c r="Z150" s="407"/>
      <c r="AA150" s="407"/>
      <c r="AB150" s="407"/>
      <c r="AC150" s="407"/>
      <c r="AD150" s="407"/>
      <c r="AE150" s="407"/>
      <c r="AF150" s="407"/>
      <c r="AG150" s="407"/>
      <c r="AH150" s="407"/>
      <c r="AI150" s="407"/>
      <c r="AJ150" s="407"/>
      <c r="AK150" s="407"/>
      <c r="AL150" s="407"/>
      <c r="AM150" s="293">
        <f>SUM(Y150:AL150)</f>
        <v>1</v>
      </c>
    </row>
    <row r="151" spans="1:39" ht="15" outlineLevel="1">
      <c r="B151" s="291" t="s">
        <v>241</v>
      </c>
      <c r="C151" s="288" t="s">
        <v>160</v>
      </c>
      <c r="D151" s="292"/>
      <c r="E151" s="292"/>
      <c r="F151" s="292"/>
      <c r="G151" s="292"/>
      <c r="H151" s="292"/>
      <c r="I151" s="292"/>
      <c r="J151" s="292"/>
      <c r="K151" s="292"/>
      <c r="L151" s="292"/>
      <c r="M151" s="292"/>
      <c r="N151" s="465"/>
      <c r="O151" s="292"/>
      <c r="P151" s="292"/>
      <c r="Q151" s="292"/>
      <c r="R151" s="292"/>
      <c r="S151" s="292"/>
      <c r="T151" s="292"/>
      <c r="U151" s="292"/>
      <c r="V151" s="292"/>
      <c r="W151" s="292"/>
      <c r="X151" s="292"/>
      <c r="Y151" s="408">
        <f>Y150</f>
        <v>1</v>
      </c>
      <c r="Z151" s="408">
        <f>Z150</f>
        <v>0</v>
      </c>
      <c r="AA151" s="408">
        <f t="shared" ref="AA151:AE151" si="70">AA150</f>
        <v>0</v>
      </c>
      <c r="AB151" s="408">
        <f t="shared" si="70"/>
        <v>0</v>
      </c>
      <c r="AC151" s="408">
        <f t="shared" si="70"/>
        <v>0</v>
      </c>
      <c r="AD151" s="408">
        <f t="shared" si="70"/>
        <v>0</v>
      </c>
      <c r="AE151" s="408">
        <f t="shared" si="70"/>
        <v>0</v>
      </c>
      <c r="AF151" s="408">
        <f t="shared" ref="AF151:AL151" si="71">AF150</f>
        <v>0</v>
      </c>
      <c r="AG151" s="408">
        <f t="shared" si="71"/>
        <v>0</v>
      </c>
      <c r="AH151" s="408">
        <f t="shared" si="71"/>
        <v>0</v>
      </c>
      <c r="AI151" s="408">
        <f t="shared" si="71"/>
        <v>0</v>
      </c>
      <c r="AJ151" s="408">
        <f t="shared" si="71"/>
        <v>0</v>
      </c>
      <c r="AK151" s="408">
        <f t="shared" si="71"/>
        <v>0</v>
      </c>
      <c r="AL151" s="408">
        <f t="shared" si="71"/>
        <v>0</v>
      </c>
      <c r="AM151" s="502"/>
    </row>
    <row r="152" spans="1:39" ht="15.6" outlineLevel="1">
      <c r="A152" s="508"/>
      <c r="B152" s="295"/>
      <c r="C152" s="296"/>
      <c r="D152" s="296"/>
      <c r="E152" s="296"/>
      <c r="F152" s="296"/>
      <c r="G152" s="296"/>
      <c r="H152" s="296"/>
      <c r="I152" s="296"/>
      <c r="J152" s="296"/>
      <c r="K152" s="296"/>
      <c r="L152" s="296"/>
      <c r="M152" s="296"/>
      <c r="N152" s="300"/>
      <c r="O152" s="296"/>
      <c r="P152" s="296"/>
      <c r="Q152" s="296"/>
      <c r="R152" s="296"/>
      <c r="S152" s="296"/>
      <c r="T152" s="296"/>
      <c r="U152" s="296"/>
      <c r="V152" s="296"/>
      <c r="W152" s="296"/>
      <c r="X152" s="296"/>
      <c r="Y152" s="409"/>
      <c r="Z152" s="410"/>
      <c r="AA152" s="410"/>
      <c r="AB152" s="410"/>
      <c r="AC152" s="410"/>
      <c r="AD152" s="410"/>
      <c r="AE152" s="410"/>
      <c r="AF152" s="410"/>
      <c r="AG152" s="410"/>
      <c r="AH152" s="410"/>
      <c r="AI152" s="410"/>
      <c r="AJ152" s="410"/>
      <c r="AK152" s="410"/>
      <c r="AL152" s="410"/>
      <c r="AM152" s="299"/>
    </row>
    <row r="153" spans="1:39" ht="15" outlineLevel="1">
      <c r="A153" s="506">
        <v>2</v>
      </c>
      <c r="B153" s="291" t="s">
        <v>2</v>
      </c>
      <c r="C153" s="288" t="s">
        <v>25</v>
      </c>
      <c r="D153" s="292">
        <f>'7.  Persistence Report'!AR51</f>
        <v>7429.0531475737962</v>
      </c>
      <c r="E153" s="292">
        <f>'7.  Persistence Report'!AS51</f>
        <v>7429.0531475737962</v>
      </c>
      <c r="F153" s="292">
        <f>'7.  Persistence Report'!AT51</f>
        <v>7429.0531475737962</v>
      </c>
      <c r="G153" s="292">
        <f>'7.  Persistence Report'!AU51</f>
        <v>7333.4740538604965</v>
      </c>
      <c r="H153" s="292">
        <f>'7.  Persistence Report'!AV51</f>
        <v>0</v>
      </c>
      <c r="I153" s="292">
        <f>'7.  Persistence Report'!AW51</f>
        <v>0</v>
      </c>
      <c r="J153" s="292">
        <f>'7.  Persistence Report'!AX51</f>
        <v>0</v>
      </c>
      <c r="K153" s="292">
        <f>'7.  Persistence Report'!AY51</f>
        <v>0</v>
      </c>
      <c r="L153" s="292">
        <f>'7.  Persistence Report'!AZ51</f>
        <v>0</v>
      </c>
      <c r="M153" s="292">
        <f>'7.  Persistence Report'!BA51</f>
        <v>0</v>
      </c>
      <c r="N153" s="288"/>
      <c r="O153" s="292">
        <f>'7.  Persistence Report'!M51</f>
        <v>4.2197360507164774</v>
      </c>
      <c r="P153" s="292">
        <f>'7.  Persistence Report'!N51</f>
        <v>4.2197360507164774</v>
      </c>
      <c r="Q153" s="292">
        <f>'7.  Persistence Report'!O51</f>
        <v>4.2197360507164774</v>
      </c>
      <c r="R153" s="292">
        <f>'7.  Persistence Report'!P51</f>
        <v>4.1128547297618878</v>
      </c>
      <c r="S153" s="292">
        <f>'7.  Persistence Report'!Q51</f>
        <v>0</v>
      </c>
      <c r="T153" s="292">
        <f>'7.  Persistence Report'!R51</f>
        <v>0</v>
      </c>
      <c r="U153" s="292">
        <f>'7.  Persistence Report'!S51</f>
        <v>0</v>
      </c>
      <c r="V153" s="292">
        <f>'7.  Persistence Report'!T51</f>
        <v>0</v>
      </c>
      <c r="W153" s="292">
        <f>'7.  Persistence Report'!U51</f>
        <v>0</v>
      </c>
      <c r="X153" s="292">
        <f>'7.  Persistence Report'!V51</f>
        <v>0</v>
      </c>
      <c r="Y153" s="407">
        <v>1</v>
      </c>
      <c r="Z153" s="407"/>
      <c r="AA153" s="407"/>
      <c r="AB153" s="407"/>
      <c r="AC153" s="407"/>
      <c r="AD153" s="407"/>
      <c r="AE153" s="407"/>
      <c r="AF153" s="407"/>
      <c r="AG153" s="407"/>
      <c r="AH153" s="407"/>
      <c r="AI153" s="407"/>
      <c r="AJ153" s="407"/>
      <c r="AK153" s="407"/>
      <c r="AL153" s="407"/>
      <c r="AM153" s="293">
        <f>SUM(Y153:AL153)</f>
        <v>1</v>
      </c>
    </row>
    <row r="154" spans="1:39" ht="15" outlineLevel="1">
      <c r="B154" s="291" t="s">
        <v>241</v>
      </c>
      <c r="C154" s="288" t="s">
        <v>160</v>
      </c>
      <c r="D154" s="292"/>
      <c r="E154" s="292"/>
      <c r="F154" s="292"/>
      <c r="G154" s="292"/>
      <c r="H154" s="292"/>
      <c r="I154" s="292"/>
      <c r="J154" s="292"/>
      <c r="K154" s="292"/>
      <c r="L154" s="292"/>
      <c r="M154" s="292"/>
      <c r="N154" s="465"/>
      <c r="O154" s="292"/>
      <c r="P154" s="292"/>
      <c r="Q154" s="292"/>
      <c r="R154" s="292"/>
      <c r="S154" s="292"/>
      <c r="T154" s="292"/>
      <c r="U154" s="292"/>
      <c r="V154" s="292"/>
      <c r="W154" s="292"/>
      <c r="X154" s="292"/>
      <c r="Y154" s="408">
        <f>Y153</f>
        <v>1</v>
      </c>
      <c r="Z154" s="408">
        <f>Z153</f>
        <v>0</v>
      </c>
      <c r="AA154" s="408">
        <f t="shared" ref="AA154:AE154" si="72">AA153</f>
        <v>0</v>
      </c>
      <c r="AB154" s="408">
        <f t="shared" si="72"/>
        <v>0</v>
      </c>
      <c r="AC154" s="408">
        <f t="shared" si="72"/>
        <v>0</v>
      </c>
      <c r="AD154" s="408">
        <f t="shared" si="72"/>
        <v>0</v>
      </c>
      <c r="AE154" s="408">
        <f t="shared" si="72"/>
        <v>0</v>
      </c>
      <c r="AF154" s="408">
        <f t="shared" ref="AF154:AL154" si="73">AF153</f>
        <v>0</v>
      </c>
      <c r="AG154" s="408">
        <f t="shared" si="73"/>
        <v>0</v>
      </c>
      <c r="AH154" s="408">
        <f t="shared" si="73"/>
        <v>0</v>
      </c>
      <c r="AI154" s="408">
        <f t="shared" si="73"/>
        <v>0</v>
      </c>
      <c r="AJ154" s="408">
        <f t="shared" si="73"/>
        <v>0</v>
      </c>
      <c r="AK154" s="408">
        <f t="shared" si="73"/>
        <v>0</v>
      </c>
      <c r="AL154" s="408">
        <f t="shared" si="73"/>
        <v>0</v>
      </c>
      <c r="AM154" s="502"/>
    </row>
    <row r="155" spans="1:39" ht="15.6" outlineLevel="1">
      <c r="A155" s="508"/>
      <c r="B155" s="295"/>
      <c r="C155" s="296"/>
      <c r="D155" s="301"/>
      <c r="E155" s="301"/>
      <c r="F155" s="301"/>
      <c r="G155" s="301"/>
      <c r="H155" s="301"/>
      <c r="I155" s="301"/>
      <c r="J155" s="301"/>
      <c r="K155" s="301"/>
      <c r="L155" s="301"/>
      <c r="M155" s="301"/>
      <c r="N155" s="300"/>
      <c r="O155" s="301"/>
      <c r="P155" s="301"/>
      <c r="Q155" s="301"/>
      <c r="R155" s="301"/>
      <c r="S155" s="301"/>
      <c r="T155" s="301"/>
      <c r="U155" s="301"/>
      <c r="V155" s="301"/>
      <c r="W155" s="301"/>
      <c r="X155" s="301"/>
      <c r="Y155" s="409"/>
      <c r="Z155" s="410"/>
      <c r="AA155" s="410"/>
      <c r="AB155" s="410"/>
      <c r="AC155" s="410"/>
      <c r="AD155" s="410"/>
      <c r="AE155" s="410"/>
      <c r="AF155" s="410"/>
      <c r="AG155" s="410"/>
      <c r="AH155" s="410"/>
      <c r="AI155" s="410"/>
      <c r="AJ155" s="410"/>
      <c r="AK155" s="410"/>
      <c r="AL155" s="410"/>
      <c r="AM155" s="299"/>
    </row>
    <row r="156" spans="1:39" ht="15" outlineLevel="1">
      <c r="A156" s="506">
        <v>3</v>
      </c>
      <c r="B156" s="291" t="s">
        <v>3</v>
      </c>
      <c r="C156" s="288" t="s">
        <v>25</v>
      </c>
      <c r="D156" s="292">
        <f>'7.  Persistence Report'!AR55</f>
        <v>266600.63098291302</v>
      </c>
      <c r="E156" s="292">
        <f>'7.  Persistence Report'!AS55</f>
        <v>266600.63098291302</v>
      </c>
      <c r="F156" s="292">
        <f>'7.  Persistence Report'!AT55</f>
        <v>266600.63098291302</v>
      </c>
      <c r="G156" s="292">
        <f>'7.  Persistence Report'!AU55</f>
        <v>266600.63098291302</v>
      </c>
      <c r="H156" s="292">
        <f>'7.  Persistence Report'!AV55</f>
        <v>266600.63098291302</v>
      </c>
      <c r="I156" s="292">
        <f>'7.  Persistence Report'!AW55</f>
        <v>266600.63098291302</v>
      </c>
      <c r="J156" s="292">
        <f>'7.  Persistence Report'!AX55</f>
        <v>266600.63098291302</v>
      </c>
      <c r="K156" s="292">
        <f>'7.  Persistence Report'!AY55</f>
        <v>266600.63098291302</v>
      </c>
      <c r="L156" s="292">
        <f>'7.  Persistence Report'!AZ55</f>
        <v>266600.63098291302</v>
      </c>
      <c r="M156" s="292">
        <f>'7.  Persistence Report'!BA55</f>
        <v>266600.63098291302</v>
      </c>
      <c r="N156" s="288"/>
      <c r="O156" s="292">
        <f>'7.  Persistence Report'!M55</f>
        <v>142.31742627059029</v>
      </c>
      <c r="P156" s="292">
        <f>'7.  Persistence Report'!N55</f>
        <v>142.31742627059029</v>
      </c>
      <c r="Q156" s="292">
        <f>'7.  Persistence Report'!O55</f>
        <v>142.31742627059029</v>
      </c>
      <c r="R156" s="292">
        <f>'7.  Persistence Report'!P55</f>
        <v>142.31742627059029</v>
      </c>
      <c r="S156" s="292">
        <f>'7.  Persistence Report'!Q55</f>
        <v>142.31742627059029</v>
      </c>
      <c r="T156" s="292">
        <f>'7.  Persistence Report'!R55</f>
        <v>142.31742627059029</v>
      </c>
      <c r="U156" s="292">
        <f>'7.  Persistence Report'!S55</f>
        <v>142.31742627059029</v>
      </c>
      <c r="V156" s="292">
        <f>'7.  Persistence Report'!T55</f>
        <v>142.31742627059029</v>
      </c>
      <c r="W156" s="292">
        <f>'7.  Persistence Report'!U55</f>
        <v>142.31742627059029</v>
      </c>
      <c r="X156" s="292">
        <f>'7.  Persistence Report'!V55</f>
        <v>142.31742627059029</v>
      </c>
      <c r="Y156" s="407">
        <v>1</v>
      </c>
      <c r="Z156" s="407"/>
      <c r="AA156" s="407"/>
      <c r="AB156" s="407"/>
      <c r="AC156" s="407"/>
      <c r="AD156" s="407"/>
      <c r="AE156" s="407"/>
      <c r="AF156" s="407"/>
      <c r="AG156" s="407"/>
      <c r="AH156" s="407"/>
      <c r="AI156" s="407"/>
      <c r="AJ156" s="407"/>
      <c r="AK156" s="407"/>
      <c r="AL156" s="407"/>
      <c r="AM156" s="293">
        <f>SUM(Y156:AL156)</f>
        <v>1</v>
      </c>
    </row>
    <row r="157" spans="1:39" ht="15" outlineLevel="1">
      <c r="B157" s="291" t="s">
        <v>241</v>
      </c>
      <c r="C157" s="288" t="s">
        <v>160</v>
      </c>
      <c r="D157" s="292">
        <f>'7.  Persistence Report'!AR60+'7.  Persistence Report'!AR61</f>
        <v>9105.595485943255</v>
      </c>
      <c r="E157" s="292">
        <f>'7.  Persistence Report'!AS60+'7.  Persistence Report'!AS61</f>
        <v>9105.595485943255</v>
      </c>
      <c r="F157" s="292">
        <f>'7.  Persistence Report'!AT60+'7.  Persistence Report'!AT61</f>
        <v>9105.595485943255</v>
      </c>
      <c r="G157" s="292">
        <f>'7.  Persistence Report'!AU60+'7.  Persistence Report'!AU61</f>
        <v>9105.595485943255</v>
      </c>
      <c r="H157" s="292">
        <f>'7.  Persistence Report'!AV60+'7.  Persistence Report'!AV61</f>
        <v>9105.595485943255</v>
      </c>
      <c r="I157" s="292">
        <f>'7.  Persistence Report'!AW60+'7.  Persistence Report'!AW61</f>
        <v>9105.595485943255</v>
      </c>
      <c r="J157" s="292">
        <f>'7.  Persistence Report'!AX60+'7.  Persistence Report'!AX61</f>
        <v>9105.595485943255</v>
      </c>
      <c r="K157" s="292">
        <f>'7.  Persistence Report'!AY60+'7.  Persistence Report'!AY61</f>
        <v>9105.595485943255</v>
      </c>
      <c r="L157" s="292">
        <f>'7.  Persistence Report'!AZ60+'7.  Persistence Report'!AZ61</f>
        <v>9105.595485943255</v>
      </c>
      <c r="M157" s="292">
        <f>'7.  Persistence Report'!BA60+'7.  Persistence Report'!BA61</f>
        <v>9105.595485943255</v>
      </c>
      <c r="N157" s="465"/>
      <c r="O157" s="292">
        <f>'7.  Persistence Report'!M60+'7.  Persistence Report'!M61</f>
        <v>4.2432203477588635</v>
      </c>
      <c r="P157" s="292">
        <f>'7.  Persistence Report'!N60+'7.  Persistence Report'!N61</f>
        <v>4.2432203477588635</v>
      </c>
      <c r="Q157" s="292">
        <f>'7.  Persistence Report'!O60+'7.  Persistence Report'!O61</f>
        <v>4.2432203477588635</v>
      </c>
      <c r="R157" s="292">
        <f>'7.  Persistence Report'!P60+'7.  Persistence Report'!P61</f>
        <v>4.2432203477588635</v>
      </c>
      <c r="S157" s="292">
        <f>'7.  Persistence Report'!Q60+'7.  Persistence Report'!Q61</f>
        <v>4.2432203477588635</v>
      </c>
      <c r="T157" s="292">
        <f>'7.  Persistence Report'!R60+'7.  Persistence Report'!R61</f>
        <v>4.2432203477588635</v>
      </c>
      <c r="U157" s="292">
        <f>'7.  Persistence Report'!S60+'7.  Persistence Report'!S61</f>
        <v>4.2432203477588635</v>
      </c>
      <c r="V157" s="292">
        <f>'7.  Persistence Report'!T60+'7.  Persistence Report'!T61</f>
        <v>4.2432203477588635</v>
      </c>
      <c r="W157" s="292">
        <f>'7.  Persistence Report'!U60+'7.  Persistence Report'!U61</f>
        <v>4.2432203477588635</v>
      </c>
      <c r="X157" s="292">
        <f>'7.  Persistence Report'!V60+'7.  Persistence Report'!V61</f>
        <v>4.2432203477588635</v>
      </c>
      <c r="Y157" s="408">
        <f>Y156</f>
        <v>1</v>
      </c>
      <c r="Z157" s="408">
        <f>Z156</f>
        <v>0</v>
      </c>
      <c r="AA157" s="408">
        <f t="shared" ref="AA157:AE157" si="74">AA156</f>
        <v>0</v>
      </c>
      <c r="AB157" s="408">
        <f t="shared" si="74"/>
        <v>0</v>
      </c>
      <c r="AC157" s="408">
        <f t="shared" si="74"/>
        <v>0</v>
      </c>
      <c r="AD157" s="408">
        <f t="shared" si="74"/>
        <v>0</v>
      </c>
      <c r="AE157" s="408">
        <f t="shared" si="74"/>
        <v>0</v>
      </c>
      <c r="AF157" s="408">
        <f t="shared" ref="AF157:AL157" si="75">AF156</f>
        <v>0</v>
      </c>
      <c r="AG157" s="408">
        <f t="shared" si="75"/>
        <v>0</v>
      </c>
      <c r="AH157" s="408">
        <f t="shared" si="75"/>
        <v>0</v>
      </c>
      <c r="AI157" s="408">
        <f t="shared" si="75"/>
        <v>0</v>
      </c>
      <c r="AJ157" s="408">
        <f t="shared" si="75"/>
        <v>0</v>
      </c>
      <c r="AK157" s="408">
        <f t="shared" si="75"/>
        <v>0</v>
      </c>
      <c r="AL157" s="408">
        <f t="shared" si="75"/>
        <v>0</v>
      </c>
      <c r="AM157" s="502"/>
    </row>
    <row r="158" spans="1:39" ht="15" outlineLevel="1">
      <c r="B158" s="291"/>
      <c r="C158" s="302"/>
      <c r="D158" s="288"/>
      <c r="E158" s="288"/>
      <c r="F158" s="288"/>
      <c r="G158" s="288"/>
      <c r="H158" s="288"/>
      <c r="I158" s="288"/>
      <c r="J158" s="288"/>
      <c r="K158" s="288"/>
      <c r="L158" s="288"/>
      <c r="M158" s="288"/>
      <c r="N158" s="280"/>
      <c r="O158" s="288"/>
      <c r="P158" s="288"/>
      <c r="Q158" s="288"/>
      <c r="R158" s="288"/>
      <c r="S158" s="288"/>
      <c r="T158" s="288"/>
      <c r="U158" s="288"/>
      <c r="V158" s="288"/>
      <c r="W158" s="288"/>
      <c r="X158" s="288"/>
      <c r="Y158" s="409"/>
      <c r="Z158" s="409"/>
      <c r="AA158" s="409"/>
      <c r="AB158" s="409"/>
      <c r="AC158" s="409"/>
      <c r="AD158" s="409"/>
      <c r="AE158" s="409"/>
      <c r="AF158" s="409"/>
      <c r="AG158" s="409"/>
      <c r="AH158" s="409"/>
      <c r="AI158" s="409"/>
      <c r="AJ158" s="409"/>
      <c r="AK158" s="409"/>
      <c r="AL158" s="409"/>
      <c r="AM158" s="303"/>
    </row>
    <row r="159" spans="1:39" ht="15" outlineLevel="1">
      <c r="A159" s="506">
        <v>4</v>
      </c>
      <c r="B159" s="291" t="s">
        <v>4</v>
      </c>
      <c r="C159" s="288" t="s">
        <v>25</v>
      </c>
      <c r="D159" s="292">
        <f>'7.  Persistence Report'!AR54</f>
        <v>14367.699040024503</v>
      </c>
      <c r="E159" s="292">
        <f>'7.  Persistence Report'!AS54</f>
        <v>14367.699040024503</v>
      </c>
      <c r="F159" s="292">
        <f>'7.  Persistence Report'!AT54</f>
        <v>14367.699040024503</v>
      </c>
      <c r="G159" s="292">
        <f>'7.  Persistence Report'!AU54</f>
        <v>14367.699040024503</v>
      </c>
      <c r="H159" s="292">
        <f>'7.  Persistence Report'!AV54</f>
        <v>14151.846065356494</v>
      </c>
      <c r="I159" s="292">
        <f>'7.  Persistence Report'!AW54</f>
        <v>14151.846065356494</v>
      </c>
      <c r="J159" s="292">
        <f>'7.  Persistence Report'!AX54</f>
        <v>6664.0562041304092</v>
      </c>
      <c r="K159" s="292">
        <f>'7.  Persistence Report'!AY54</f>
        <v>6627.2770759254081</v>
      </c>
      <c r="L159" s="292">
        <f>'7.  Persistence Report'!AZ54</f>
        <v>6627.2770759254081</v>
      </c>
      <c r="M159" s="292">
        <f>'7.  Persistence Report'!BA54</f>
        <v>6627.2770759254081</v>
      </c>
      <c r="N159" s="288"/>
      <c r="O159" s="292">
        <f>'7.  Persistence Report'!M54</f>
        <v>2.3677135696807539</v>
      </c>
      <c r="P159" s="292">
        <f>'7.  Persistence Report'!N54</f>
        <v>2.3677135696807539</v>
      </c>
      <c r="Q159" s="292">
        <f>'7.  Persistence Report'!O54</f>
        <v>2.3677135696807539</v>
      </c>
      <c r="R159" s="292">
        <f>'7.  Persistence Report'!P54</f>
        <v>2.3677135696807539</v>
      </c>
      <c r="S159" s="292">
        <f>'7.  Persistence Report'!Q54</f>
        <v>2.3577189401651202</v>
      </c>
      <c r="T159" s="292">
        <f>'7.  Persistence Report'!R54</f>
        <v>2.3577189401651202</v>
      </c>
      <c r="U159" s="292">
        <f>'7.  Persistence Report'!S54</f>
        <v>2.0110121798391343</v>
      </c>
      <c r="V159" s="292">
        <f>'7.  Persistence Report'!T54</f>
        <v>2.0068136492221256</v>
      </c>
      <c r="W159" s="292">
        <f>'7.  Persistence Report'!U54</f>
        <v>2.0068136492221256</v>
      </c>
      <c r="X159" s="292">
        <f>'7.  Persistence Report'!V54</f>
        <v>2.0068136492221256</v>
      </c>
      <c r="Y159" s="407">
        <v>1</v>
      </c>
      <c r="Z159" s="407"/>
      <c r="AA159" s="407"/>
      <c r="AB159" s="407"/>
      <c r="AC159" s="407"/>
      <c r="AD159" s="407"/>
      <c r="AE159" s="407"/>
      <c r="AF159" s="407"/>
      <c r="AG159" s="407"/>
      <c r="AH159" s="407"/>
      <c r="AI159" s="407"/>
      <c r="AJ159" s="407"/>
      <c r="AK159" s="407"/>
      <c r="AL159" s="407"/>
      <c r="AM159" s="293">
        <f>SUM(Y159:AL159)</f>
        <v>1</v>
      </c>
    </row>
    <row r="160" spans="1:39" ht="15" outlineLevel="1">
      <c r="B160" s="291" t="s">
        <v>241</v>
      </c>
      <c r="C160" s="288" t="s">
        <v>160</v>
      </c>
      <c r="D160" s="292"/>
      <c r="E160" s="292"/>
      <c r="F160" s="292"/>
      <c r="G160" s="292"/>
      <c r="H160" s="292"/>
      <c r="I160" s="292"/>
      <c r="J160" s="292"/>
      <c r="K160" s="292"/>
      <c r="L160" s="292"/>
      <c r="M160" s="292"/>
      <c r="N160" s="465"/>
      <c r="O160" s="292"/>
      <c r="P160" s="292"/>
      <c r="Q160" s="292"/>
      <c r="R160" s="292"/>
      <c r="S160" s="292"/>
      <c r="T160" s="292"/>
      <c r="U160" s="292"/>
      <c r="V160" s="292"/>
      <c r="W160" s="292"/>
      <c r="X160" s="292"/>
      <c r="Y160" s="408">
        <f>Y159</f>
        <v>1</v>
      </c>
      <c r="Z160" s="408">
        <f>Z159</f>
        <v>0</v>
      </c>
      <c r="AA160" s="408">
        <f t="shared" ref="AA160:AE160" si="76">AA159</f>
        <v>0</v>
      </c>
      <c r="AB160" s="408">
        <f t="shared" si="76"/>
        <v>0</v>
      </c>
      <c r="AC160" s="408">
        <f t="shared" si="76"/>
        <v>0</v>
      </c>
      <c r="AD160" s="408">
        <f t="shared" si="76"/>
        <v>0</v>
      </c>
      <c r="AE160" s="408">
        <f t="shared" si="76"/>
        <v>0</v>
      </c>
      <c r="AF160" s="408">
        <f t="shared" ref="AF160:AL160" si="77">AF159</f>
        <v>0</v>
      </c>
      <c r="AG160" s="408">
        <f t="shared" si="77"/>
        <v>0</v>
      </c>
      <c r="AH160" s="408">
        <f t="shared" si="77"/>
        <v>0</v>
      </c>
      <c r="AI160" s="408">
        <f t="shared" si="77"/>
        <v>0</v>
      </c>
      <c r="AJ160" s="408">
        <f t="shared" si="77"/>
        <v>0</v>
      </c>
      <c r="AK160" s="408">
        <f t="shared" si="77"/>
        <v>0</v>
      </c>
      <c r="AL160" s="408">
        <f t="shared" si="77"/>
        <v>0</v>
      </c>
      <c r="AM160" s="502"/>
    </row>
    <row r="161" spans="1:39" ht="15" outlineLevel="1">
      <c r="B161" s="291"/>
      <c r="C161" s="302"/>
      <c r="D161" s="301"/>
      <c r="E161" s="301"/>
      <c r="F161" s="301"/>
      <c r="G161" s="301"/>
      <c r="H161" s="301"/>
      <c r="I161" s="301"/>
      <c r="J161" s="301"/>
      <c r="K161" s="301"/>
      <c r="L161" s="301"/>
      <c r="M161" s="301"/>
      <c r="N161" s="288"/>
      <c r="O161" s="301"/>
      <c r="P161" s="301"/>
      <c r="Q161" s="301"/>
      <c r="R161" s="301"/>
      <c r="S161" s="301"/>
      <c r="T161" s="301"/>
      <c r="U161" s="301"/>
      <c r="V161" s="301"/>
      <c r="W161" s="301"/>
      <c r="X161" s="301"/>
      <c r="Y161" s="409"/>
      <c r="Z161" s="409"/>
      <c r="AA161" s="409"/>
      <c r="AB161" s="409"/>
      <c r="AC161" s="409"/>
      <c r="AD161" s="409"/>
      <c r="AE161" s="409"/>
      <c r="AF161" s="409"/>
      <c r="AG161" s="409"/>
      <c r="AH161" s="409"/>
      <c r="AI161" s="409"/>
      <c r="AJ161" s="409"/>
      <c r="AK161" s="409"/>
      <c r="AL161" s="409"/>
      <c r="AM161" s="303"/>
    </row>
    <row r="162" spans="1:39" ht="15" outlineLevel="1">
      <c r="A162" s="506">
        <v>5</v>
      </c>
      <c r="B162" s="291" t="s">
        <v>5</v>
      </c>
      <c r="C162" s="288" t="s">
        <v>25</v>
      </c>
      <c r="D162" s="292">
        <f>'7.  Persistence Report'!AR53</f>
        <v>275204.20936800813</v>
      </c>
      <c r="E162" s="292">
        <f>'7.  Persistence Report'!AS53</f>
        <v>275204.20936800813</v>
      </c>
      <c r="F162" s="292">
        <f>'7.  Persistence Report'!AT53</f>
        <v>275204.20936800813</v>
      </c>
      <c r="G162" s="292">
        <f>'7.  Persistence Report'!AU53</f>
        <v>275204.20936800813</v>
      </c>
      <c r="H162" s="292">
        <f>'7.  Persistence Report'!AV53</f>
        <v>247391.076953729</v>
      </c>
      <c r="I162" s="292">
        <f>'7.  Persistence Report'!AW53</f>
        <v>201164.28146005375</v>
      </c>
      <c r="J162" s="292">
        <f>'7.  Persistence Report'!AX53</f>
        <v>137214.67206631877</v>
      </c>
      <c r="K162" s="292">
        <f>'7.  Persistence Report'!AY53</f>
        <v>136929.44617411672</v>
      </c>
      <c r="L162" s="292">
        <f>'7.  Persistence Report'!AZ53</f>
        <v>136929.44617411672</v>
      </c>
      <c r="M162" s="292">
        <f>'7.  Persistence Report'!BA53</f>
        <v>69549.738746253191</v>
      </c>
      <c r="N162" s="288"/>
      <c r="O162" s="292">
        <f>'7.  Persistence Report'!M53</f>
        <v>15.208072892311829</v>
      </c>
      <c r="P162" s="292">
        <f>'7.  Persistence Report'!N53</f>
        <v>15.208072892311829</v>
      </c>
      <c r="Q162" s="292">
        <f>'7.  Persistence Report'!O53</f>
        <v>15.208072892311829</v>
      </c>
      <c r="R162" s="292">
        <f>'7.  Persistence Report'!P53</f>
        <v>15.208072892311829</v>
      </c>
      <c r="S162" s="292">
        <f>'7.  Persistence Report'!Q53</f>
        <v>13.920242809925755</v>
      </c>
      <c r="T162" s="292">
        <f>'7.  Persistence Report'!R53</f>
        <v>11.779805804761232</v>
      </c>
      <c r="U162" s="292">
        <f>'7.  Persistence Report'!S53</f>
        <v>8.8187502318977504</v>
      </c>
      <c r="V162" s="292">
        <f>'7.  Persistence Report'!T53</f>
        <v>8.7861901985413553</v>
      </c>
      <c r="W162" s="292">
        <f>'7.  Persistence Report'!U53</f>
        <v>8.7861901985413553</v>
      </c>
      <c r="X162" s="292">
        <f>'7.  Persistence Report'!V53</f>
        <v>5.666310967555285</v>
      </c>
      <c r="Y162" s="407">
        <v>1</v>
      </c>
      <c r="Z162" s="407"/>
      <c r="AA162" s="407"/>
      <c r="AB162" s="407"/>
      <c r="AC162" s="407"/>
      <c r="AD162" s="407"/>
      <c r="AE162" s="407"/>
      <c r="AF162" s="407"/>
      <c r="AG162" s="407"/>
      <c r="AH162" s="407"/>
      <c r="AI162" s="407"/>
      <c r="AJ162" s="407"/>
      <c r="AK162" s="407"/>
      <c r="AL162" s="407"/>
      <c r="AM162" s="293">
        <f>SUM(Y162:AL162)</f>
        <v>1</v>
      </c>
    </row>
    <row r="163" spans="1:39" ht="15" outlineLevel="1">
      <c r="B163" s="291" t="s">
        <v>241</v>
      </c>
      <c r="C163" s="288" t="s">
        <v>160</v>
      </c>
      <c r="D163" s="292"/>
      <c r="E163" s="292"/>
      <c r="F163" s="292"/>
      <c r="G163" s="292"/>
      <c r="H163" s="292"/>
      <c r="I163" s="292"/>
      <c r="J163" s="292"/>
      <c r="K163" s="292"/>
      <c r="L163" s="292"/>
      <c r="M163" s="292"/>
      <c r="N163" s="465"/>
      <c r="O163" s="292"/>
      <c r="P163" s="292"/>
      <c r="Q163" s="292"/>
      <c r="R163" s="292"/>
      <c r="S163" s="292"/>
      <c r="T163" s="292"/>
      <c r="U163" s="292"/>
      <c r="V163" s="292"/>
      <c r="W163" s="292"/>
      <c r="X163" s="292"/>
      <c r="Y163" s="408">
        <f>Y162</f>
        <v>1</v>
      </c>
      <c r="Z163" s="408">
        <f>Z162</f>
        <v>0</v>
      </c>
      <c r="AA163" s="408">
        <f t="shared" ref="AA163:AE163" si="78">AA162</f>
        <v>0</v>
      </c>
      <c r="AB163" s="408">
        <f t="shared" si="78"/>
        <v>0</v>
      </c>
      <c r="AC163" s="408">
        <f t="shared" si="78"/>
        <v>0</v>
      </c>
      <c r="AD163" s="408">
        <f t="shared" si="78"/>
        <v>0</v>
      </c>
      <c r="AE163" s="408">
        <f t="shared" si="78"/>
        <v>0</v>
      </c>
      <c r="AF163" s="408">
        <f t="shared" ref="AF163:AL163" si="79">AF162</f>
        <v>0</v>
      </c>
      <c r="AG163" s="408">
        <f t="shared" si="79"/>
        <v>0</v>
      </c>
      <c r="AH163" s="408">
        <f t="shared" si="79"/>
        <v>0</v>
      </c>
      <c r="AI163" s="408">
        <f t="shared" si="79"/>
        <v>0</v>
      </c>
      <c r="AJ163" s="408">
        <f t="shared" si="79"/>
        <v>0</v>
      </c>
      <c r="AK163" s="408">
        <f t="shared" si="79"/>
        <v>0</v>
      </c>
      <c r="AL163" s="408">
        <f t="shared" si="79"/>
        <v>0</v>
      </c>
      <c r="AM163" s="502"/>
    </row>
    <row r="164" spans="1:39" ht="15" outlineLevel="1">
      <c r="B164" s="291"/>
      <c r="C164" s="302"/>
      <c r="D164" s="301"/>
      <c r="E164" s="301"/>
      <c r="F164" s="301"/>
      <c r="G164" s="301"/>
      <c r="H164" s="301"/>
      <c r="I164" s="301"/>
      <c r="J164" s="301"/>
      <c r="K164" s="301"/>
      <c r="L164" s="301"/>
      <c r="M164" s="301"/>
      <c r="N164" s="288"/>
      <c r="O164" s="301"/>
      <c r="P164" s="301"/>
      <c r="Q164" s="301"/>
      <c r="R164" s="301"/>
      <c r="S164" s="301"/>
      <c r="T164" s="301"/>
      <c r="U164" s="301"/>
      <c r="V164" s="301"/>
      <c r="W164" s="301"/>
      <c r="X164" s="301"/>
      <c r="Y164" s="409"/>
      <c r="Z164" s="409"/>
      <c r="AA164" s="409"/>
      <c r="AB164" s="409"/>
      <c r="AC164" s="409"/>
      <c r="AD164" s="409"/>
      <c r="AE164" s="409"/>
      <c r="AF164" s="409"/>
      <c r="AG164" s="409"/>
      <c r="AH164" s="409"/>
      <c r="AI164" s="409"/>
      <c r="AJ164" s="409"/>
      <c r="AK164" s="409"/>
      <c r="AL164" s="409"/>
      <c r="AM164" s="303"/>
    </row>
    <row r="165" spans="1:39" ht="15" outlineLevel="1">
      <c r="A165" s="506">
        <v>6</v>
      </c>
      <c r="B165" s="291" t="s">
        <v>6</v>
      </c>
      <c r="C165" s="288" t="s">
        <v>25</v>
      </c>
      <c r="D165" s="292"/>
      <c r="E165" s="292"/>
      <c r="F165" s="292"/>
      <c r="G165" s="292"/>
      <c r="H165" s="292"/>
      <c r="I165" s="292"/>
      <c r="J165" s="292"/>
      <c r="K165" s="292"/>
      <c r="L165" s="292"/>
      <c r="M165" s="292"/>
      <c r="N165" s="288"/>
      <c r="O165" s="292"/>
      <c r="P165" s="292"/>
      <c r="Q165" s="292"/>
      <c r="R165" s="292"/>
      <c r="S165" s="292"/>
      <c r="T165" s="292"/>
      <c r="U165" s="292"/>
      <c r="V165" s="292"/>
      <c r="W165" s="292"/>
      <c r="X165" s="292"/>
      <c r="Y165" s="407"/>
      <c r="Z165" s="407"/>
      <c r="AA165" s="407"/>
      <c r="AB165" s="407"/>
      <c r="AC165" s="407"/>
      <c r="AD165" s="407"/>
      <c r="AE165" s="407"/>
      <c r="AF165" s="407"/>
      <c r="AG165" s="407"/>
      <c r="AH165" s="407"/>
      <c r="AI165" s="407"/>
      <c r="AJ165" s="407"/>
      <c r="AK165" s="407"/>
      <c r="AL165" s="407"/>
      <c r="AM165" s="293">
        <f>SUM(Y165:AL165)</f>
        <v>0</v>
      </c>
    </row>
    <row r="166" spans="1:39" ht="15" outlineLevel="1">
      <c r="B166" s="291" t="s">
        <v>241</v>
      </c>
      <c r="C166" s="288" t="s">
        <v>160</v>
      </c>
      <c r="D166" s="292"/>
      <c r="E166" s="292"/>
      <c r="F166" s="292"/>
      <c r="G166" s="292"/>
      <c r="H166" s="292"/>
      <c r="I166" s="292"/>
      <c r="J166" s="292"/>
      <c r="K166" s="292"/>
      <c r="L166" s="292"/>
      <c r="M166" s="292"/>
      <c r="N166" s="465"/>
      <c r="O166" s="292"/>
      <c r="P166" s="292"/>
      <c r="Q166" s="292"/>
      <c r="R166" s="292"/>
      <c r="S166" s="292"/>
      <c r="T166" s="292"/>
      <c r="U166" s="292"/>
      <c r="V166" s="292"/>
      <c r="W166" s="292"/>
      <c r="X166" s="292"/>
      <c r="Y166" s="408">
        <f>Y165</f>
        <v>0</v>
      </c>
      <c r="Z166" s="408">
        <f>Z165</f>
        <v>0</v>
      </c>
      <c r="AA166" s="408">
        <f t="shared" ref="AA166:AE166" si="80">AA165</f>
        <v>0</v>
      </c>
      <c r="AB166" s="408">
        <f t="shared" si="80"/>
        <v>0</v>
      </c>
      <c r="AC166" s="408">
        <f t="shared" si="80"/>
        <v>0</v>
      </c>
      <c r="AD166" s="408">
        <f t="shared" si="80"/>
        <v>0</v>
      </c>
      <c r="AE166" s="408">
        <f t="shared" si="80"/>
        <v>0</v>
      </c>
      <c r="AF166" s="408">
        <f t="shared" ref="AF166:AL166" si="81">AF165</f>
        <v>0</v>
      </c>
      <c r="AG166" s="408">
        <f t="shared" si="81"/>
        <v>0</v>
      </c>
      <c r="AH166" s="408">
        <f t="shared" si="81"/>
        <v>0</v>
      </c>
      <c r="AI166" s="408">
        <f t="shared" si="81"/>
        <v>0</v>
      </c>
      <c r="AJ166" s="408">
        <f t="shared" si="81"/>
        <v>0</v>
      </c>
      <c r="AK166" s="408">
        <f t="shared" si="81"/>
        <v>0</v>
      </c>
      <c r="AL166" s="408">
        <f t="shared" si="81"/>
        <v>0</v>
      </c>
      <c r="AM166" s="502"/>
    </row>
    <row r="167" spans="1:39" ht="15" outlineLevel="1">
      <c r="B167" s="291"/>
      <c r="C167" s="302"/>
      <c r="D167" s="301"/>
      <c r="E167" s="301"/>
      <c r="F167" s="301"/>
      <c r="G167" s="301"/>
      <c r="H167" s="301"/>
      <c r="I167" s="301"/>
      <c r="J167" s="301"/>
      <c r="K167" s="301"/>
      <c r="L167" s="301"/>
      <c r="M167" s="301"/>
      <c r="N167" s="288"/>
      <c r="O167" s="301"/>
      <c r="P167" s="301"/>
      <c r="Q167" s="301"/>
      <c r="R167" s="301"/>
      <c r="S167" s="301"/>
      <c r="T167" s="301"/>
      <c r="U167" s="301"/>
      <c r="V167" s="301"/>
      <c r="W167" s="301"/>
      <c r="X167" s="301"/>
      <c r="Y167" s="409"/>
      <c r="Z167" s="409"/>
      <c r="AA167" s="409"/>
      <c r="AB167" s="409"/>
      <c r="AC167" s="409"/>
      <c r="AD167" s="409"/>
      <c r="AE167" s="409"/>
      <c r="AF167" s="409"/>
      <c r="AG167" s="409"/>
      <c r="AH167" s="409"/>
      <c r="AI167" s="409"/>
      <c r="AJ167" s="409"/>
      <c r="AK167" s="409"/>
      <c r="AL167" s="409"/>
      <c r="AM167" s="303"/>
    </row>
    <row r="168" spans="1:39" ht="15" outlineLevel="1">
      <c r="A168" s="506">
        <v>7</v>
      </c>
      <c r="B168" s="291" t="s">
        <v>42</v>
      </c>
      <c r="C168" s="288" t="s">
        <v>25</v>
      </c>
      <c r="D168" s="292"/>
      <c r="E168" s="292"/>
      <c r="F168" s="292"/>
      <c r="G168" s="292"/>
      <c r="H168" s="292"/>
      <c r="I168" s="292"/>
      <c r="J168" s="292"/>
      <c r="K168" s="292"/>
      <c r="L168" s="292"/>
      <c r="M168" s="292"/>
      <c r="N168" s="288"/>
      <c r="O168" s="292"/>
      <c r="P168" s="292"/>
      <c r="Q168" s="292"/>
      <c r="R168" s="292"/>
      <c r="S168" s="292"/>
      <c r="T168" s="292"/>
      <c r="U168" s="292"/>
      <c r="V168" s="292"/>
      <c r="W168" s="292"/>
      <c r="X168" s="292"/>
      <c r="Y168" s="407"/>
      <c r="Z168" s="407"/>
      <c r="AA168" s="407"/>
      <c r="AB168" s="407"/>
      <c r="AC168" s="407"/>
      <c r="AD168" s="407"/>
      <c r="AE168" s="407"/>
      <c r="AF168" s="407"/>
      <c r="AG168" s="407"/>
      <c r="AH168" s="407"/>
      <c r="AI168" s="407"/>
      <c r="AJ168" s="407"/>
      <c r="AK168" s="407"/>
      <c r="AL168" s="407"/>
      <c r="AM168" s="293">
        <f>SUM(Y168:AL168)</f>
        <v>0</v>
      </c>
    </row>
    <row r="169" spans="1:39" ht="15" outlineLevel="1">
      <c r="B169" s="291" t="s">
        <v>241</v>
      </c>
      <c r="C169" s="288" t="s">
        <v>160</v>
      </c>
      <c r="D169" s="292"/>
      <c r="E169" s="292"/>
      <c r="F169" s="292"/>
      <c r="G169" s="292"/>
      <c r="H169" s="292"/>
      <c r="I169" s="292"/>
      <c r="J169" s="292"/>
      <c r="K169" s="292"/>
      <c r="L169" s="292"/>
      <c r="M169" s="292"/>
      <c r="N169" s="288"/>
      <c r="O169" s="292"/>
      <c r="P169" s="292"/>
      <c r="Q169" s="292"/>
      <c r="R169" s="292"/>
      <c r="S169" s="292"/>
      <c r="T169" s="292"/>
      <c r="U169" s="292"/>
      <c r="V169" s="292"/>
      <c r="W169" s="292"/>
      <c r="X169" s="292"/>
      <c r="Y169" s="408">
        <f>Y168</f>
        <v>0</v>
      </c>
      <c r="Z169" s="408">
        <f>Z168</f>
        <v>0</v>
      </c>
      <c r="AA169" s="408">
        <f t="shared" ref="AA169:AE169" si="82">AA168</f>
        <v>0</v>
      </c>
      <c r="AB169" s="408">
        <f t="shared" si="82"/>
        <v>0</v>
      </c>
      <c r="AC169" s="408">
        <f t="shared" si="82"/>
        <v>0</v>
      </c>
      <c r="AD169" s="408">
        <f t="shared" si="82"/>
        <v>0</v>
      </c>
      <c r="AE169" s="408">
        <f t="shared" si="82"/>
        <v>0</v>
      </c>
      <c r="AF169" s="408">
        <f t="shared" ref="AF169:AL169" si="83">AF168</f>
        <v>0</v>
      </c>
      <c r="AG169" s="408">
        <f t="shared" si="83"/>
        <v>0</v>
      </c>
      <c r="AH169" s="408">
        <f t="shared" si="83"/>
        <v>0</v>
      </c>
      <c r="AI169" s="408">
        <f t="shared" si="83"/>
        <v>0</v>
      </c>
      <c r="AJ169" s="408">
        <f t="shared" si="83"/>
        <v>0</v>
      </c>
      <c r="AK169" s="408">
        <f t="shared" si="83"/>
        <v>0</v>
      </c>
      <c r="AL169" s="408">
        <f t="shared" si="83"/>
        <v>0</v>
      </c>
      <c r="AM169" s="502"/>
    </row>
    <row r="170" spans="1:39" ht="15" outlineLevel="1">
      <c r="B170" s="291"/>
      <c r="C170" s="302"/>
      <c r="D170" s="301"/>
      <c r="E170" s="301"/>
      <c r="F170" s="301"/>
      <c r="G170" s="301"/>
      <c r="H170" s="301"/>
      <c r="I170" s="301"/>
      <c r="J170" s="301"/>
      <c r="K170" s="301"/>
      <c r="L170" s="301"/>
      <c r="M170" s="301"/>
      <c r="N170" s="288"/>
      <c r="O170" s="301"/>
      <c r="P170" s="301"/>
      <c r="Q170" s="301"/>
      <c r="R170" s="301"/>
      <c r="S170" s="301"/>
      <c r="T170" s="301"/>
      <c r="U170" s="301"/>
      <c r="V170" s="301"/>
      <c r="W170" s="301"/>
      <c r="X170" s="301"/>
      <c r="Y170" s="409"/>
      <c r="Z170" s="409"/>
      <c r="AA170" s="409"/>
      <c r="AB170" s="409"/>
      <c r="AC170" s="409"/>
      <c r="AD170" s="409"/>
      <c r="AE170" s="409"/>
      <c r="AF170" s="409"/>
      <c r="AG170" s="409"/>
      <c r="AH170" s="409"/>
      <c r="AI170" s="409"/>
      <c r="AJ170" s="409"/>
      <c r="AK170" s="409"/>
      <c r="AL170" s="409"/>
      <c r="AM170" s="303"/>
    </row>
    <row r="171" spans="1:39" s="280" customFormat="1" ht="15" outlineLevel="1">
      <c r="A171" s="506">
        <v>8</v>
      </c>
      <c r="B171" s="291" t="s">
        <v>470</v>
      </c>
      <c r="C171" s="288" t="s">
        <v>25</v>
      </c>
      <c r="D171" s="292"/>
      <c r="E171" s="292"/>
      <c r="F171" s="292"/>
      <c r="G171" s="292"/>
      <c r="H171" s="292"/>
      <c r="I171" s="292"/>
      <c r="J171" s="292"/>
      <c r="K171" s="292"/>
      <c r="L171" s="292"/>
      <c r="M171" s="292"/>
      <c r="N171" s="288"/>
      <c r="O171" s="292"/>
      <c r="P171" s="292"/>
      <c r="Q171" s="292"/>
      <c r="R171" s="292"/>
      <c r="S171" s="292"/>
      <c r="T171" s="292"/>
      <c r="U171" s="292"/>
      <c r="V171" s="292"/>
      <c r="W171" s="292"/>
      <c r="X171" s="292"/>
      <c r="Y171" s="407"/>
      <c r="Z171" s="407"/>
      <c r="AA171" s="407"/>
      <c r="AB171" s="407"/>
      <c r="AC171" s="407"/>
      <c r="AD171" s="407"/>
      <c r="AE171" s="407"/>
      <c r="AF171" s="407"/>
      <c r="AG171" s="407"/>
      <c r="AH171" s="407"/>
      <c r="AI171" s="407"/>
      <c r="AJ171" s="407"/>
      <c r="AK171" s="407"/>
      <c r="AL171" s="407"/>
      <c r="AM171" s="293">
        <f>SUM(Y171:AL171)</f>
        <v>0</v>
      </c>
    </row>
    <row r="172" spans="1:39" s="280" customFormat="1" ht="15" outlineLevel="1">
      <c r="A172" s="506"/>
      <c r="B172" s="291" t="s">
        <v>241</v>
      </c>
      <c r="C172" s="288" t="s">
        <v>160</v>
      </c>
      <c r="D172" s="292"/>
      <c r="E172" s="292"/>
      <c r="F172" s="292"/>
      <c r="G172" s="292"/>
      <c r="H172" s="292"/>
      <c r="I172" s="292"/>
      <c r="J172" s="292"/>
      <c r="K172" s="292"/>
      <c r="L172" s="292"/>
      <c r="M172" s="292"/>
      <c r="N172" s="288"/>
      <c r="O172" s="292"/>
      <c r="P172" s="292"/>
      <c r="Q172" s="292"/>
      <c r="R172" s="292"/>
      <c r="S172" s="292"/>
      <c r="T172" s="292"/>
      <c r="U172" s="292"/>
      <c r="V172" s="292"/>
      <c r="W172" s="292"/>
      <c r="X172" s="292"/>
      <c r="Y172" s="408">
        <f>Y171</f>
        <v>0</v>
      </c>
      <c r="Z172" s="408">
        <f>Z171</f>
        <v>0</v>
      </c>
      <c r="AA172" s="408">
        <f t="shared" ref="AA172:AE172" si="84">AA171</f>
        <v>0</v>
      </c>
      <c r="AB172" s="408">
        <f t="shared" si="84"/>
        <v>0</v>
      </c>
      <c r="AC172" s="408">
        <f t="shared" si="84"/>
        <v>0</v>
      </c>
      <c r="AD172" s="408">
        <f t="shared" si="84"/>
        <v>0</v>
      </c>
      <c r="AE172" s="408">
        <f t="shared" si="84"/>
        <v>0</v>
      </c>
      <c r="AF172" s="408">
        <f t="shared" ref="AF172:AL172" si="85">AF171</f>
        <v>0</v>
      </c>
      <c r="AG172" s="408">
        <f t="shared" si="85"/>
        <v>0</v>
      </c>
      <c r="AH172" s="408">
        <f t="shared" si="85"/>
        <v>0</v>
      </c>
      <c r="AI172" s="408">
        <f t="shared" si="85"/>
        <v>0</v>
      </c>
      <c r="AJ172" s="408">
        <f t="shared" si="85"/>
        <v>0</v>
      </c>
      <c r="AK172" s="408">
        <f t="shared" si="85"/>
        <v>0</v>
      </c>
      <c r="AL172" s="408">
        <f t="shared" si="85"/>
        <v>0</v>
      </c>
      <c r="AM172" s="502"/>
    </row>
    <row r="173" spans="1:39" s="280" customFormat="1" ht="15" outlineLevel="1">
      <c r="A173" s="506"/>
      <c r="B173" s="291"/>
      <c r="C173" s="302"/>
      <c r="D173" s="301"/>
      <c r="E173" s="301"/>
      <c r="F173" s="301"/>
      <c r="G173" s="301"/>
      <c r="H173" s="301"/>
      <c r="I173" s="301"/>
      <c r="J173" s="301"/>
      <c r="K173" s="301"/>
      <c r="L173" s="301"/>
      <c r="M173" s="301"/>
      <c r="N173" s="288"/>
      <c r="O173" s="301"/>
      <c r="P173" s="301"/>
      <c r="Q173" s="301"/>
      <c r="R173" s="301"/>
      <c r="S173" s="301"/>
      <c r="T173" s="301"/>
      <c r="U173" s="301"/>
      <c r="V173" s="301"/>
      <c r="W173" s="301"/>
      <c r="X173" s="301"/>
      <c r="Y173" s="409"/>
      <c r="Z173" s="409"/>
      <c r="AA173" s="409"/>
      <c r="AB173" s="409"/>
      <c r="AC173" s="409"/>
      <c r="AD173" s="409"/>
      <c r="AE173" s="409"/>
      <c r="AF173" s="409"/>
      <c r="AG173" s="409"/>
      <c r="AH173" s="409"/>
      <c r="AI173" s="409"/>
      <c r="AJ173" s="409"/>
      <c r="AK173" s="409"/>
      <c r="AL173" s="409"/>
      <c r="AM173" s="303"/>
    </row>
    <row r="174" spans="1:39" ht="15" outlineLevel="1">
      <c r="A174" s="506">
        <v>9</v>
      </c>
      <c r="B174" s="291" t="s">
        <v>7</v>
      </c>
      <c r="C174" s="288" t="s">
        <v>25</v>
      </c>
      <c r="D174" s="292">
        <f>'7.  Persistence Report'!AR58</f>
        <v>4153.5708853830383</v>
      </c>
      <c r="E174" s="292">
        <f>'7.  Persistence Report'!AS58</f>
        <v>4153.5708853830383</v>
      </c>
      <c r="F174" s="292">
        <f>'7.  Persistence Report'!AT58</f>
        <v>4153.5708853830383</v>
      </c>
      <c r="G174" s="292">
        <f>'7.  Persistence Report'!AU58</f>
        <v>4153.5708853830383</v>
      </c>
      <c r="H174" s="292">
        <f>'7.  Persistence Report'!AV58</f>
        <v>4153.5708853830383</v>
      </c>
      <c r="I174" s="292">
        <f>'7.  Persistence Report'!AW58</f>
        <v>4153.5708853830383</v>
      </c>
      <c r="J174" s="292">
        <f>'7.  Persistence Report'!AX58</f>
        <v>4153.5708853830383</v>
      </c>
      <c r="K174" s="292">
        <f>'7.  Persistence Report'!AY58</f>
        <v>4153.5708853830383</v>
      </c>
      <c r="L174" s="292">
        <f>'7.  Persistence Report'!AZ58</f>
        <v>4153.5708853830383</v>
      </c>
      <c r="M174" s="292">
        <f>'7.  Persistence Report'!BA58</f>
        <v>4153.5708853830383</v>
      </c>
      <c r="N174" s="288"/>
      <c r="O174" s="292">
        <f>'7.  Persistence Report'!M58</f>
        <v>0.37597683124241871</v>
      </c>
      <c r="P174" s="292">
        <f>'7.  Persistence Report'!N58</f>
        <v>0.37597683124241871</v>
      </c>
      <c r="Q174" s="292">
        <f>'7.  Persistence Report'!O58</f>
        <v>0.37597683124241871</v>
      </c>
      <c r="R174" s="292">
        <f>'7.  Persistence Report'!P58</f>
        <v>0.37597683124241871</v>
      </c>
      <c r="S174" s="292">
        <f>'7.  Persistence Report'!Q58</f>
        <v>0.37597683124241871</v>
      </c>
      <c r="T174" s="292">
        <f>'7.  Persistence Report'!R58</f>
        <v>0.37597683124241871</v>
      </c>
      <c r="U174" s="292">
        <f>'7.  Persistence Report'!S58</f>
        <v>0.37597683124241871</v>
      </c>
      <c r="V174" s="292">
        <f>'7.  Persistence Report'!T58</f>
        <v>0.37597683124241871</v>
      </c>
      <c r="W174" s="292">
        <f>'7.  Persistence Report'!U58</f>
        <v>0.37597683124241871</v>
      </c>
      <c r="X174" s="292">
        <f>'7.  Persistence Report'!V58</f>
        <v>0.37597683124241871</v>
      </c>
      <c r="Y174" s="407">
        <v>1</v>
      </c>
      <c r="Z174" s="407"/>
      <c r="AA174" s="407"/>
      <c r="AB174" s="407"/>
      <c r="AC174" s="407"/>
      <c r="AD174" s="407"/>
      <c r="AE174" s="407"/>
      <c r="AF174" s="407"/>
      <c r="AG174" s="407"/>
      <c r="AH174" s="407"/>
      <c r="AI174" s="407"/>
      <c r="AJ174" s="407"/>
      <c r="AK174" s="407"/>
      <c r="AL174" s="407"/>
      <c r="AM174" s="293">
        <f>SUM(Y174:AL174)</f>
        <v>1</v>
      </c>
    </row>
    <row r="175" spans="1:39" ht="15" outlineLevel="1">
      <c r="B175" s="291" t="s">
        <v>241</v>
      </c>
      <c r="C175" s="288" t="s">
        <v>160</v>
      </c>
      <c r="D175" s="292"/>
      <c r="E175" s="292"/>
      <c r="F175" s="292"/>
      <c r="G175" s="292"/>
      <c r="H175" s="292"/>
      <c r="I175" s="292"/>
      <c r="J175" s="292"/>
      <c r="K175" s="292"/>
      <c r="L175" s="292"/>
      <c r="M175" s="292"/>
      <c r="N175" s="288"/>
      <c r="O175" s="292"/>
      <c r="P175" s="292"/>
      <c r="Q175" s="292"/>
      <c r="R175" s="292"/>
      <c r="S175" s="292"/>
      <c r="T175" s="292"/>
      <c r="U175" s="292"/>
      <c r="V175" s="292"/>
      <c r="W175" s="292"/>
      <c r="X175" s="292"/>
      <c r="Y175" s="408">
        <f>Y174</f>
        <v>1</v>
      </c>
      <c r="Z175" s="408">
        <f>Z174</f>
        <v>0</v>
      </c>
      <c r="AA175" s="408">
        <f t="shared" ref="AA175:AE175" si="86">AA174</f>
        <v>0</v>
      </c>
      <c r="AB175" s="408">
        <f t="shared" si="86"/>
        <v>0</v>
      </c>
      <c r="AC175" s="408">
        <f t="shared" si="86"/>
        <v>0</v>
      </c>
      <c r="AD175" s="408">
        <f t="shared" si="86"/>
        <v>0</v>
      </c>
      <c r="AE175" s="408">
        <f t="shared" si="86"/>
        <v>0</v>
      </c>
      <c r="AF175" s="408">
        <f t="shared" ref="AF175:AL175" si="87">AF174</f>
        <v>0</v>
      </c>
      <c r="AG175" s="408">
        <f t="shared" si="87"/>
        <v>0</v>
      </c>
      <c r="AH175" s="408">
        <f t="shared" si="87"/>
        <v>0</v>
      </c>
      <c r="AI175" s="408">
        <f t="shared" si="87"/>
        <v>0</v>
      </c>
      <c r="AJ175" s="408">
        <f t="shared" si="87"/>
        <v>0</v>
      </c>
      <c r="AK175" s="408">
        <f t="shared" si="87"/>
        <v>0</v>
      </c>
      <c r="AL175" s="408">
        <f t="shared" si="87"/>
        <v>0</v>
      </c>
      <c r="AM175" s="502"/>
    </row>
    <row r="176" spans="1:39" ht="15" outlineLevel="1">
      <c r="B176" s="304"/>
      <c r="C176" s="305"/>
      <c r="D176" s="288"/>
      <c r="E176" s="288"/>
      <c r="F176" s="288"/>
      <c r="G176" s="288"/>
      <c r="H176" s="288"/>
      <c r="I176" s="288"/>
      <c r="J176" s="288"/>
      <c r="K176" s="288"/>
      <c r="L176" s="288"/>
      <c r="M176" s="288"/>
      <c r="N176" s="288"/>
      <c r="O176" s="288"/>
      <c r="P176" s="288"/>
      <c r="Q176" s="288"/>
      <c r="R176" s="288"/>
      <c r="S176" s="288"/>
      <c r="T176" s="288"/>
      <c r="U176" s="288"/>
      <c r="V176" s="288"/>
      <c r="W176" s="288"/>
      <c r="X176" s="288"/>
      <c r="Y176" s="409"/>
      <c r="Z176" s="409"/>
      <c r="AA176" s="409"/>
      <c r="AB176" s="409"/>
      <c r="AC176" s="409"/>
      <c r="AD176" s="409"/>
      <c r="AE176" s="409"/>
      <c r="AF176" s="409"/>
      <c r="AG176" s="409"/>
      <c r="AH176" s="409"/>
      <c r="AI176" s="409"/>
      <c r="AJ176" s="409"/>
      <c r="AK176" s="409"/>
      <c r="AL176" s="409"/>
      <c r="AM176" s="303"/>
    </row>
    <row r="177" spans="1:39" ht="15.6" outlineLevel="1">
      <c r="A177" s="507"/>
      <c r="B177" s="285" t="s">
        <v>8</v>
      </c>
      <c r="C177" s="286"/>
      <c r="D177" s="286"/>
      <c r="E177" s="286"/>
      <c r="F177" s="286"/>
      <c r="G177" s="286"/>
      <c r="H177" s="286"/>
      <c r="I177" s="286"/>
      <c r="J177" s="286"/>
      <c r="K177" s="286"/>
      <c r="L177" s="286"/>
      <c r="M177" s="286"/>
      <c r="N177" s="288"/>
      <c r="O177" s="286"/>
      <c r="P177" s="286"/>
      <c r="Q177" s="286"/>
      <c r="R177" s="286"/>
      <c r="S177" s="286"/>
      <c r="T177" s="286"/>
      <c r="U177" s="286"/>
      <c r="V177" s="286"/>
      <c r="W177" s="286"/>
      <c r="X177" s="286"/>
      <c r="Y177" s="411"/>
      <c r="Z177" s="411"/>
      <c r="AA177" s="411"/>
      <c r="AB177" s="411"/>
      <c r="AC177" s="411"/>
      <c r="AD177" s="411"/>
      <c r="AE177" s="411"/>
      <c r="AF177" s="411"/>
      <c r="AG177" s="411"/>
      <c r="AH177" s="411"/>
      <c r="AI177" s="411"/>
      <c r="AJ177" s="411"/>
      <c r="AK177" s="411"/>
      <c r="AL177" s="411"/>
      <c r="AM177" s="289"/>
    </row>
    <row r="178" spans="1:39" ht="15" outlineLevel="1">
      <c r="A178" s="506">
        <v>10</v>
      </c>
      <c r="B178" s="307" t="s">
        <v>22</v>
      </c>
      <c r="C178" s="288" t="s">
        <v>25</v>
      </c>
      <c r="D178" s="292">
        <f>'7.  Persistence Report'!AR49</f>
        <v>1684769.1004772538</v>
      </c>
      <c r="E178" s="292">
        <f>'7.  Persistence Report'!AS49</f>
        <v>1674890.5733396164</v>
      </c>
      <c r="F178" s="292">
        <f>'7.  Persistence Report'!AT49</f>
        <v>1672694.8840398362</v>
      </c>
      <c r="G178" s="292">
        <f>'7.  Persistence Report'!AU49</f>
        <v>1616643.4863177082</v>
      </c>
      <c r="H178" s="292">
        <f>'7.  Persistence Report'!AV49</f>
        <v>1616643.4863177082</v>
      </c>
      <c r="I178" s="292">
        <f>'7.  Persistence Report'!AW49</f>
        <v>1546374.3072989287</v>
      </c>
      <c r="J178" s="292">
        <f>'7.  Persistence Report'!AX49</f>
        <v>1534865.1361441656</v>
      </c>
      <c r="K178" s="292">
        <f>'7.  Persistence Report'!AY49</f>
        <v>1534865.1361441656</v>
      </c>
      <c r="L178" s="292">
        <f>'7.  Persistence Report'!AZ49</f>
        <v>1507311.3920574938</v>
      </c>
      <c r="M178" s="292">
        <f>'7.  Persistence Report'!BA49</f>
        <v>1352111.6261310086</v>
      </c>
      <c r="N178" s="292">
        <v>12</v>
      </c>
      <c r="O178" s="292">
        <f>'7.  Persistence Report'!M49</f>
        <v>302.66036140566399</v>
      </c>
      <c r="P178" s="292">
        <f>'7.  Persistence Report'!N49</f>
        <v>299.67395290872543</v>
      </c>
      <c r="Q178" s="292">
        <f>'7.  Persistence Report'!O49</f>
        <v>299.01016533785202</v>
      </c>
      <c r="R178" s="292">
        <f>'7.  Persistence Report'!P49</f>
        <v>281.94964419125455</v>
      </c>
      <c r="S178" s="292">
        <f>'7.  Persistence Report'!Q49</f>
        <v>281.94964419125455</v>
      </c>
      <c r="T178" s="292">
        <f>'7.  Persistence Report'!R49</f>
        <v>260.67992478340682</v>
      </c>
      <c r="U178" s="292">
        <f>'7.  Persistence Report'!S49</f>
        <v>258.67713347668484</v>
      </c>
      <c r="V178" s="292">
        <f>'7.  Persistence Report'!T49</f>
        <v>258.67713347668484</v>
      </c>
      <c r="W178" s="292">
        <f>'7.  Persistence Report'!U49</f>
        <v>250.10500975685463</v>
      </c>
      <c r="X178" s="292">
        <f>'7.  Persistence Report'!V49</f>
        <v>223.0976138442285</v>
      </c>
      <c r="Y178" s="464"/>
      <c r="Z178" s="466">
        <v>0.37</v>
      </c>
      <c r="AA178" s="466">
        <v>0.63</v>
      </c>
      <c r="AB178" s="412"/>
      <c r="AC178" s="412"/>
      <c r="AD178" s="412"/>
      <c r="AE178" s="412"/>
      <c r="AF178" s="412"/>
      <c r="AG178" s="412"/>
      <c r="AH178" s="412"/>
      <c r="AI178" s="412"/>
      <c r="AJ178" s="412"/>
      <c r="AK178" s="412"/>
      <c r="AL178" s="412"/>
      <c r="AM178" s="293">
        <f>SUM(Y178:AL178)</f>
        <v>1</v>
      </c>
    </row>
    <row r="179" spans="1:39" ht="15" outlineLevel="1">
      <c r="B179" s="291" t="s">
        <v>241</v>
      </c>
      <c r="C179" s="288" t="s">
        <v>160</v>
      </c>
      <c r="D179" s="292">
        <f>'7.  Persistence Report'!AR59+'7.  Persistence Report'!AR63</f>
        <v>334015.22428045498</v>
      </c>
      <c r="E179" s="292">
        <f>'7.  Persistence Report'!AS59+'7.  Persistence Report'!AS63</f>
        <v>334015.22428045498</v>
      </c>
      <c r="F179" s="292">
        <f>'7.  Persistence Report'!AT59+'7.  Persistence Report'!AT63</f>
        <v>334015.22428045498</v>
      </c>
      <c r="G179" s="292">
        <f>'7.  Persistence Report'!AU59+'7.  Persistence Report'!AU63</f>
        <v>334015.22428045498</v>
      </c>
      <c r="H179" s="292">
        <f>'7.  Persistence Report'!AV59+'7.  Persistence Report'!AV63</f>
        <v>334015.22428045498</v>
      </c>
      <c r="I179" s="292">
        <f>'7.  Persistence Report'!AW59+'7.  Persistence Report'!AW63</f>
        <v>317647.06878937798</v>
      </c>
      <c r="J179" s="292">
        <f>'7.  Persistence Report'!AX59+'7.  Persistence Report'!AX63</f>
        <v>305678.22175009199</v>
      </c>
      <c r="K179" s="292">
        <f>'7.  Persistence Report'!AY59+'7.  Persistence Report'!AY63</f>
        <v>305678.22175009199</v>
      </c>
      <c r="L179" s="292">
        <f>'7.  Persistence Report'!AZ59+'7.  Persistence Report'!AZ63</f>
        <v>305678.22175009199</v>
      </c>
      <c r="M179" s="292">
        <f>'7.  Persistence Report'!BA59+'7.  Persistence Report'!BA63</f>
        <v>234156.95949750801</v>
      </c>
      <c r="N179" s="292">
        <f>N178</f>
        <v>12</v>
      </c>
      <c r="O179" s="292">
        <f>'7.  Persistence Report'!M59+'7.  Persistence Report'!M63</f>
        <v>76.224263948000001</v>
      </c>
      <c r="P179" s="292">
        <f>'7.  Persistence Report'!N59+'7.  Persistence Report'!N63</f>
        <v>76.224263948000001</v>
      </c>
      <c r="Q179" s="292">
        <f>'7.  Persistence Report'!O59+'7.  Persistence Report'!O63</f>
        <v>76.224263948000001</v>
      </c>
      <c r="R179" s="292">
        <f>'7.  Persistence Report'!P59+'7.  Persistence Report'!P63</f>
        <v>76.224263948000001</v>
      </c>
      <c r="S179" s="292">
        <f>'7.  Persistence Report'!Q59+'7.  Persistence Report'!Q63</f>
        <v>76.224263948000001</v>
      </c>
      <c r="T179" s="292">
        <f>'7.  Persistence Report'!R59+'7.  Persistence Report'!R63</f>
        <v>70.895174003999998</v>
      </c>
      <c r="U179" s="292">
        <f>'7.  Persistence Report'!S59+'7.  Persistence Report'!S63</f>
        <v>68.103123429999997</v>
      </c>
      <c r="V179" s="292">
        <f>'7.  Persistence Report'!T59+'7.  Persistence Report'!T63</f>
        <v>68.103123429999997</v>
      </c>
      <c r="W179" s="292">
        <f>'7.  Persistence Report'!U59+'7.  Persistence Report'!U63</f>
        <v>68.103123429999997</v>
      </c>
      <c r="X179" s="292">
        <f>'7.  Persistence Report'!V59+'7.  Persistence Report'!V63</f>
        <v>51.418894727999998</v>
      </c>
      <c r="Y179" s="408">
        <f>Y178</f>
        <v>0</v>
      </c>
      <c r="Z179" s="408">
        <f>Z178</f>
        <v>0.37</v>
      </c>
      <c r="AA179" s="408">
        <f t="shared" ref="AA179:AE179" si="88">AA178</f>
        <v>0.63</v>
      </c>
      <c r="AB179" s="408">
        <f t="shared" si="88"/>
        <v>0</v>
      </c>
      <c r="AC179" s="408">
        <f t="shared" si="88"/>
        <v>0</v>
      </c>
      <c r="AD179" s="408">
        <f t="shared" si="88"/>
        <v>0</v>
      </c>
      <c r="AE179" s="408">
        <f t="shared" si="88"/>
        <v>0</v>
      </c>
      <c r="AF179" s="408">
        <f t="shared" ref="AF179:AL179" si="89">AF178</f>
        <v>0</v>
      </c>
      <c r="AG179" s="408">
        <f t="shared" si="89"/>
        <v>0</v>
      </c>
      <c r="AH179" s="408">
        <f t="shared" si="89"/>
        <v>0</v>
      </c>
      <c r="AI179" s="408">
        <f t="shared" si="89"/>
        <v>0</v>
      </c>
      <c r="AJ179" s="408">
        <f t="shared" si="89"/>
        <v>0</v>
      </c>
      <c r="AK179" s="408">
        <f t="shared" si="89"/>
        <v>0</v>
      </c>
      <c r="AL179" s="408">
        <f t="shared" si="89"/>
        <v>0</v>
      </c>
      <c r="AM179" s="502"/>
    </row>
    <row r="180" spans="1:39" ht="15" outlineLevel="1">
      <c r="B180" s="307"/>
      <c r="C180" s="309"/>
      <c r="D180" s="288"/>
      <c r="E180" s="288"/>
      <c r="F180" s="288"/>
      <c r="G180" s="288"/>
      <c r="H180" s="288"/>
      <c r="I180" s="288"/>
      <c r="J180" s="288"/>
      <c r="K180" s="288"/>
      <c r="L180" s="288"/>
      <c r="M180" s="288"/>
      <c r="N180" s="288"/>
      <c r="O180" s="288"/>
      <c r="P180" s="288"/>
      <c r="Q180" s="288"/>
      <c r="R180" s="288"/>
      <c r="S180" s="288"/>
      <c r="T180" s="288"/>
      <c r="U180" s="288"/>
      <c r="V180" s="288"/>
      <c r="W180" s="288"/>
      <c r="X180" s="288"/>
      <c r="Y180" s="413"/>
      <c r="Z180" s="413"/>
      <c r="AA180" s="413"/>
      <c r="AB180" s="413"/>
      <c r="AC180" s="413"/>
      <c r="AD180" s="413"/>
      <c r="AE180" s="413"/>
      <c r="AF180" s="413"/>
      <c r="AG180" s="413"/>
      <c r="AH180" s="413"/>
      <c r="AI180" s="413"/>
      <c r="AJ180" s="413"/>
      <c r="AK180" s="413"/>
      <c r="AL180" s="413"/>
      <c r="AM180" s="310"/>
    </row>
    <row r="181" spans="1:39" ht="15" outlineLevel="1">
      <c r="A181" s="506">
        <v>11</v>
      </c>
      <c r="B181" s="311" t="s">
        <v>21</v>
      </c>
      <c r="C181" s="288" t="s">
        <v>25</v>
      </c>
      <c r="D181" s="292">
        <f>'7.  Persistence Report'!AR48</f>
        <v>828976.09515173687</v>
      </c>
      <c r="E181" s="292">
        <f>'7.  Persistence Report'!AS48</f>
        <v>828976.09515174048</v>
      </c>
      <c r="F181" s="292">
        <f>'7.  Persistence Report'!AT48</f>
        <v>828976.09515174048</v>
      </c>
      <c r="G181" s="292">
        <f>'7.  Persistence Report'!AU48</f>
        <v>727620.5122799474</v>
      </c>
      <c r="H181" s="292">
        <f>'7.  Persistence Report'!AV48</f>
        <v>725597.2511270541</v>
      </c>
      <c r="I181" s="292">
        <f>'7.  Persistence Report'!AW48</f>
        <v>177723.58159272303</v>
      </c>
      <c r="J181" s="292">
        <f>'7.  Persistence Report'!AX48</f>
        <v>177723.58159272303</v>
      </c>
      <c r="K181" s="292">
        <f>'7.  Persistence Report'!AY48</f>
        <v>175389.20936172237</v>
      </c>
      <c r="L181" s="292">
        <f>'7.  Persistence Report'!AZ48</f>
        <v>175389.20936172237</v>
      </c>
      <c r="M181" s="292">
        <f>'7.  Persistence Report'!BA48</f>
        <v>175389.20936172237</v>
      </c>
      <c r="N181" s="292">
        <v>12</v>
      </c>
      <c r="O181" s="292">
        <f>'7.  Persistence Report'!M48</f>
        <v>238.29679070796513</v>
      </c>
      <c r="P181" s="292">
        <f>'7.  Persistence Report'!N48</f>
        <v>238.29679070796513</v>
      </c>
      <c r="Q181" s="292">
        <f>'7.  Persistence Report'!O48</f>
        <v>238.29679070796513</v>
      </c>
      <c r="R181" s="292">
        <f>'7.  Persistence Report'!P48</f>
        <v>211.42646000724503</v>
      </c>
      <c r="S181" s="292">
        <f>'7.  Persistence Report'!Q48</f>
        <v>210.86033404099877</v>
      </c>
      <c r="T181" s="292">
        <f>'7.  Persistence Report'!R48</f>
        <v>47.048702142823636</v>
      </c>
      <c r="U181" s="292">
        <f>'7.  Persistence Report'!S48</f>
        <v>47.048702142823636</v>
      </c>
      <c r="V181" s="292">
        <f>'7.  Persistence Report'!T48</f>
        <v>44.7111045743966</v>
      </c>
      <c r="W181" s="292">
        <f>'7.  Persistence Report'!U48</f>
        <v>44.7111045743966</v>
      </c>
      <c r="X181" s="292">
        <f>'7.  Persistence Report'!V48</f>
        <v>44.7111045743966</v>
      </c>
      <c r="Y181" s="412"/>
      <c r="Z181" s="466">
        <v>1</v>
      </c>
      <c r="AA181" s="412"/>
      <c r="AB181" s="412"/>
      <c r="AC181" s="412"/>
      <c r="AD181" s="412"/>
      <c r="AE181" s="412"/>
      <c r="AF181" s="412"/>
      <c r="AG181" s="412"/>
      <c r="AH181" s="412"/>
      <c r="AI181" s="412"/>
      <c r="AJ181" s="412"/>
      <c r="AK181" s="412"/>
      <c r="AL181" s="412"/>
      <c r="AM181" s="293">
        <f>SUM(Y181:AL181)</f>
        <v>1</v>
      </c>
    </row>
    <row r="182" spans="1:39" ht="15" outlineLevel="1">
      <c r="B182" s="291" t="s">
        <v>241</v>
      </c>
      <c r="C182" s="288" t="s">
        <v>160</v>
      </c>
      <c r="D182" s="292"/>
      <c r="E182" s="292"/>
      <c r="F182" s="292"/>
      <c r="G182" s="292"/>
      <c r="H182" s="292"/>
      <c r="I182" s="292"/>
      <c r="J182" s="292"/>
      <c r="K182" s="292"/>
      <c r="L182" s="292"/>
      <c r="M182" s="292"/>
      <c r="N182" s="292">
        <f>N181</f>
        <v>12</v>
      </c>
      <c r="O182" s="292"/>
      <c r="P182" s="292"/>
      <c r="Q182" s="292"/>
      <c r="R182" s="292"/>
      <c r="S182" s="292"/>
      <c r="T182" s="292"/>
      <c r="U182" s="292"/>
      <c r="V182" s="292"/>
      <c r="W182" s="292"/>
      <c r="X182" s="292"/>
      <c r="Y182" s="408">
        <f>Y181</f>
        <v>0</v>
      </c>
      <c r="Z182" s="408">
        <f>Z181</f>
        <v>1</v>
      </c>
      <c r="AA182" s="408">
        <f t="shared" ref="AA182:AE182" si="90">AA181</f>
        <v>0</v>
      </c>
      <c r="AB182" s="408">
        <f t="shared" si="90"/>
        <v>0</v>
      </c>
      <c r="AC182" s="408">
        <f t="shared" si="90"/>
        <v>0</v>
      </c>
      <c r="AD182" s="408">
        <f t="shared" si="90"/>
        <v>0</v>
      </c>
      <c r="AE182" s="408">
        <f t="shared" si="90"/>
        <v>0</v>
      </c>
      <c r="AF182" s="408">
        <f t="shared" ref="AF182:AL182" si="91">AF181</f>
        <v>0</v>
      </c>
      <c r="AG182" s="408">
        <f t="shared" si="91"/>
        <v>0</v>
      </c>
      <c r="AH182" s="408">
        <f t="shared" si="91"/>
        <v>0</v>
      </c>
      <c r="AI182" s="408">
        <f t="shared" si="91"/>
        <v>0</v>
      </c>
      <c r="AJ182" s="408">
        <f t="shared" si="91"/>
        <v>0</v>
      </c>
      <c r="AK182" s="408">
        <f t="shared" si="91"/>
        <v>0</v>
      </c>
      <c r="AL182" s="408">
        <f t="shared" si="91"/>
        <v>0</v>
      </c>
      <c r="AM182" s="502"/>
    </row>
    <row r="183" spans="1:39" ht="15" outlineLevel="1">
      <c r="B183" s="311"/>
      <c r="C183" s="309"/>
      <c r="D183" s="288"/>
      <c r="E183" s="288"/>
      <c r="F183" s="288"/>
      <c r="G183" s="288"/>
      <c r="H183" s="288"/>
      <c r="I183" s="288"/>
      <c r="J183" s="288"/>
      <c r="K183" s="288"/>
      <c r="L183" s="288"/>
      <c r="M183" s="288"/>
      <c r="N183" s="288"/>
      <c r="O183" s="288"/>
      <c r="P183" s="288"/>
      <c r="Q183" s="288"/>
      <c r="R183" s="288"/>
      <c r="S183" s="288"/>
      <c r="T183" s="288"/>
      <c r="U183" s="288"/>
      <c r="V183" s="288"/>
      <c r="W183" s="288"/>
      <c r="X183" s="288"/>
      <c r="Y183" s="413"/>
      <c r="Z183" s="414"/>
      <c r="AA183" s="413"/>
      <c r="AB183" s="413"/>
      <c r="AC183" s="413"/>
      <c r="AD183" s="413"/>
      <c r="AE183" s="413"/>
      <c r="AF183" s="413"/>
      <c r="AG183" s="413"/>
      <c r="AH183" s="413"/>
      <c r="AI183" s="413"/>
      <c r="AJ183" s="413"/>
      <c r="AK183" s="413"/>
      <c r="AL183" s="413"/>
      <c r="AM183" s="310"/>
    </row>
    <row r="184" spans="1:39" ht="15" outlineLevel="1">
      <c r="A184" s="506">
        <v>12</v>
      </c>
      <c r="B184" s="311" t="s">
        <v>23</v>
      </c>
      <c r="C184" s="288" t="s">
        <v>25</v>
      </c>
      <c r="D184" s="292"/>
      <c r="E184" s="292"/>
      <c r="F184" s="292"/>
      <c r="G184" s="292"/>
      <c r="H184" s="292"/>
      <c r="I184" s="292"/>
      <c r="J184" s="292"/>
      <c r="K184" s="292"/>
      <c r="L184" s="292"/>
      <c r="M184" s="292"/>
      <c r="N184" s="292">
        <v>3</v>
      </c>
      <c r="O184" s="292"/>
      <c r="P184" s="292"/>
      <c r="Q184" s="292"/>
      <c r="R184" s="292"/>
      <c r="S184" s="292"/>
      <c r="T184" s="292"/>
      <c r="U184" s="292"/>
      <c r="V184" s="292"/>
      <c r="W184" s="292"/>
      <c r="X184" s="292"/>
      <c r="Y184" s="412"/>
      <c r="Z184" s="412"/>
      <c r="AA184" s="412"/>
      <c r="AB184" s="412"/>
      <c r="AC184" s="412"/>
      <c r="AD184" s="412"/>
      <c r="AE184" s="412"/>
      <c r="AF184" s="412"/>
      <c r="AG184" s="412"/>
      <c r="AH184" s="412"/>
      <c r="AI184" s="412"/>
      <c r="AJ184" s="412"/>
      <c r="AK184" s="412"/>
      <c r="AL184" s="412"/>
      <c r="AM184" s="293">
        <f>SUM(Y184:AL184)</f>
        <v>0</v>
      </c>
    </row>
    <row r="185" spans="1:39" ht="15" outlineLevel="1">
      <c r="B185" s="291" t="s">
        <v>241</v>
      </c>
      <c r="C185" s="288" t="s">
        <v>160</v>
      </c>
      <c r="D185" s="292"/>
      <c r="E185" s="292"/>
      <c r="F185" s="292"/>
      <c r="G185" s="292"/>
      <c r="H185" s="292"/>
      <c r="I185" s="292"/>
      <c r="J185" s="292"/>
      <c r="K185" s="292"/>
      <c r="L185" s="292"/>
      <c r="M185" s="292"/>
      <c r="N185" s="292">
        <f>N184</f>
        <v>3</v>
      </c>
      <c r="O185" s="292"/>
      <c r="P185" s="292"/>
      <c r="Q185" s="292"/>
      <c r="R185" s="292"/>
      <c r="S185" s="292"/>
      <c r="T185" s="292"/>
      <c r="U185" s="292"/>
      <c r="V185" s="292"/>
      <c r="W185" s="292"/>
      <c r="X185" s="292"/>
      <c r="Y185" s="408">
        <f>Y184</f>
        <v>0</v>
      </c>
      <c r="Z185" s="408">
        <f>Z184</f>
        <v>0</v>
      </c>
      <c r="AA185" s="408">
        <f t="shared" ref="AA185:AE185" si="92">AA184</f>
        <v>0</v>
      </c>
      <c r="AB185" s="408">
        <f t="shared" si="92"/>
        <v>0</v>
      </c>
      <c r="AC185" s="408">
        <f t="shared" si="92"/>
        <v>0</v>
      </c>
      <c r="AD185" s="408">
        <f t="shared" si="92"/>
        <v>0</v>
      </c>
      <c r="AE185" s="408">
        <f t="shared" si="92"/>
        <v>0</v>
      </c>
      <c r="AF185" s="408">
        <f t="shared" ref="AF185:AL185" si="93">AF184</f>
        <v>0</v>
      </c>
      <c r="AG185" s="408">
        <f t="shared" si="93"/>
        <v>0</v>
      </c>
      <c r="AH185" s="408">
        <f t="shared" si="93"/>
        <v>0</v>
      </c>
      <c r="AI185" s="408">
        <f t="shared" si="93"/>
        <v>0</v>
      </c>
      <c r="AJ185" s="408">
        <f t="shared" si="93"/>
        <v>0</v>
      </c>
      <c r="AK185" s="408">
        <f t="shared" si="93"/>
        <v>0</v>
      </c>
      <c r="AL185" s="408">
        <f t="shared" si="93"/>
        <v>0</v>
      </c>
      <c r="AM185" s="502"/>
    </row>
    <row r="186" spans="1:39" ht="15" outlineLevel="1">
      <c r="B186" s="311"/>
      <c r="C186" s="309"/>
      <c r="D186" s="313"/>
      <c r="E186" s="313"/>
      <c r="F186" s="313"/>
      <c r="G186" s="313"/>
      <c r="H186" s="313"/>
      <c r="I186" s="313"/>
      <c r="J186" s="313"/>
      <c r="K186" s="313"/>
      <c r="L186" s="313"/>
      <c r="M186" s="313"/>
      <c r="N186" s="288"/>
      <c r="O186" s="313"/>
      <c r="P186" s="313"/>
      <c r="Q186" s="313"/>
      <c r="R186" s="313"/>
      <c r="S186" s="313"/>
      <c r="T186" s="313"/>
      <c r="U186" s="313"/>
      <c r="V186" s="313"/>
      <c r="W186" s="313"/>
      <c r="X186" s="313"/>
      <c r="Y186" s="413"/>
      <c r="Z186" s="414"/>
      <c r="AA186" s="413"/>
      <c r="AB186" s="413"/>
      <c r="AC186" s="413"/>
      <c r="AD186" s="413"/>
      <c r="AE186" s="413"/>
      <c r="AF186" s="413"/>
      <c r="AG186" s="413"/>
      <c r="AH186" s="413"/>
      <c r="AI186" s="413"/>
      <c r="AJ186" s="413"/>
      <c r="AK186" s="413"/>
      <c r="AL186" s="413"/>
      <c r="AM186" s="310"/>
    </row>
    <row r="187" spans="1:39" ht="15" outlineLevel="1">
      <c r="A187" s="506">
        <v>13</v>
      </c>
      <c r="B187" s="311" t="s">
        <v>24</v>
      </c>
      <c r="C187" s="288" t="s">
        <v>25</v>
      </c>
      <c r="D187" s="292"/>
      <c r="E187" s="292"/>
      <c r="F187" s="292"/>
      <c r="G187" s="292"/>
      <c r="H187" s="292"/>
      <c r="I187" s="292"/>
      <c r="J187" s="292"/>
      <c r="K187" s="292"/>
      <c r="L187" s="292"/>
      <c r="M187" s="292"/>
      <c r="N187" s="292">
        <v>12</v>
      </c>
      <c r="O187" s="292"/>
      <c r="P187" s="292"/>
      <c r="Q187" s="292"/>
      <c r="R187" s="292"/>
      <c r="S187" s="292"/>
      <c r="T187" s="292"/>
      <c r="U187" s="292"/>
      <c r="V187" s="292"/>
      <c r="W187" s="292"/>
      <c r="X187" s="292"/>
      <c r="Y187" s="412"/>
      <c r="Z187" s="412"/>
      <c r="AA187" s="412"/>
      <c r="AB187" s="412"/>
      <c r="AC187" s="412"/>
      <c r="AD187" s="412"/>
      <c r="AE187" s="412"/>
      <c r="AF187" s="412"/>
      <c r="AG187" s="412"/>
      <c r="AH187" s="412"/>
      <c r="AI187" s="412"/>
      <c r="AJ187" s="412"/>
      <c r="AK187" s="412"/>
      <c r="AL187" s="412"/>
      <c r="AM187" s="293">
        <f>SUM(Y187:AL187)</f>
        <v>0</v>
      </c>
    </row>
    <row r="188" spans="1:39" ht="15" outlineLevel="1">
      <c r="B188" s="291" t="s">
        <v>241</v>
      </c>
      <c r="C188" s="288" t="s">
        <v>160</v>
      </c>
      <c r="D188" s="292"/>
      <c r="E188" s="292"/>
      <c r="F188" s="292"/>
      <c r="G188" s="292"/>
      <c r="H188" s="292"/>
      <c r="I188" s="292"/>
      <c r="J188" s="292"/>
      <c r="K188" s="292"/>
      <c r="L188" s="292"/>
      <c r="M188" s="292"/>
      <c r="N188" s="292">
        <f>N187</f>
        <v>12</v>
      </c>
      <c r="O188" s="292"/>
      <c r="P188" s="292"/>
      <c r="Q188" s="292"/>
      <c r="R188" s="292"/>
      <c r="S188" s="292"/>
      <c r="T188" s="292"/>
      <c r="U188" s="292"/>
      <c r="V188" s="292"/>
      <c r="W188" s="292"/>
      <c r="X188" s="292"/>
      <c r="Y188" s="408">
        <f>Y187</f>
        <v>0</v>
      </c>
      <c r="Z188" s="408">
        <f>Z187</f>
        <v>0</v>
      </c>
      <c r="AA188" s="408">
        <f t="shared" ref="AA188:AE188" si="94">AA187</f>
        <v>0</v>
      </c>
      <c r="AB188" s="408">
        <f t="shared" si="94"/>
        <v>0</v>
      </c>
      <c r="AC188" s="408">
        <f t="shared" si="94"/>
        <v>0</v>
      </c>
      <c r="AD188" s="408">
        <f t="shared" si="94"/>
        <v>0</v>
      </c>
      <c r="AE188" s="408">
        <f t="shared" si="94"/>
        <v>0</v>
      </c>
      <c r="AF188" s="408">
        <f t="shared" ref="AF188:AL188" si="95">AF187</f>
        <v>0</v>
      </c>
      <c r="AG188" s="408">
        <f t="shared" si="95"/>
        <v>0</v>
      </c>
      <c r="AH188" s="408">
        <f t="shared" si="95"/>
        <v>0</v>
      </c>
      <c r="AI188" s="408">
        <f t="shared" si="95"/>
        <v>0</v>
      </c>
      <c r="AJ188" s="408">
        <f t="shared" si="95"/>
        <v>0</v>
      </c>
      <c r="AK188" s="408">
        <f t="shared" si="95"/>
        <v>0</v>
      </c>
      <c r="AL188" s="408">
        <f t="shared" si="95"/>
        <v>0</v>
      </c>
      <c r="AM188" s="502"/>
    </row>
    <row r="189" spans="1:39" ht="15" outlineLevel="1">
      <c r="B189" s="311"/>
      <c r="C189" s="309"/>
      <c r="D189" s="313"/>
      <c r="E189" s="313"/>
      <c r="F189" s="313"/>
      <c r="G189" s="313"/>
      <c r="H189" s="313"/>
      <c r="I189" s="313"/>
      <c r="J189" s="313"/>
      <c r="K189" s="313"/>
      <c r="L189" s="313"/>
      <c r="M189" s="313"/>
      <c r="N189" s="288"/>
      <c r="O189" s="313"/>
      <c r="P189" s="313"/>
      <c r="Q189" s="313"/>
      <c r="R189" s="313"/>
      <c r="S189" s="313"/>
      <c r="T189" s="313"/>
      <c r="U189" s="313"/>
      <c r="V189" s="313"/>
      <c r="W189" s="313"/>
      <c r="X189" s="313"/>
      <c r="Y189" s="413"/>
      <c r="Z189" s="413"/>
      <c r="AA189" s="413"/>
      <c r="AB189" s="413"/>
      <c r="AC189" s="413"/>
      <c r="AD189" s="413"/>
      <c r="AE189" s="413"/>
      <c r="AF189" s="413"/>
      <c r="AG189" s="413"/>
      <c r="AH189" s="413"/>
      <c r="AI189" s="413"/>
      <c r="AJ189" s="413"/>
      <c r="AK189" s="413"/>
      <c r="AL189" s="413"/>
      <c r="AM189" s="310"/>
    </row>
    <row r="190" spans="1:39" ht="15" outlineLevel="1">
      <c r="A190" s="506">
        <v>14</v>
      </c>
      <c r="B190" s="311" t="s">
        <v>20</v>
      </c>
      <c r="C190" s="288" t="s">
        <v>25</v>
      </c>
      <c r="D190" s="292">
        <f>'7.  Persistence Report'!AR50</f>
        <v>75528.763387689221</v>
      </c>
      <c r="E190" s="292">
        <f>'7.  Persistence Report'!AS50</f>
        <v>75528.763387689221</v>
      </c>
      <c r="F190" s="292">
        <f>'7.  Persistence Report'!AT50</f>
        <v>75528.763387689221</v>
      </c>
      <c r="G190" s="292">
        <f>'7.  Persistence Report'!AU50</f>
        <v>75528.763387689221</v>
      </c>
      <c r="H190" s="292">
        <f>'7.  Persistence Report'!AV50</f>
        <v>0</v>
      </c>
      <c r="I190" s="292">
        <f>'7.  Persistence Report'!AW50</f>
        <v>0</v>
      </c>
      <c r="J190" s="292">
        <f>'7.  Persistence Report'!AX50</f>
        <v>0</v>
      </c>
      <c r="K190" s="292">
        <f>'7.  Persistence Report'!AY50</f>
        <v>0</v>
      </c>
      <c r="L190" s="292">
        <f>'7.  Persistence Report'!AZ50</f>
        <v>0</v>
      </c>
      <c r="M190" s="292">
        <f>'7.  Persistence Report'!BA50</f>
        <v>0</v>
      </c>
      <c r="N190" s="292">
        <v>12</v>
      </c>
      <c r="O190" s="292">
        <f>'7.  Persistence Report'!M50</f>
        <v>15.531523888694348</v>
      </c>
      <c r="P190" s="292">
        <f>'7.  Persistence Report'!N50</f>
        <v>15.531523888694348</v>
      </c>
      <c r="Q190" s="292">
        <f>'7.  Persistence Report'!O50</f>
        <v>15.531523888694348</v>
      </c>
      <c r="R190" s="292">
        <f>'7.  Persistence Report'!P50</f>
        <v>15.531523888694348</v>
      </c>
      <c r="S190" s="292">
        <f>'7.  Persistence Report'!Q50</f>
        <v>0</v>
      </c>
      <c r="T190" s="292">
        <f>'7.  Persistence Report'!R50</f>
        <v>0</v>
      </c>
      <c r="U190" s="292">
        <f>'7.  Persistence Report'!S50</f>
        <v>0</v>
      </c>
      <c r="V190" s="292">
        <f>'7.  Persistence Report'!T50</f>
        <v>0</v>
      </c>
      <c r="W190" s="292">
        <f>'7.  Persistence Report'!U50</f>
        <v>0</v>
      </c>
      <c r="X190" s="292">
        <f>'7.  Persistence Report'!V50</f>
        <v>0</v>
      </c>
      <c r="Y190" s="412"/>
      <c r="Z190" s="412"/>
      <c r="AA190" s="412">
        <v>1</v>
      </c>
      <c r="AB190" s="412"/>
      <c r="AC190" s="412"/>
      <c r="AD190" s="412"/>
      <c r="AE190" s="412"/>
      <c r="AF190" s="412"/>
      <c r="AG190" s="412"/>
      <c r="AH190" s="412"/>
      <c r="AI190" s="412"/>
      <c r="AJ190" s="412"/>
      <c r="AK190" s="412"/>
      <c r="AL190" s="412"/>
      <c r="AM190" s="293">
        <f>SUM(Y190:AL190)</f>
        <v>1</v>
      </c>
    </row>
    <row r="191" spans="1:39" ht="15" outlineLevel="1">
      <c r="B191" s="291" t="s">
        <v>241</v>
      </c>
      <c r="C191" s="288" t="s">
        <v>160</v>
      </c>
      <c r="D191" s="292">
        <f>'7.  Persistence Report'!AR62</f>
        <v>2562.1792879999998</v>
      </c>
      <c r="E191" s="292">
        <f>'7.  Persistence Report'!AS62</f>
        <v>2562.1792879999998</v>
      </c>
      <c r="F191" s="292">
        <f>'7.  Persistence Report'!AT62</f>
        <v>2562.1792879999998</v>
      </c>
      <c r="G191" s="292">
        <f>'7.  Persistence Report'!AU62</f>
        <v>2562.1792879999998</v>
      </c>
      <c r="H191" s="292">
        <f>'7.  Persistence Report'!AV62</f>
        <v>0</v>
      </c>
      <c r="I191" s="292">
        <f>'7.  Persistence Report'!AW62</f>
        <v>0</v>
      </c>
      <c r="J191" s="292">
        <f>'7.  Persistence Report'!AX62</f>
        <v>0</v>
      </c>
      <c r="K191" s="292">
        <f>'7.  Persistence Report'!AY62</f>
        <v>0</v>
      </c>
      <c r="L191" s="292">
        <f>'7.  Persistence Report'!AZ62</f>
        <v>0</v>
      </c>
      <c r="M191" s="292">
        <f>'7.  Persistence Report'!BA62</f>
        <v>0</v>
      </c>
      <c r="N191" s="292">
        <f>N190</f>
        <v>12</v>
      </c>
      <c r="O191" s="292">
        <f>'7.  Persistence Report'!M62</f>
        <v>0.51739881799999998</v>
      </c>
      <c r="P191" s="292">
        <f>'7.  Persistence Report'!N62</f>
        <v>0.51739881799999998</v>
      </c>
      <c r="Q191" s="292">
        <f>'7.  Persistence Report'!O62</f>
        <v>0.51739881799999998</v>
      </c>
      <c r="R191" s="292">
        <f>'7.  Persistence Report'!P62</f>
        <v>0.51739881799999998</v>
      </c>
      <c r="S191" s="292">
        <f>'7.  Persistence Report'!Q62</f>
        <v>0</v>
      </c>
      <c r="T191" s="292">
        <f>'7.  Persistence Report'!R62</f>
        <v>0</v>
      </c>
      <c r="U191" s="292">
        <f>'7.  Persistence Report'!S62</f>
        <v>0</v>
      </c>
      <c r="V191" s="292">
        <f>'7.  Persistence Report'!T62</f>
        <v>0</v>
      </c>
      <c r="W191" s="292">
        <f>'7.  Persistence Report'!U62</f>
        <v>0</v>
      </c>
      <c r="X191" s="292">
        <f>'7.  Persistence Report'!V62</f>
        <v>0</v>
      </c>
      <c r="Y191" s="408">
        <f>Y190</f>
        <v>0</v>
      </c>
      <c r="Z191" s="408">
        <f>Z190</f>
        <v>0</v>
      </c>
      <c r="AA191" s="408">
        <f t="shared" ref="AA191:AE191" si="96">AA190</f>
        <v>1</v>
      </c>
      <c r="AB191" s="408">
        <f t="shared" si="96"/>
        <v>0</v>
      </c>
      <c r="AC191" s="408">
        <f t="shared" si="96"/>
        <v>0</v>
      </c>
      <c r="AD191" s="408">
        <f t="shared" si="96"/>
        <v>0</v>
      </c>
      <c r="AE191" s="408">
        <f t="shared" si="96"/>
        <v>0</v>
      </c>
      <c r="AF191" s="408">
        <f t="shared" ref="AF191:AL191" si="97">AF190</f>
        <v>0</v>
      </c>
      <c r="AG191" s="408">
        <f t="shared" si="97"/>
        <v>0</v>
      </c>
      <c r="AH191" s="408">
        <f t="shared" si="97"/>
        <v>0</v>
      </c>
      <c r="AI191" s="408">
        <f t="shared" si="97"/>
        <v>0</v>
      </c>
      <c r="AJ191" s="408">
        <f t="shared" si="97"/>
        <v>0</v>
      </c>
      <c r="AK191" s="408">
        <f t="shared" si="97"/>
        <v>0</v>
      </c>
      <c r="AL191" s="408">
        <f t="shared" si="97"/>
        <v>0</v>
      </c>
      <c r="AM191" s="502"/>
    </row>
    <row r="192" spans="1:39" ht="15" outlineLevel="1">
      <c r="B192" s="311"/>
      <c r="C192" s="309"/>
      <c r="D192" s="313"/>
      <c r="E192" s="313"/>
      <c r="F192" s="313"/>
      <c r="G192" s="313"/>
      <c r="H192" s="313"/>
      <c r="I192" s="313"/>
      <c r="J192" s="313"/>
      <c r="K192" s="313"/>
      <c r="L192" s="313"/>
      <c r="M192" s="313"/>
      <c r="N192" s="288"/>
      <c r="O192" s="313"/>
      <c r="P192" s="313"/>
      <c r="Q192" s="313"/>
      <c r="R192" s="313"/>
      <c r="S192" s="313"/>
      <c r="T192" s="313"/>
      <c r="U192" s="313"/>
      <c r="V192" s="313"/>
      <c r="W192" s="313"/>
      <c r="X192" s="313"/>
      <c r="Y192" s="413"/>
      <c r="Z192" s="414"/>
      <c r="AA192" s="413"/>
      <c r="AB192" s="413"/>
      <c r="AC192" s="413"/>
      <c r="AD192" s="413"/>
      <c r="AE192" s="413"/>
      <c r="AF192" s="413"/>
      <c r="AG192" s="413"/>
      <c r="AH192" s="413"/>
      <c r="AI192" s="413"/>
      <c r="AJ192" s="413"/>
      <c r="AK192" s="413"/>
      <c r="AL192" s="413"/>
      <c r="AM192" s="310"/>
    </row>
    <row r="193" spans="1:39" s="280" customFormat="1" ht="15" outlineLevel="1">
      <c r="A193" s="506">
        <v>15</v>
      </c>
      <c r="B193" s="311" t="s">
        <v>471</v>
      </c>
      <c r="C193" s="288" t="s">
        <v>25</v>
      </c>
      <c r="D193" s="292"/>
      <c r="E193" s="292"/>
      <c r="F193" s="292"/>
      <c r="G193" s="292"/>
      <c r="H193" s="292"/>
      <c r="I193" s="292"/>
      <c r="J193" s="292"/>
      <c r="K193" s="292"/>
      <c r="L193" s="292"/>
      <c r="M193" s="292"/>
      <c r="N193" s="288"/>
      <c r="O193" s="292"/>
      <c r="P193" s="292"/>
      <c r="Q193" s="292"/>
      <c r="R193" s="292"/>
      <c r="S193" s="292"/>
      <c r="T193" s="292"/>
      <c r="U193" s="292"/>
      <c r="V193" s="292"/>
      <c r="W193" s="292"/>
      <c r="X193" s="292"/>
      <c r="Y193" s="412"/>
      <c r="Z193" s="412"/>
      <c r="AA193" s="412"/>
      <c r="AB193" s="412"/>
      <c r="AC193" s="412"/>
      <c r="AD193" s="412"/>
      <c r="AE193" s="412"/>
      <c r="AF193" s="412"/>
      <c r="AG193" s="412"/>
      <c r="AH193" s="412"/>
      <c r="AI193" s="412"/>
      <c r="AJ193" s="412"/>
      <c r="AK193" s="412"/>
      <c r="AL193" s="412"/>
      <c r="AM193" s="293">
        <f>SUM(Y193:AL193)</f>
        <v>0</v>
      </c>
    </row>
    <row r="194" spans="1:39" s="280" customFormat="1" ht="15" outlineLevel="1">
      <c r="A194" s="506"/>
      <c r="B194" s="312" t="s">
        <v>241</v>
      </c>
      <c r="C194" s="288" t="s">
        <v>160</v>
      </c>
      <c r="D194" s="292"/>
      <c r="E194" s="292"/>
      <c r="F194" s="292"/>
      <c r="G194" s="292"/>
      <c r="H194" s="292"/>
      <c r="I194" s="292"/>
      <c r="J194" s="292"/>
      <c r="K194" s="292"/>
      <c r="L194" s="292"/>
      <c r="M194" s="292"/>
      <c r="N194" s="288"/>
      <c r="O194" s="292"/>
      <c r="P194" s="292"/>
      <c r="Q194" s="292"/>
      <c r="R194" s="292"/>
      <c r="S194" s="292"/>
      <c r="T194" s="292"/>
      <c r="U194" s="292"/>
      <c r="V194" s="292"/>
      <c r="W194" s="292"/>
      <c r="X194" s="292"/>
      <c r="Y194" s="408">
        <f>Y193</f>
        <v>0</v>
      </c>
      <c r="Z194" s="408">
        <f>Z193</f>
        <v>0</v>
      </c>
      <c r="AA194" s="408">
        <f t="shared" ref="AA194:AE194" si="98">AA193</f>
        <v>0</v>
      </c>
      <c r="AB194" s="408">
        <f t="shared" si="98"/>
        <v>0</v>
      </c>
      <c r="AC194" s="408">
        <f t="shared" si="98"/>
        <v>0</v>
      </c>
      <c r="AD194" s="408">
        <f t="shared" si="98"/>
        <v>0</v>
      </c>
      <c r="AE194" s="408">
        <f t="shared" si="98"/>
        <v>0</v>
      </c>
      <c r="AF194" s="408">
        <f t="shared" ref="AF194:AL194" si="99">AF193</f>
        <v>0</v>
      </c>
      <c r="AG194" s="408">
        <f t="shared" si="99"/>
        <v>0</v>
      </c>
      <c r="AH194" s="408">
        <f t="shared" si="99"/>
        <v>0</v>
      </c>
      <c r="AI194" s="408">
        <f t="shared" si="99"/>
        <v>0</v>
      </c>
      <c r="AJ194" s="408">
        <f t="shared" si="99"/>
        <v>0</v>
      </c>
      <c r="AK194" s="408">
        <f t="shared" si="99"/>
        <v>0</v>
      </c>
      <c r="AL194" s="408">
        <f t="shared" si="99"/>
        <v>0</v>
      </c>
      <c r="AM194" s="502"/>
    </row>
    <row r="195" spans="1:39" s="280" customFormat="1" ht="15" outlineLevel="1">
      <c r="A195" s="506"/>
      <c r="B195" s="311"/>
      <c r="C195" s="309"/>
      <c r="D195" s="313"/>
      <c r="E195" s="313"/>
      <c r="F195" s="313"/>
      <c r="G195" s="313"/>
      <c r="H195" s="313"/>
      <c r="I195" s="313"/>
      <c r="J195" s="313"/>
      <c r="K195" s="313"/>
      <c r="L195" s="313"/>
      <c r="M195" s="313"/>
      <c r="N195" s="288"/>
      <c r="O195" s="313"/>
      <c r="P195" s="313"/>
      <c r="Q195" s="313"/>
      <c r="R195" s="313"/>
      <c r="S195" s="313"/>
      <c r="T195" s="313"/>
      <c r="U195" s="313"/>
      <c r="V195" s="313"/>
      <c r="W195" s="313"/>
      <c r="X195" s="313"/>
      <c r="Y195" s="415"/>
      <c r="Z195" s="413"/>
      <c r="AA195" s="413"/>
      <c r="AB195" s="413"/>
      <c r="AC195" s="413"/>
      <c r="AD195" s="413"/>
      <c r="AE195" s="413"/>
      <c r="AF195" s="413"/>
      <c r="AG195" s="413"/>
      <c r="AH195" s="413"/>
      <c r="AI195" s="413"/>
      <c r="AJ195" s="413"/>
      <c r="AK195" s="413"/>
      <c r="AL195" s="413"/>
      <c r="AM195" s="310"/>
    </row>
    <row r="196" spans="1:39" s="280" customFormat="1" ht="30" outlineLevel="1">
      <c r="A196" s="506">
        <v>16</v>
      </c>
      <c r="B196" s="311" t="s">
        <v>472</v>
      </c>
      <c r="C196" s="288" t="s">
        <v>25</v>
      </c>
      <c r="D196" s="292"/>
      <c r="E196" s="292"/>
      <c r="F196" s="292"/>
      <c r="G196" s="292"/>
      <c r="H196" s="292"/>
      <c r="I196" s="292"/>
      <c r="J196" s="292"/>
      <c r="K196" s="292"/>
      <c r="L196" s="292"/>
      <c r="M196" s="292"/>
      <c r="N196" s="288"/>
      <c r="O196" s="292"/>
      <c r="P196" s="292"/>
      <c r="Q196" s="292"/>
      <c r="R196" s="292"/>
      <c r="S196" s="292"/>
      <c r="T196" s="292"/>
      <c r="U196" s="292"/>
      <c r="V196" s="292"/>
      <c r="W196" s="292"/>
      <c r="X196" s="292"/>
      <c r="Y196" s="412"/>
      <c r="Z196" s="412"/>
      <c r="AA196" s="412"/>
      <c r="AB196" s="412"/>
      <c r="AC196" s="412"/>
      <c r="AD196" s="412"/>
      <c r="AE196" s="412"/>
      <c r="AF196" s="412"/>
      <c r="AG196" s="412"/>
      <c r="AH196" s="412"/>
      <c r="AI196" s="412"/>
      <c r="AJ196" s="412"/>
      <c r="AK196" s="412"/>
      <c r="AL196" s="412"/>
      <c r="AM196" s="293">
        <f>SUM(Y196:AL196)</f>
        <v>0</v>
      </c>
    </row>
    <row r="197" spans="1:39" s="280" customFormat="1" ht="15" outlineLevel="1">
      <c r="A197" s="506"/>
      <c r="B197" s="312" t="s">
        <v>241</v>
      </c>
      <c r="C197" s="288" t="s">
        <v>160</v>
      </c>
      <c r="D197" s="292"/>
      <c r="E197" s="292"/>
      <c r="F197" s="292"/>
      <c r="G197" s="292"/>
      <c r="H197" s="292"/>
      <c r="I197" s="292"/>
      <c r="J197" s="292"/>
      <c r="K197" s="292"/>
      <c r="L197" s="292"/>
      <c r="M197" s="292"/>
      <c r="N197" s="288"/>
      <c r="O197" s="292"/>
      <c r="P197" s="292"/>
      <c r="Q197" s="292"/>
      <c r="R197" s="292"/>
      <c r="S197" s="292"/>
      <c r="T197" s="292"/>
      <c r="U197" s="292"/>
      <c r="V197" s="292"/>
      <c r="W197" s="292"/>
      <c r="X197" s="292"/>
      <c r="Y197" s="408">
        <f>Y196</f>
        <v>0</v>
      </c>
      <c r="Z197" s="408">
        <f>Z196</f>
        <v>0</v>
      </c>
      <c r="AA197" s="408">
        <f t="shared" ref="AA197:AE197" si="100">AA196</f>
        <v>0</v>
      </c>
      <c r="AB197" s="408">
        <f t="shared" si="100"/>
        <v>0</v>
      </c>
      <c r="AC197" s="408">
        <f t="shared" si="100"/>
        <v>0</v>
      </c>
      <c r="AD197" s="408">
        <f t="shared" si="100"/>
        <v>0</v>
      </c>
      <c r="AE197" s="408">
        <f t="shared" si="100"/>
        <v>0</v>
      </c>
      <c r="AF197" s="408">
        <f t="shared" ref="AF197:AL197" si="101">AF196</f>
        <v>0</v>
      </c>
      <c r="AG197" s="408">
        <f t="shared" si="101"/>
        <v>0</v>
      </c>
      <c r="AH197" s="408">
        <f t="shared" si="101"/>
        <v>0</v>
      </c>
      <c r="AI197" s="408">
        <f t="shared" si="101"/>
        <v>0</v>
      </c>
      <c r="AJ197" s="408">
        <f t="shared" si="101"/>
        <v>0</v>
      </c>
      <c r="AK197" s="408">
        <f t="shared" si="101"/>
        <v>0</v>
      </c>
      <c r="AL197" s="408">
        <f t="shared" si="101"/>
        <v>0</v>
      </c>
      <c r="AM197" s="502"/>
    </row>
    <row r="198" spans="1:39" s="280" customFormat="1" ht="15" outlineLevel="1">
      <c r="A198" s="506"/>
      <c r="B198" s="311"/>
      <c r="C198" s="309"/>
      <c r="D198" s="313"/>
      <c r="E198" s="313"/>
      <c r="F198" s="313"/>
      <c r="G198" s="313"/>
      <c r="H198" s="313"/>
      <c r="I198" s="313"/>
      <c r="J198" s="313"/>
      <c r="K198" s="313"/>
      <c r="L198" s="313"/>
      <c r="M198" s="313"/>
      <c r="N198" s="288"/>
      <c r="O198" s="313"/>
      <c r="P198" s="313"/>
      <c r="Q198" s="313"/>
      <c r="R198" s="313"/>
      <c r="S198" s="313"/>
      <c r="T198" s="313"/>
      <c r="U198" s="313"/>
      <c r="V198" s="313"/>
      <c r="W198" s="313"/>
      <c r="X198" s="313"/>
      <c r="Y198" s="415"/>
      <c r="Z198" s="413"/>
      <c r="AA198" s="413"/>
      <c r="AB198" s="413"/>
      <c r="AC198" s="413"/>
      <c r="AD198" s="413"/>
      <c r="AE198" s="413"/>
      <c r="AF198" s="413"/>
      <c r="AG198" s="413"/>
      <c r="AH198" s="413"/>
      <c r="AI198" s="413"/>
      <c r="AJ198" s="413"/>
      <c r="AK198" s="413"/>
      <c r="AL198" s="413"/>
      <c r="AM198" s="310"/>
    </row>
    <row r="199" spans="1:39" ht="15" outlineLevel="1">
      <c r="A199" s="506">
        <v>17</v>
      </c>
      <c r="B199" s="311" t="s">
        <v>9</v>
      </c>
      <c r="C199" s="288" t="s">
        <v>25</v>
      </c>
      <c r="D199" s="292"/>
      <c r="E199" s="292"/>
      <c r="F199" s="292"/>
      <c r="G199" s="292"/>
      <c r="H199" s="292"/>
      <c r="I199" s="292"/>
      <c r="J199" s="292"/>
      <c r="K199" s="292"/>
      <c r="L199" s="292"/>
      <c r="M199" s="292"/>
      <c r="N199" s="288"/>
      <c r="O199" s="292"/>
      <c r="P199" s="292"/>
      <c r="Q199" s="292"/>
      <c r="R199" s="292"/>
      <c r="S199" s="292"/>
      <c r="T199" s="292"/>
      <c r="U199" s="292"/>
      <c r="V199" s="292"/>
      <c r="W199" s="292"/>
      <c r="X199" s="292"/>
      <c r="Y199" s="412"/>
      <c r="Z199" s="412"/>
      <c r="AA199" s="412"/>
      <c r="AB199" s="412"/>
      <c r="AC199" s="412"/>
      <c r="AD199" s="412"/>
      <c r="AE199" s="412"/>
      <c r="AF199" s="412"/>
      <c r="AG199" s="412"/>
      <c r="AH199" s="412"/>
      <c r="AI199" s="412"/>
      <c r="AJ199" s="412"/>
      <c r="AK199" s="412"/>
      <c r="AL199" s="412"/>
      <c r="AM199" s="293">
        <f>SUM(Y199:AL199)</f>
        <v>0</v>
      </c>
    </row>
    <row r="200" spans="1:39" ht="15" outlineLevel="1">
      <c r="B200" s="291" t="s">
        <v>241</v>
      </c>
      <c r="C200" s="288" t="s">
        <v>160</v>
      </c>
      <c r="D200" s="292"/>
      <c r="E200" s="292"/>
      <c r="F200" s="292"/>
      <c r="G200" s="292"/>
      <c r="H200" s="292"/>
      <c r="I200" s="292"/>
      <c r="J200" s="292"/>
      <c r="K200" s="292"/>
      <c r="L200" s="292"/>
      <c r="M200" s="292"/>
      <c r="N200" s="288"/>
      <c r="O200" s="292"/>
      <c r="P200" s="292"/>
      <c r="Q200" s="292"/>
      <c r="R200" s="292"/>
      <c r="S200" s="292"/>
      <c r="T200" s="292"/>
      <c r="U200" s="292"/>
      <c r="V200" s="292"/>
      <c r="W200" s="292"/>
      <c r="X200" s="292"/>
      <c r="Y200" s="408">
        <f>Y199</f>
        <v>0</v>
      </c>
      <c r="Z200" s="408">
        <f>Z199</f>
        <v>0</v>
      </c>
      <c r="AA200" s="408">
        <f t="shared" ref="AA200:AE200" si="102">AA199</f>
        <v>0</v>
      </c>
      <c r="AB200" s="408">
        <f t="shared" si="102"/>
        <v>0</v>
      </c>
      <c r="AC200" s="408">
        <f t="shared" si="102"/>
        <v>0</v>
      </c>
      <c r="AD200" s="408">
        <f t="shared" si="102"/>
        <v>0</v>
      </c>
      <c r="AE200" s="408">
        <f t="shared" si="102"/>
        <v>0</v>
      </c>
      <c r="AF200" s="408">
        <f t="shared" ref="AF200:AL200" si="103">AF199</f>
        <v>0</v>
      </c>
      <c r="AG200" s="408">
        <f t="shared" si="103"/>
        <v>0</v>
      </c>
      <c r="AH200" s="408">
        <f t="shared" si="103"/>
        <v>0</v>
      </c>
      <c r="AI200" s="408">
        <f t="shared" si="103"/>
        <v>0</v>
      </c>
      <c r="AJ200" s="408">
        <f t="shared" si="103"/>
        <v>0</v>
      </c>
      <c r="AK200" s="408">
        <f t="shared" si="103"/>
        <v>0</v>
      </c>
      <c r="AL200" s="408">
        <f t="shared" si="103"/>
        <v>0</v>
      </c>
      <c r="AM200" s="502"/>
    </row>
    <row r="201" spans="1:39" ht="15" outlineLevel="1">
      <c r="B201" s="312"/>
      <c r="C201" s="302"/>
      <c r="D201" s="288"/>
      <c r="E201" s="288"/>
      <c r="F201" s="288"/>
      <c r="G201" s="288"/>
      <c r="H201" s="288"/>
      <c r="I201" s="288"/>
      <c r="J201" s="288"/>
      <c r="K201" s="288"/>
      <c r="L201" s="288"/>
      <c r="M201" s="288"/>
      <c r="N201" s="288"/>
      <c r="O201" s="288"/>
      <c r="P201" s="288"/>
      <c r="Q201" s="288"/>
      <c r="R201" s="288"/>
      <c r="S201" s="288"/>
      <c r="T201" s="288"/>
      <c r="U201" s="288"/>
      <c r="V201" s="288"/>
      <c r="W201" s="288"/>
      <c r="X201" s="288"/>
      <c r="Y201" s="416"/>
      <c r="Z201" s="417"/>
      <c r="AA201" s="417"/>
      <c r="AB201" s="417"/>
      <c r="AC201" s="417"/>
      <c r="AD201" s="417"/>
      <c r="AE201" s="417"/>
      <c r="AF201" s="417"/>
      <c r="AG201" s="417"/>
      <c r="AH201" s="417"/>
      <c r="AI201" s="417"/>
      <c r="AJ201" s="417"/>
      <c r="AK201" s="417"/>
      <c r="AL201" s="417"/>
      <c r="AM201" s="314"/>
    </row>
    <row r="202" spans="1:39" ht="15.6" outlineLevel="1">
      <c r="A202" s="507"/>
      <c r="B202" s="285" t="s">
        <v>10</v>
      </c>
      <c r="C202" s="286"/>
      <c r="D202" s="286"/>
      <c r="E202" s="286"/>
      <c r="F202" s="286"/>
      <c r="G202" s="286"/>
      <c r="H202" s="286"/>
      <c r="I202" s="286"/>
      <c r="J202" s="286"/>
      <c r="K202" s="286"/>
      <c r="L202" s="286"/>
      <c r="M202" s="286"/>
      <c r="N202" s="287"/>
      <c r="O202" s="286"/>
      <c r="P202" s="286"/>
      <c r="Q202" s="286"/>
      <c r="R202" s="286"/>
      <c r="S202" s="286"/>
      <c r="T202" s="286"/>
      <c r="U202" s="286"/>
      <c r="V202" s="286"/>
      <c r="W202" s="286"/>
      <c r="X202" s="286"/>
      <c r="Y202" s="411"/>
      <c r="Z202" s="411"/>
      <c r="AA202" s="411"/>
      <c r="AB202" s="411"/>
      <c r="AC202" s="411"/>
      <c r="AD202" s="411"/>
      <c r="AE202" s="411"/>
      <c r="AF202" s="411"/>
      <c r="AG202" s="411"/>
      <c r="AH202" s="411"/>
      <c r="AI202" s="411"/>
      <c r="AJ202" s="411"/>
      <c r="AK202" s="411"/>
      <c r="AL202" s="411"/>
      <c r="AM202" s="289"/>
    </row>
    <row r="203" spans="1:39" ht="15" outlineLevel="1">
      <c r="A203" s="506">
        <v>18</v>
      </c>
      <c r="B203" s="312" t="s">
        <v>11</v>
      </c>
      <c r="C203" s="288" t="s">
        <v>25</v>
      </c>
      <c r="D203" s="292"/>
      <c r="E203" s="292"/>
      <c r="F203" s="292"/>
      <c r="G203" s="292"/>
      <c r="H203" s="292"/>
      <c r="I203" s="292"/>
      <c r="J203" s="292"/>
      <c r="K203" s="292"/>
      <c r="L203" s="292"/>
      <c r="M203" s="292"/>
      <c r="N203" s="292">
        <v>12</v>
      </c>
      <c r="O203" s="292"/>
      <c r="P203" s="292"/>
      <c r="Q203" s="292"/>
      <c r="R203" s="292"/>
      <c r="S203" s="292"/>
      <c r="T203" s="292"/>
      <c r="U203" s="292"/>
      <c r="V203" s="292"/>
      <c r="W203" s="292"/>
      <c r="X203" s="292"/>
      <c r="Y203" s="423"/>
      <c r="Z203" s="412"/>
      <c r="AA203" s="412"/>
      <c r="AB203" s="412"/>
      <c r="AC203" s="412"/>
      <c r="AD203" s="412"/>
      <c r="AE203" s="412"/>
      <c r="AF203" s="412"/>
      <c r="AG203" s="412"/>
      <c r="AH203" s="412"/>
      <c r="AI203" s="412"/>
      <c r="AJ203" s="412"/>
      <c r="AK203" s="412"/>
      <c r="AL203" s="412"/>
      <c r="AM203" s="293">
        <f>SUM(Y203:AL203)</f>
        <v>0</v>
      </c>
    </row>
    <row r="204" spans="1:39" ht="15" outlineLevel="1">
      <c r="B204" s="291" t="s">
        <v>241</v>
      </c>
      <c r="C204" s="288" t="s">
        <v>160</v>
      </c>
      <c r="D204" s="292"/>
      <c r="E204" s="292"/>
      <c r="F204" s="292"/>
      <c r="G204" s="292"/>
      <c r="H204" s="292"/>
      <c r="I204" s="292"/>
      <c r="J204" s="292"/>
      <c r="K204" s="292"/>
      <c r="L204" s="292"/>
      <c r="M204" s="292"/>
      <c r="N204" s="292">
        <f>N203</f>
        <v>12</v>
      </c>
      <c r="O204" s="292"/>
      <c r="P204" s="292"/>
      <c r="Q204" s="292"/>
      <c r="R204" s="292"/>
      <c r="S204" s="292"/>
      <c r="T204" s="292"/>
      <c r="U204" s="292"/>
      <c r="V204" s="292"/>
      <c r="W204" s="292"/>
      <c r="X204" s="292"/>
      <c r="Y204" s="408">
        <f>Y203</f>
        <v>0</v>
      </c>
      <c r="Z204" s="408">
        <f>Z203</f>
        <v>0</v>
      </c>
      <c r="AA204" s="408">
        <f t="shared" ref="AA204:AE204" si="104">AA203</f>
        <v>0</v>
      </c>
      <c r="AB204" s="408">
        <f t="shared" si="104"/>
        <v>0</v>
      </c>
      <c r="AC204" s="408">
        <f t="shared" si="104"/>
        <v>0</v>
      </c>
      <c r="AD204" s="408">
        <f t="shared" si="104"/>
        <v>0</v>
      </c>
      <c r="AE204" s="408">
        <f t="shared" si="104"/>
        <v>0</v>
      </c>
      <c r="AF204" s="408">
        <f t="shared" ref="AF204:AL204" si="105">AF203</f>
        <v>0</v>
      </c>
      <c r="AG204" s="408">
        <f t="shared" si="105"/>
        <v>0</v>
      </c>
      <c r="AH204" s="408">
        <f t="shared" si="105"/>
        <v>0</v>
      </c>
      <c r="AI204" s="408">
        <f t="shared" si="105"/>
        <v>0</v>
      </c>
      <c r="AJ204" s="408">
        <f t="shared" si="105"/>
        <v>0</v>
      </c>
      <c r="AK204" s="408">
        <f t="shared" si="105"/>
        <v>0</v>
      </c>
      <c r="AL204" s="408">
        <f t="shared" si="105"/>
        <v>0</v>
      </c>
      <c r="AM204" s="502"/>
    </row>
    <row r="205" spans="1:39" ht="15" outlineLevel="1">
      <c r="A205" s="509"/>
      <c r="B205" s="312"/>
      <c r="C205" s="302"/>
      <c r="D205" s="288"/>
      <c r="E205" s="288"/>
      <c r="F205" s="288"/>
      <c r="G205" s="288"/>
      <c r="H205" s="288"/>
      <c r="I205" s="288"/>
      <c r="J205" s="288"/>
      <c r="K205" s="288"/>
      <c r="L205" s="288"/>
      <c r="M205" s="288"/>
      <c r="N205" s="288"/>
      <c r="O205" s="288"/>
      <c r="P205" s="288"/>
      <c r="Q205" s="288"/>
      <c r="R205" s="288"/>
      <c r="S205" s="288"/>
      <c r="T205" s="288"/>
      <c r="U205" s="288"/>
      <c r="V205" s="288"/>
      <c r="W205" s="288"/>
      <c r="X205" s="288"/>
      <c r="Y205" s="409"/>
      <c r="Z205" s="418"/>
      <c r="AA205" s="418"/>
      <c r="AB205" s="418"/>
      <c r="AC205" s="418"/>
      <c r="AD205" s="418"/>
      <c r="AE205" s="418"/>
      <c r="AF205" s="418"/>
      <c r="AG205" s="418"/>
      <c r="AH205" s="418"/>
      <c r="AI205" s="418"/>
      <c r="AJ205" s="418"/>
      <c r="AK205" s="418"/>
      <c r="AL205" s="418"/>
      <c r="AM205" s="303"/>
    </row>
    <row r="206" spans="1:39" ht="15" outlineLevel="1">
      <c r="A206" s="506">
        <v>19</v>
      </c>
      <c r="B206" s="312" t="s">
        <v>12</v>
      </c>
      <c r="C206" s="288" t="s">
        <v>25</v>
      </c>
      <c r="D206" s="292"/>
      <c r="E206" s="292"/>
      <c r="F206" s="292"/>
      <c r="G206" s="292"/>
      <c r="H206" s="292"/>
      <c r="I206" s="292"/>
      <c r="J206" s="292"/>
      <c r="K206" s="292"/>
      <c r="L206" s="292"/>
      <c r="M206" s="292"/>
      <c r="N206" s="292">
        <v>12</v>
      </c>
      <c r="O206" s="292"/>
      <c r="P206" s="292"/>
      <c r="Q206" s="292"/>
      <c r="R206" s="292"/>
      <c r="S206" s="292"/>
      <c r="T206" s="292"/>
      <c r="U206" s="292"/>
      <c r="V206" s="292"/>
      <c r="W206" s="292"/>
      <c r="X206" s="292"/>
      <c r="Y206" s="407"/>
      <c r="Z206" s="412"/>
      <c r="AA206" s="412"/>
      <c r="AB206" s="412"/>
      <c r="AC206" s="412"/>
      <c r="AD206" s="412"/>
      <c r="AE206" s="412"/>
      <c r="AF206" s="412"/>
      <c r="AG206" s="412"/>
      <c r="AH206" s="412"/>
      <c r="AI206" s="412"/>
      <c r="AJ206" s="412"/>
      <c r="AK206" s="412"/>
      <c r="AL206" s="412"/>
      <c r="AM206" s="293">
        <f>SUM(Y206:AL206)</f>
        <v>0</v>
      </c>
    </row>
    <row r="207" spans="1:39" ht="15" outlineLevel="1">
      <c r="B207" s="291" t="s">
        <v>241</v>
      </c>
      <c r="C207" s="288" t="s">
        <v>160</v>
      </c>
      <c r="D207" s="292"/>
      <c r="E207" s="292"/>
      <c r="F207" s="292"/>
      <c r="G207" s="292"/>
      <c r="H207" s="292"/>
      <c r="I207" s="292"/>
      <c r="J207" s="292"/>
      <c r="K207" s="292"/>
      <c r="L207" s="292"/>
      <c r="M207" s="292"/>
      <c r="N207" s="292">
        <f>N206</f>
        <v>12</v>
      </c>
      <c r="O207" s="292"/>
      <c r="P207" s="292"/>
      <c r="Q207" s="292"/>
      <c r="R207" s="292"/>
      <c r="S207" s="292"/>
      <c r="T207" s="292"/>
      <c r="U207" s="292"/>
      <c r="V207" s="292"/>
      <c r="W207" s="292"/>
      <c r="X207" s="292"/>
      <c r="Y207" s="408">
        <f>Y206</f>
        <v>0</v>
      </c>
      <c r="Z207" s="408">
        <f>Z206</f>
        <v>0</v>
      </c>
      <c r="AA207" s="408">
        <f t="shared" ref="AA207:AE207" si="106">AA206</f>
        <v>0</v>
      </c>
      <c r="AB207" s="408">
        <f t="shared" si="106"/>
        <v>0</v>
      </c>
      <c r="AC207" s="408">
        <f t="shared" si="106"/>
        <v>0</v>
      </c>
      <c r="AD207" s="408">
        <f t="shared" si="106"/>
        <v>0</v>
      </c>
      <c r="AE207" s="408">
        <f t="shared" si="106"/>
        <v>0</v>
      </c>
      <c r="AF207" s="408">
        <f t="shared" ref="AF207:AL207" si="107">AF206</f>
        <v>0</v>
      </c>
      <c r="AG207" s="408">
        <f t="shared" si="107"/>
        <v>0</v>
      </c>
      <c r="AH207" s="408">
        <f t="shared" si="107"/>
        <v>0</v>
      </c>
      <c r="AI207" s="408">
        <f t="shared" si="107"/>
        <v>0</v>
      </c>
      <c r="AJ207" s="408">
        <f t="shared" si="107"/>
        <v>0</v>
      </c>
      <c r="AK207" s="408">
        <f t="shared" si="107"/>
        <v>0</v>
      </c>
      <c r="AL207" s="408">
        <f t="shared" si="107"/>
        <v>0</v>
      </c>
      <c r="AM207" s="502"/>
    </row>
    <row r="208" spans="1:39" ht="15" outlineLevel="1">
      <c r="B208" s="312"/>
      <c r="C208" s="302"/>
      <c r="D208" s="288"/>
      <c r="E208" s="288"/>
      <c r="F208" s="288"/>
      <c r="G208" s="288"/>
      <c r="H208" s="288"/>
      <c r="I208" s="288"/>
      <c r="J208" s="288"/>
      <c r="K208" s="288"/>
      <c r="L208" s="288"/>
      <c r="M208" s="288"/>
      <c r="N208" s="288"/>
      <c r="O208" s="288"/>
      <c r="P208" s="288"/>
      <c r="Q208" s="288"/>
      <c r="R208" s="288"/>
      <c r="S208" s="288"/>
      <c r="T208" s="288"/>
      <c r="U208" s="288"/>
      <c r="V208" s="288"/>
      <c r="W208" s="288"/>
      <c r="X208" s="288"/>
      <c r="Y208" s="419"/>
      <c r="Z208" s="419"/>
      <c r="AA208" s="409"/>
      <c r="AB208" s="409"/>
      <c r="AC208" s="409"/>
      <c r="AD208" s="409"/>
      <c r="AE208" s="409"/>
      <c r="AF208" s="409"/>
      <c r="AG208" s="409"/>
      <c r="AH208" s="409"/>
      <c r="AI208" s="409"/>
      <c r="AJ208" s="409"/>
      <c r="AK208" s="409"/>
      <c r="AL208" s="409"/>
      <c r="AM208" s="303"/>
    </row>
    <row r="209" spans="1:39" ht="15" outlineLevel="1">
      <c r="A209" s="506">
        <v>20</v>
      </c>
      <c r="B209" s="312" t="s">
        <v>13</v>
      </c>
      <c r="C209" s="288" t="s">
        <v>25</v>
      </c>
      <c r="D209" s="292"/>
      <c r="E209" s="292"/>
      <c r="F209" s="292"/>
      <c r="G209" s="292"/>
      <c r="H209" s="292"/>
      <c r="I209" s="292"/>
      <c r="J209" s="292"/>
      <c r="K209" s="292"/>
      <c r="L209" s="292"/>
      <c r="M209" s="292"/>
      <c r="N209" s="292">
        <v>12</v>
      </c>
      <c r="O209" s="292"/>
      <c r="P209" s="292"/>
      <c r="Q209" s="292"/>
      <c r="R209" s="292"/>
      <c r="S209" s="292"/>
      <c r="T209" s="292"/>
      <c r="U209" s="292"/>
      <c r="V209" s="292"/>
      <c r="W209" s="292"/>
      <c r="X209" s="292"/>
      <c r="Y209" s="407"/>
      <c r="Z209" s="412"/>
      <c r="AA209" s="412">
        <v>1</v>
      </c>
      <c r="AB209" s="412"/>
      <c r="AC209" s="412"/>
      <c r="AD209" s="412"/>
      <c r="AE209" s="412"/>
      <c r="AF209" s="412"/>
      <c r="AG209" s="412"/>
      <c r="AH209" s="412"/>
      <c r="AI209" s="412"/>
      <c r="AJ209" s="412"/>
      <c r="AK209" s="412"/>
      <c r="AL209" s="412"/>
      <c r="AM209" s="293">
        <f>SUM(Y209:AL209)</f>
        <v>1</v>
      </c>
    </row>
    <row r="210" spans="1:39" ht="15" outlineLevel="1">
      <c r="B210" s="291" t="s">
        <v>241</v>
      </c>
      <c r="C210" s="288" t="s">
        <v>160</v>
      </c>
      <c r="D210" s="292">
        <f>'7.  Persistence Report'!AR64</f>
        <v>0</v>
      </c>
      <c r="E210" s="292">
        <f>'7.  Persistence Report'!AS64</f>
        <v>0</v>
      </c>
      <c r="F210" s="292">
        <f>'7.  Persistence Report'!AT64</f>
        <v>0</v>
      </c>
      <c r="G210" s="292">
        <f>'7.  Persistence Report'!AU64</f>
        <v>0</v>
      </c>
      <c r="H210" s="292">
        <f>'7.  Persistence Report'!AV64</f>
        <v>0</v>
      </c>
      <c r="I210" s="292">
        <f>'7.  Persistence Report'!AW64</f>
        <v>0</v>
      </c>
      <c r="J210" s="292">
        <f>'7.  Persistence Report'!AX64</f>
        <v>0</v>
      </c>
      <c r="K210" s="292">
        <f>'7.  Persistence Report'!AY64</f>
        <v>0</v>
      </c>
      <c r="L210" s="292">
        <f>'7.  Persistence Report'!AZ64</f>
        <v>0</v>
      </c>
      <c r="M210" s="292">
        <f>'7.  Persistence Report'!BA64</f>
        <v>0</v>
      </c>
      <c r="N210" s="292">
        <f>N209</f>
        <v>12</v>
      </c>
      <c r="O210" s="292">
        <f>'7.  Persistence Report'!M64</f>
        <v>0</v>
      </c>
      <c r="P210" s="292">
        <f>'7.  Persistence Report'!N64</f>
        <v>0</v>
      </c>
      <c r="Q210" s="292">
        <f>'7.  Persistence Report'!O64</f>
        <v>0</v>
      </c>
      <c r="R210" s="292">
        <f>'7.  Persistence Report'!P64</f>
        <v>0</v>
      </c>
      <c r="S210" s="292">
        <f>'7.  Persistence Report'!Q64</f>
        <v>0</v>
      </c>
      <c r="T210" s="292">
        <f>'7.  Persistence Report'!R64</f>
        <v>0</v>
      </c>
      <c r="U210" s="292">
        <f>'7.  Persistence Report'!S64</f>
        <v>0</v>
      </c>
      <c r="V210" s="292">
        <f>'7.  Persistence Report'!T64</f>
        <v>0</v>
      </c>
      <c r="W210" s="292">
        <f>'7.  Persistence Report'!U64</f>
        <v>0</v>
      </c>
      <c r="X210" s="292">
        <f>'7.  Persistence Report'!V64</f>
        <v>0</v>
      </c>
      <c r="Y210" s="408">
        <f>Y209</f>
        <v>0</v>
      </c>
      <c r="Z210" s="408">
        <f>Z209</f>
        <v>0</v>
      </c>
      <c r="AA210" s="408">
        <f t="shared" ref="AA210:AE210" si="108">AA209</f>
        <v>1</v>
      </c>
      <c r="AB210" s="408">
        <f t="shared" si="108"/>
        <v>0</v>
      </c>
      <c r="AC210" s="408">
        <f t="shared" si="108"/>
        <v>0</v>
      </c>
      <c r="AD210" s="408">
        <f t="shared" si="108"/>
        <v>0</v>
      </c>
      <c r="AE210" s="408">
        <f t="shared" si="108"/>
        <v>0</v>
      </c>
      <c r="AF210" s="408">
        <f t="shared" ref="AF210:AL210" si="109">AF209</f>
        <v>0</v>
      </c>
      <c r="AG210" s="408">
        <f t="shared" si="109"/>
        <v>0</v>
      </c>
      <c r="AH210" s="408">
        <f t="shared" si="109"/>
        <v>0</v>
      </c>
      <c r="AI210" s="408">
        <f t="shared" si="109"/>
        <v>0</v>
      </c>
      <c r="AJ210" s="408">
        <f t="shared" si="109"/>
        <v>0</v>
      </c>
      <c r="AK210" s="408">
        <f t="shared" si="109"/>
        <v>0</v>
      </c>
      <c r="AL210" s="408">
        <f t="shared" si="109"/>
        <v>0</v>
      </c>
      <c r="AM210" s="502"/>
    </row>
    <row r="211" spans="1:39" ht="15" outlineLevel="1">
      <c r="B211" s="312"/>
      <c r="C211" s="302"/>
      <c r="D211" s="288"/>
      <c r="E211" s="288"/>
      <c r="F211" s="288"/>
      <c r="G211" s="288"/>
      <c r="H211" s="288"/>
      <c r="I211" s="288"/>
      <c r="J211" s="288"/>
      <c r="K211" s="288"/>
      <c r="L211" s="288"/>
      <c r="M211" s="288"/>
      <c r="N211" s="315"/>
      <c r="O211" s="288"/>
      <c r="P211" s="288"/>
      <c r="Q211" s="288"/>
      <c r="R211" s="288"/>
      <c r="S211" s="288"/>
      <c r="T211" s="288"/>
      <c r="U211" s="288"/>
      <c r="V211" s="288"/>
      <c r="W211" s="288"/>
      <c r="X211" s="288"/>
      <c r="Y211" s="409"/>
      <c r="Z211" s="409"/>
      <c r="AA211" s="409"/>
      <c r="AB211" s="409"/>
      <c r="AC211" s="409"/>
      <c r="AD211" s="409"/>
      <c r="AE211" s="409"/>
      <c r="AF211" s="409"/>
      <c r="AG211" s="409"/>
      <c r="AH211" s="409"/>
      <c r="AI211" s="409"/>
      <c r="AJ211" s="409"/>
      <c r="AK211" s="409"/>
      <c r="AL211" s="409"/>
      <c r="AM211" s="303"/>
    </row>
    <row r="212" spans="1:39" ht="15" outlineLevel="1">
      <c r="A212" s="506">
        <v>21</v>
      </c>
      <c r="B212" s="312" t="s">
        <v>22</v>
      </c>
      <c r="C212" s="288" t="s">
        <v>25</v>
      </c>
      <c r="D212" s="292"/>
      <c r="E212" s="292"/>
      <c r="F212" s="292"/>
      <c r="G212" s="292"/>
      <c r="H212" s="292"/>
      <c r="I212" s="292"/>
      <c r="J212" s="292"/>
      <c r="K212" s="292"/>
      <c r="L212" s="292"/>
      <c r="M212" s="292"/>
      <c r="N212" s="292">
        <v>12</v>
      </c>
      <c r="O212" s="292"/>
      <c r="P212" s="292"/>
      <c r="Q212" s="292"/>
      <c r="R212" s="292"/>
      <c r="S212" s="292"/>
      <c r="T212" s="292"/>
      <c r="U212" s="292"/>
      <c r="V212" s="292"/>
      <c r="W212" s="292"/>
      <c r="X212" s="292"/>
      <c r="Y212" s="407"/>
      <c r="Z212" s="412"/>
      <c r="AA212" s="412"/>
      <c r="AB212" s="412"/>
      <c r="AC212" s="412"/>
      <c r="AD212" s="412"/>
      <c r="AE212" s="412"/>
      <c r="AF212" s="412"/>
      <c r="AG212" s="412"/>
      <c r="AH212" s="412"/>
      <c r="AI212" s="412"/>
      <c r="AJ212" s="412"/>
      <c r="AK212" s="412"/>
      <c r="AL212" s="412"/>
      <c r="AM212" s="293">
        <f>SUM(Y212:AL212)</f>
        <v>0</v>
      </c>
    </row>
    <row r="213" spans="1:39" ht="15" outlineLevel="1">
      <c r="B213" s="291" t="s">
        <v>241</v>
      </c>
      <c r="C213" s="288" t="s">
        <v>160</v>
      </c>
      <c r="D213" s="292"/>
      <c r="E213" s="292"/>
      <c r="F213" s="292"/>
      <c r="G213" s="292"/>
      <c r="H213" s="292"/>
      <c r="I213" s="292"/>
      <c r="J213" s="292"/>
      <c r="K213" s="292"/>
      <c r="L213" s="292"/>
      <c r="M213" s="292"/>
      <c r="N213" s="292">
        <f>N212</f>
        <v>12</v>
      </c>
      <c r="O213" s="292"/>
      <c r="P213" s="292"/>
      <c r="Q213" s="292"/>
      <c r="R213" s="292"/>
      <c r="S213" s="292"/>
      <c r="T213" s="292"/>
      <c r="U213" s="292"/>
      <c r="V213" s="292"/>
      <c r="W213" s="292"/>
      <c r="X213" s="292"/>
      <c r="Y213" s="408">
        <f>Y212</f>
        <v>0</v>
      </c>
      <c r="Z213" s="408">
        <f>Z212</f>
        <v>0</v>
      </c>
      <c r="AA213" s="408">
        <f t="shared" ref="AA213:AE213" si="110">AA212</f>
        <v>0</v>
      </c>
      <c r="AB213" s="408">
        <f t="shared" si="110"/>
        <v>0</v>
      </c>
      <c r="AC213" s="408">
        <f t="shared" si="110"/>
        <v>0</v>
      </c>
      <c r="AD213" s="408">
        <f t="shared" si="110"/>
        <v>0</v>
      </c>
      <c r="AE213" s="408">
        <f t="shared" si="110"/>
        <v>0</v>
      </c>
      <c r="AF213" s="408">
        <f t="shared" ref="AF213:AL213" si="111">AF212</f>
        <v>0</v>
      </c>
      <c r="AG213" s="408">
        <f t="shared" si="111"/>
        <v>0</v>
      </c>
      <c r="AH213" s="408">
        <f t="shared" si="111"/>
        <v>0</v>
      </c>
      <c r="AI213" s="408">
        <f t="shared" si="111"/>
        <v>0</v>
      </c>
      <c r="AJ213" s="408">
        <f t="shared" si="111"/>
        <v>0</v>
      </c>
      <c r="AK213" s="408">
        <f t="shared" si="111"/>
        <v>0</v>
      </c>
      <c r="AL213" s="408">
        <f t="shared" si="111"/>
        <v>0</v>
      </c>
      <c r="AM213" s="502"/>
    </row>
    <row r="214" spans="1:39" ht="15" outlineLevel="1">
      <c r="B214" s="312"/>
      <c r="C214" s="302"/>
      <c r="D214" s="288"/>
      <c r="E214" s="288"/>
      <c r="F214" s="288"/>
      <c r="G214" s="288"/>
      <c r="H214" s="288"/>
      <c r="I214" s="288"/>
      <c r="J214" s="288"/>
      <c r="K214" s="288"/>
      <c r="L214" s="288"/>
      <c r="M214" s="288"/>
      <c r="N214" s="288"/>
      <c r="O214" s="288"/>
      <c r="P214" s="288"/>
      <c r="Q214" s="288"/>
      <c r="R214" s="288"/>
      <c r="S214" s="288"/>
      <c r="T214" s="288"/>
      <c r="U214" s="288"/>
      <c r="V214" s="288"/>
      <c r="W214" s="288"/>
      <c r="X214" s="288"/>
      <c r="Y214" s="419"/>
      <c r="Z214" s="409"/>
      <c r="AA214" s="409"/>
      <c r="AB214" s="409"/>
      <c r="AC214" s="409"/>
      <c r="AD214" s="409"/>
      <c r="AE214" s="409"/>
      <c r="AF214" s="409"/>
      <c r="AG214" s="409"/>
      <c r="AH214" s="409"/>
      <c r="AI214" s="409"/>
      <c r="AJ214" s="409"/>
      <c r="AK214" s="409"/>
      <c r="AL214" s="409"/>
      <c r="AM214" s="303"/>
    </row>
    <row r="215" spans="1:39" ht="15" outlineLevel="1">
      <c r="A215" s="506">
        <v>22</v>
      </c>
      <c r="B215" s="312" t="s">
        <v>9</v>
      </c>
      <c r="C215" s="288" t="s">
        <v>25</v>
      </c>
      <c r="D215" s="292">
        <f>'7.  Persistence Report'!AR57</f>
        <v>1260.509</v>
      </c>
      <c r="E215" s="292">
        <f>'7.  Persistence Report'!AS57</f>
        <v>0</v>
      </c>
      <c r="F215" s="292">
        <f>'7.  Persistence Report'!AT57</f>
        <v>0</v>
      </c>
      <c r="G215" s="292">
        <f>'7.  Persistence Report'!AU57</f>
        <v>0</v>
      </c>
      <c r="H215" s="292">
        <f>'7.  Persistence Report'!AV57</f>
        <v>0</v>
      </c>
      <c r="I215" s="292">
        <f>'7.  Persistence Report'!AW57</f>
        <v>0</v>
      </c>
      <c r="J215" s="292">
        <f>'7.  Persistence Report'!AX57</f>
        <v>0</v>
      </c>
      <c r="K215" s="292">
        <f>'7.  Persistence Report'!AY57</f>
        <v>0</v>
      </c>
      <c r="L215" s="292">
        <f>'7.  Persistence Report'!AZ57</f>
        <v>0</v>
      </c>
      <c r="M215" s="292">
        <f>'7.  Persistence Report'!BA57</f>
        <v>0</v>
      </c>
      <c r="N215" s="288"/>
      <c r="O215" s="292">
        <f>'7.  Persistence Report'!M57</f>
        <v>86.720427000000001</v>
      </c>
      <c r="P215" s="292">
        <f>'7.  Persistence Report'!N57</f>
        <v>0</v>
      </c>
      <c r="Q215" s="292">
        <f>'7.  Persistence Report'!O57</f>
        <v>0</v>
      </c>
      <c r="R215" s="292">
        <f>'7.  Persistence Report'!P57</f>
        <v>0</v>
      </c>
      <c r="S215" s="292">
        <f>'7.  Persistence Report'!Q57</f>
        <v>0</v>
      </c>
      <c r="T215" s="292">
        <f>'7.  Persistence Report'!R57</f>
        <v>0</v>
      </c>
      <c r="U215" s="292">
        <f>'7.  Persistence Report'!S57</f>
        <v>0</v>
      </c>
      <c r="V215" s="292">
        <f>'7.  Persistence Report'!T57</f>
        <v>0</v>
      </c>
      <c r="W215" s="292">
        <f>'7.  Persistence Report'!U57</f>
        <v>0</v>
      </c>
      <c r="X215" s="292">
        <f>'7.  Persistence Report'!V57</f>
        <v>0</v>
      </c>
      <c r="Y215" s="407"/>
      <c r="Z215" s="412"/>
      <c r="AA215" s="412"/>
      <c r="AB215" s="412"/>
      <c r="AC215" s="412"/>
      <c r="AD215" s="412"/>
      <c r="AE215" s="412"/>
      <c r="AF215" s="412"/>
      <c r="AG215" s="412"/>
      <c r="AH215" s="412"/>
      <c r="AI215" s="412"/>
      <c r="AJ215" s="412"/>
      <c r="AK215" s="412"/>
      <c r="AL215" s="412"/>
      <c r="AM215" s="293">
        <f>SUM(Y215:AL215)</f>
        <v>0</v>
      </c>
    </row>
    <row r="216" spans="1:39" ht="15" outlineLevel="1">
      <c r="B216" s="291" t="s">
        <v>241</v>
      </c>
      <c r="C216" s="288" t="s">
        <v>160</v>
      </c>
      <c r="D216" s="292"/>
      <c r="E216" s="292"/>
      <c r="F216" s="292"/>
      <c r="G216" s="292"/>
      <c r="H216" s="292"/>
      <c r="I216" s="292"/>
      <c r="J216" s="292"/>
      <c r="K216" s="292"/>
      <c r="L216" s="292"/>
      <c r="M216" s="292"/>
      <c r="N216" s="288"/>
      <c r="O216" s="292"/>
      <c r="P216" s="292"/>
      <c r="Q216" s="292"/>
      <c r="R216" s="292"/>
      <c r="S216" s="292"/>
      <c r="T216" s="292"/>
      <c r="U216" s="292"/>
      <c r="V216" s="292"/>
      <c r="W216" s="292"/>
      <c r="X216" s="292"/>
      <c r="Y216" s="408">
        <f>Y215</f>
        <v>0</v>
      </c>
      <c r="Z216" s="408">
        <f>Z215</f>
        <v>0</v>
      </c>
      <c r="AA216" s="408">
        <f t="shared" ref="AA216:AE216" si="112">AA215</f>
        <v>0</v>
      </c>
      <c r="AB216" s="408">
        <f t="shared" si="112"/>
        <v>0</v>
      </c>
      <c r="AC216" s="408">
        <f t="shared" si="112"/>
        <v>0</v>
      </c>
      <c r="AD216" s="408">
        <f t="shared" si="112"/>
        <v>0</v>
      </c>
      <c r="AE216" s="408">
        <f t="shared" si="112"/>
        <v>0</v>
      </c>
      <c r="AF216" s="408">
        <f t="shared" ref="AF216:AL216" si="113">AF215</f>
        <v>0</v>
      </c>
      <c r="AG216" s="408">
        <f t="shared" si="113"/>
        <v>0</v>
      </c>
      <c r="AH216" s="408">
        <f t="shared" si="113"/>
        <v>0</v>
      </c>
      <c r="AI216" s="408">
        <f t="shared" si="113"/>
        <v>0</v>
      </c>
      <c r="AJ216" s="408">
        <f t="shared" si="113"/>
        <v>0</v>
      </c>
      <c r="AK216" s="408">
        <f t="shared" si="113"/>
        <v>0</v>
      </c>
      <c r="AL216" s="408">
        <f t="shared" si="113"/>
        <v>0</v>
      </c>
      <c r="AM216" s="502"/>
    </row>
    <row r="217" spans="1:39" ht="15" outlineLevel="1">
      <c r="B217" s="312"/>
      <c r="C217" s="302"/>
      <c r="D217" s="288"/>
      <c r="E217" s="288"/>
      <c r="F217" s="288"/>
      <c r="G217" s="288"/>
      <c r="H217" s="288"/>
      <c r="I217" s="288"/>
      <c r="J217" s="288"/>
      <c r="K217" s="288"/>
      <c r="L217" s="288"/>
      <c r="M217" s="288"/>
      <c r="N217" s="288"/>
      <c r="O217" s="288"/>
      <c r="P217" s="288"/>
      <c r="Q217" s="288"/>
      <c r="R217" s="288"/>
      <c r="S217" s="288"/>
      <c r="T217" s="288"/>
      <c r="U217" s="288"/>
      <c r="V217" s="288"/>
      <c r="W217" s="288"/>
      <c r="X217" s="288"/>
      <c r="Y217" s="409"/>
      <c r="Z217" s="409"/>
      <c r="AA217" s="409"/>
      <c r="AB217" s="409"/>
      <c r="AC217" s="409"/>
      <c r="AD217" s="409"/>
      <c r="AE217" s="409"/>
      <c r="AF217" s="409"/>
      <c r="AG217" s="409"/>
      <c r="AH217" s="409"/>
      <c r="AI217" s="409"/>
      <c r="AJ217" s="409"/>
      <c r="AK217" s="409"/>
      <c r="AL217" s="409"/>
      <c r="AM217" s="303"/>
    </row>
    <row r="218" spans="1:39" ht="15.6" outlineLevel="1">
      <c r="A218" s="507"/>
      <c r="B218" s="285" t="s">
        <v>14</v>
      </c>
      <c r="C218" s="286"/>
      <c r="D218" s="287"/>
      <c r="E218" s="287"/>
      <c r="F218" s="287"/>
      <c r="G218" s="287"/>
      <c r="H218" s="287"/>
      <c r="I218" s="287"/>
      <c r="J218" s="287"/>
      <c r="K218" s="287"/>
      <c r="L218" s="287"/>
      <c r="M218" s="287"/>
      <c r="N218" s="287"/>
      <c r="O218" s="287"/>
      <c r="P218" s="287"/>
      <c r="Q218" s="287"/>
      <c r="R218" s="287"/>
      <c r="S218" s="287"/>
      <c r="T218" s="287"/>
      <c r="U218" s="287"/>
      <c r="V218" s="287"/>
      <c r="W218" s="287"/>
      <c r="X218" s="287"/>
      <c r="Y218" s="411"/>
      <c r="Z218" s="411"/>
      <c r="AA218" s="411"/>
      <c r="AB218" s="411"/>
      <c r="AC218" s="411"/>
      <c r="AD218" s="411"/>
      <c r="AE218" s="411"/>
      <c r="AF218" s="411"/>
      <c r="AG218" s="411"/>
      <c r="AH218" s="411"/>
      <c r="AI218" s="411"/>
      <c r="AJ218" s="411"/>
      <c r="AK218" s="411"/>
      <c r="AL218" s="411"/>
      <c r="AM218" s="289"/>
    </row>
    <row r="219" spans="1:39" ht="15" outlineLevel="1">
      <c r="A219" s="506">
        <v>23</v>
      </c>
      <c r="B219" s="312" t="s">
        <v>14</v>
      </c>
      <c r="C219" s="288" t="s">
        <v>25</v>
      </c>
      <c r="D219" s="292"/>
      <c r="E219" s="292"/>
      <c r="F219" s="292"/>
      <c r="G219" s="292"/>
      <c r="H219" s="292"/>
      <c r="I219" s="292"/>
      <c r="J219" s="292"/>
      <c r="K219" s="292"/>
      <c r="L219" s="292"/>
      <c r="M219" s="292"/>
      <c r="N219" s="288"/>
      <c r="O219" s="292"/>
      <c r="P219" s="292"/>
      <c r="Q219" s="292"/>
      <c r="R219" s="292"/>
      <c r="S219" s="292"/>
      <c r="T219" s="292"/>
      <c r="U219" s="292"/>
      <c r="V219" s="292"/>
      <c r="W219" s="292"/>
      <c r="X219" s="292"/>
      <c r="Y219" s="467"/>
      <c r="Z219" s="407"/>
      <c r="AA219" s="407"/>
      <c r="AB219" s="407"/>
      <c r="AC219" s="407"/>
      <c r="AD219" s="407"/>
      <c r="AE219" s="407"/>
      <c r="AF219" s="407"/>
      <c r="AG219" s="407"/>
      <c r="AH219" s="407"/>
      <c r="AI219" s="407"/>
      <c r="AJ219" s="407"/>
      <c r="AK219" s="407"/>
      <c r="AL219" s="407"/>
      <c r="AM219" s="293">
        <f>SUM(Y219:AL219)</f>
        <v>0</v>
      </c>
    </row>
    <row r="220" spans="1:39" ht="15" outlineLevel="1">
      <c r="B220" s="291" t="s">
        <v>241</v>
      </c>
      <c r="C220" s="288" t="s">
        <v>160</v>
      </c>
      <c r="D220" s="292"/>
      <c r="E220" s="292"/>
      <c r="F220" s="292"/>
      <c r="G220" s="292"/>
      <c r="H220" s="292"/>
      <c r="I220" s="292"/>
      <c r="J220" s="292"/>
      <c r="K220" s="292"/>
      <c r="L220" s="292"/>
      <c r="M220" s="292"/>
      <c r="N220" s="465"/>
      <c r="O220" s="292"/>
      <c r="P220" s="292"/>
      <c r="Q220" s="292"/>
      <c r="R220" s="292"/>
      <c r="S220" s="292"/>
      <c r="T220" s="292"/>
      <c r="U220" s="292"/>
      <c r="V220" s="292"/>
      <c r="W220" s="292"/>
      <c r="X220" s="292"/>
      <c r="Y220" s="408">
        <f>Y219</f>
        <v>0</v>
      </c>
      <c r="Z220" s="408">
        <f>Z219</f>
        <v>0</v>
      </c>
      <c r="AA220" s="408">
        <f t="shared" ref="AA220:AE220" si="114">AA219</f>
        <v>0</v>
      </c>
      <c r="AB220" s="408">
        <f t="shared" si="114"/>
        <v>0</v>
      </c>
      <c r="AC220" s="408">
        <f t="shared" si="114"/>
        <v>0</v>
      </c>
      <c r="AD220" s="408">
        <f t="shared" si="114"/>
        <v>0</v>
      </c>
      <c r="AE220" s="408">
        <f t="shared" si="114"/>
        <v>0</v>
      </c>
      <c r="AF220" s="408">
        <f t="shared" ref="AF220:AL220" si="115">AF219</f>
        <v>0</v>
      </c>
      <c r="AG220" s="408">
        <f t="shared" si="115"/>
        <v>0</v>
      </c>
      <c r="AH220" s="408">
        <f t="shared" si="115"/>
        <v>0</v>
      </c>
      <c r="AI220" s="408">
        <f t="shared" si="115"/>
        <v>0</v>
      </c>
      <c r="AJ220" s="408">
        <f t="shared" si="115"/>
        <v>0</v>
      </c>
      <c r="AK220" s="408">
        <f t="shared" si="115"/>
        <v>0</v>
      </c>
      <c r="AL220" s="408">
        <f t="shared" si="115"/>
        <v>0</v>
      </c>
      <c r="AM220" s="502"/>
    </row>
    <row r="221" spans="1:39" ht="15" outlineLevel="1">
      <c r="B221" s="312"/>
      <c r="C221" s="302"/>
      <c r="D221" s="288"/>
      <c r="E221" s="288"/>
      <c r="F221" s="288"/>
      <c r="G221" s="288"/>
      <c r="H221" s="288"/>
      <c r="I221" s="288"/>
      <c r="J221" s="288"/>
      <c r="K221" s="288"/>
      <c r="L221" s="288"/>
      <c r="M221" s="288"/>
      <c r="N221" s="288"/>
      <c r="O221" s="288"/>
      <c r="P221" s="288"/>
      <c r="Q221" s="288"/>
      <c r="R221" s="288"/>
      <c r="S221" s="288"/>
      <c r="T221" s="288"/>
      <c r="U221" s="288"/>
      <c r="V221" s="288"/>
      <c r="W221" s="288"/>
      <c r="X221" s="288"/>
      <c r="Y221" s="409"/>
      <c r="Z221" s="409"/>
      <c r="AA221" s="409"/>
      <c r="AB221" s="409"/>
      <c r="AC221" s="409"/>
      <c r="AD221" s="409"/>
      <c r="AE221" s="409"/>
      <c r="AF221" s="409"/>
      <c r="AG221" s="409"/>
      <c r="AH221" s="409"/>
      <c r="AI221" s="409"/>
      <c r="AJ221" s="409"/>
      <c r="AK221" s="409"/>
      <c r="AL221" s="409"/>
      <c r="AM221" s="303"/>
    </row>
    <row r="222" spans="1:39" s="290" customFormat="1" ht="15.6" outlineLevel="1">
      <c r="A222" s="507"/>
      <c r="B222" s="285" t="s">
        <v>473</v>
      </c>
      <c r="C222" s="286"/>
      <c r="D222" s="287"/>
      <c r="E222" s="287"/>
      <c r="F222" s="287"/>
      <c r="G222" s="287"/>
      <c r="H222" s="287"/>
      <c r="I222" s="287"/>
      <c r="J222" s="287"/>
      <c r="K222" s="287"/>
      <c r="L222" s="287"/>
      <c r="M222" s="287"/>
      <c r="N222" s="287"/>
      <c r="O222" s="287"/>
      <c r="P222" s="287"/>
      <c r="Q222" s="287"/>
      <c r="R222" s="287"/>
      <c r="S222" s="287"/>
      <c r="T222" s="287"/>
      <c r="U222" s="287"/>
      <c r="V222" s="287"/>
      <c r="W222" s="287"/>
      <c r="X222" s="287"/>
      <c r="Y222" s="411"/>
      <c r="Z222" s="411"/>
      <c r="AA222" s="411"/>
      <c r="AB222" s="411"/>
      <c r="AC222" s="411"/>
      <c r="AD222" s="411"/>
      <c r="AE222" s="411"/>
      <c r="AF222" s="411"/>
      <c r="AG222" s="411"/>
      <c r="AH222" s="411"/>
      <c r="AI222" s="411"/>
      <c r="AJ222" s="411"/>
      <c r="AK222" s="411"/>
      <c r="AL222" s="411"/>
      <c r="AM222" s="289"/>
    </row>
    <row r="223" spans="1:39" s="280" customFormat="1" ht="15" outlineLevel="1">
      <c r="A223" s="506">
        <v>24</v>
      </c>
      <c r="B223" s="312" t="s">
        <v>14</v>
      </c>
      <c r="C223" s="288" t="s">
        <v>25</v>
      </c>
      <c r="D223" s="292"/>
      <c r="E223" s="292"/>
      <c r="F223" s="292"/>
      <c r="G223" s="292"/>
      <c r="H223" s="292"/>
      <c r="I223" s="292"/>
      <c r="J223" s="292"/>
      <c r="K223" s="292"/>
      <c r="L223" s="292"/>
      <c r="M223" s="292"/>
      <c r="N223" s="288"/>
      <c r="O223" s="292"/>
      <c r="P223" s="292"/>
      <c r="Q223" s="292"/>
      <c r="R223" s="292"/>
      <c r="S223" s="292"/>
      <c r="T223" s="292"/>
      <c r="U223" s="292"/>
      <c r="V223" s="292"/>
      <c r="W223" s="292"/>
      <c r="X223" s="292"/>
      <c r="Y223" s="407"/>
      <c r="Z223" s="407"/>
      <c r="AA223" s="407"/>
      <c r="AB223" s="407"/>
      <c r="AC223" s="407"/>
      <c r="AD223" s="407"/>
      <c r="AE223" s="407"/>
      <c r="AF223" s="407"/>
      <c r="AG223" s="407"/>
      <c r="AH223" s="407"/>
      <c r="AI223" s="407"/>
      <c r="AJ223" s="407"/>
      <c r="AK223" s="407"/>
      <c r="AL223" s="407"/>
      <c r="AM223" s="293">
        <f>SUM(Y223:AL223)</f>
        <v>0</v>
      </c>
    </row>
    <row r="224" spans="1:39" s="280" customFormat="1" ht="15" outlineLevel="1">
      <c r="A224" s="506"/>
      <c r="B224" s="312" t="s">
        <v>241</v>
      </c>
      <c r="C224" s="288" t="s">
        <v>160</v>
      </c>
      <c r="D224" s="292"/>
      <c r="E224" s="292"/>
      <c r="F224" s="292"/>
      <c r="G224" s="292"/>
      <c r="H224" s="292"/>
      <c r="I224" s="292"/>
      <c r="J224" s="292"/>
      <c r="K224" s="292"/>
      <c r="L224" s="292"/>
      <c r="M224" s="292"/>
      <c r="N224" s="465"/>
      <c r="O224" s="292"/>
      <c r="P224" s="292"/>
      <c r="Q224" s="292"/>
      <c r="R224" s="292"/>
      <c r="S224" s="292"/>
      <c r="T224" s="292"/>
      <c r="U224" s="292"/>
      <c r="V224" s="292"/>
      <c r="W224" s="292"/>
      <c r="X224" s="292"/>
      <c r="Y224" s="408">
        <f>Y223</f>
        <v>0</v>
      </c>
      <c r="Z224" s="408">
        <f>Z223</f>
        <v>0</v>
      </c>
      <c r="AA224" s="408">
        <f t="shared" ref="AA224:AE224" si="116">AA223</f>
        <v>0</v>
      </c>
      <c r="AB224" s="408">
        <f t="shared" si="116"/>
        <v>0</v>
      </c>
      <c r="AC224" s="408">
        <f t="shared" si="116"/>
        <v>0</v>
      </c>
      <c r="AD224" s="408">
        <f t="shared" si="116"/>
        <v>0</v>
      </c>
      <c r="AE224" s="408">
        <f t="shared" si="116"/>
        <v>0</v>
      </c>
      <c r="AF224" s="408">
        <f t="shared" ref="AF224:AL224" si="117">AF223</f>
        <v>0</v>
      </c>
      <c r="AG224" s="408">
        <f t="shared" si="117"/>
        <v>0</v>
      </c>
      <c r="AH224" s="408">
        <f t="shared" si="117"/>
        <v>0</v>
      </c>
      <c r="AI224" s="408">
        <f t="shared" si="117"/>
        <v>0</v>
      </c>
      <c r="AJ224" s="408">
        <f t="shared" si="117"/>
        <v>0</v>
      </c>
      <c r="AK224" s="408">
        <f t="shared" si="117"/>
        <v>0</v>
      </c>
      <c r="AL224" s="408">
        <f t="shared" si="117"/>
        <v>0</v>
      </c>
      <c r="AM224" s="502"/>
    </row>
    <row r="225" spans="1:39" s="280" customFormat="1" ht="15" outlineLevel="1">
      <c r="A225" s="506"/>
      <c r="B225" s="312"/>
      <c r="C225" s="302"/>
      <c r="D225" s="288"/>
      <c r="E225" s="288"/>
      <c r="F225" s="288"/>
      <c r="G225" s="288"/>
      <c r="H225" s="288"/>
      <c r="I225" s="288"/>
      <c r="J225" s="288"/>
      <c r="K225" s="288"/>
      <c r="L225" s="288"/>
      <c r="M225" s="288"/>
      <c r="N225" s="288"/>
      <c r="O225" s="288"/>
      <c r="P225" s="288"/>
      <c r="Q225" s="288"/>
      <c r="R225" s="288"/>
      <c r="S225" s="288"/>
      <c r="T225" s="288"/>
      <c r="U225" s="288"/>
      <c r="V225" s="288"/>
      <c r="W225" s="288"/>
      <c r="X225" s="288"/>
      <c r="Y225" s="409"/>
      <c r="Z225" s="409"/>
      <c r="AA225" s="409"/>
      <c r="AB225" s="409"/>
      <c r="AC225" s="409"/>
      <c r="AD225" s="409"/>
      <c r="AE225" s="409"/>
      <c r="AF225" s="409"/>
      <c r="AG225" s="409"/>
      <c r="AH225" s="409"/>
      <c r="AI225" s="409"/>
      <c r="AJ225" s="409"/>
      <c r="AK225" s="409"/>
      <c r="AL225" s="409"/>
      <c r="AM225" s="303"/>
    </row>
    <row r="226" spans="1:39" s="280" customFormat="1" ht="15" outlineLevel="1">
      <c r="A226" s="506">
        <v>25</v>
      </c>
      <c r="B226" s="311" t="s">
        <v>21</v>
      </c>
      <c r="C226" s="288" t="s">
        <v>25</v>
      </c>
      <c r="D226" s="292"/>
      <c r="E226" s="292"/>
      <c r="F226" s="292"/>
      <c r="G226" s="292"/>
      <c r="H226" s="292"/>
      <c r="I226" s="292"/>
      <c r="J226" s="292"/>
      <c r="K226" s="292"/>
      <c r="L226" s="292"/>
      <c r="M226" s="292"/>
      <c r="N226" s="292">
        <v>0</v>
      </c>
      <c r="O226" s="292"/>
      <c r="P226" s="292"/>
      <c r="Q226" s="292"/>
      <c r="R226" s="292"/>
      <c r="S226" s="292"/>
      <c r="T226" s="292"/>
      <c r="U226" s="292"/>
      <c r="V226" s="292"/>
      <c r="W226" s="292"/>
      <c r="X226" s="292"/>
      <c r="Y226" s="412"/>
      <c r="Z226" s="412"/>
      <c r="AA226" s="412"/>
      <c r="AB226" s="412"/>
      <c r="AC226" s="412"/>
      <c r="AD226" s="412"/>
      <c r="AE226" s="412"/>
      <c r="AF226" s="412"/>
      <c r="AG226" s="412"/>
      <c r="AH226" s="412"/>
      <c r="AI226" s="412"/>
      <c r="AJ226" s="412"/>
      <c r="AK226" s="412"/>
      <c r="AL226" s="412"/>
      <c r="AM226" s="293">
        <f>SUM(Y226:AL226)</f>
        <v>0</v>
      </c>
    </row>
    <row r="227" spans="1:39" s="280" customFormat="1" ht="15" outlineLevel="1">
      <c r="A227" s="506"/>
      <c r="B227" s="312" t="s">
        <v>241</v>
      </c>
      <c r="C227" s="288" t="s">
        <v>160</v>
      </c>
      <c r="D227" s="292"/>
      <c r="E227" s="292"/>
      <c r="F227" s="292"/>
      <c r="G227" s="292"/>
      <c r="H227" s="292"/>
      <c r="I227" s="292"/>
      <c r="J227" s="292"/>
      <c r="K227" s="292"/>
      <c r="L227" s="292"/>
      <c r="M227" s="292"/>
      <c r="N227" s="292">
        <f>N226</f>
        <v>0</v>
      </c>
      <c r="O227" s="292"/>
      <c r="P227" s="292"/>
      <c r="Q227" s="292"/>
      <c r="R227" s="292"/>
      <c r="S227" s="292"/>
      <c r="T227" s="292"/>
      <c r="U227" s="292"/>
      <c r="V227" s="292"/>
      <c r="W227" s="292"/>
      <c r="X227" s="292"/>
      <c r="Y227" s="408">
        <f>Y226</f>
        <v>0</v>
      </c>
      <c r="Z227" s="408">
        <f>Z226</f>
        <v>0</v>
      </c>
      <c r="AA227" s="408">
        <f t="shared" ref="AA227:AE227" si="118">AA226</f>
        <v>0</v>
      </c>
      <c r="AB227" s="408">
        <f t="shared" si="118"/>
        <v>0</v>
      </c>
      <c r="AC227" s="408">
        <f t="shared" si="118"/>
        <v>0</v>
      </c>
      <c r="AD227" s="408">
        <f t="shared" si="118"/>
        <v>0</v>
      </c>
      <c r="AE227" s="408">
        <f t="shared" si="118"/>
        <v>0</v>
      </c>
      <c r="AF227" s="408">
        <f t="shared" ref="AF227:AL227" si="119">AF226</f>
        <v>0</v>
      </c>
      <c r="AG227" s="408">
        <f t="shared" si="119"/>
        <v>0</v>
      </c>
      <c r="AH227" s="408">
        <f t="shared" si="119"/>
        <v>0</v>
      </c>
      <c r="AI227" s="408">
        <f t="shared" si="119"/>
        <v>0</v>
      </c>
      <c r="AJ227" s="408">
        <f t="shared" si="119"/>
        <v>0</v>
      </c>
      <c r="AK227" s="408">
        <f t="shared" si="119"/>
        <v>0</v>
      </c>
      <c r="AL227" s="408">
        <f t="shared" si="119"/>
        <v>0</v>
      </c>
      <c r="AM227" s="502"/>
    </row>
    <row r="228" spans="1:39" s="280" customFormat="1" ht="15" outlineLevel="1">
      <c r="A228" s="506"/>
      <c r="B228" s="311"/>
      <c r="C228" s="309"/>
      <c r="D228" s="288"/>
      <c r="E228" s="288"/>
      <c r="F228" s="288"/>
      <c r="G228" s="288"/>
      <c r="H228" s="288"/>
      <c r="I228" s="288"/>
      <c r="J228" s="288"/>
      <c r="K228" s="288"/>
      <c r="L228" s="288"/>
      <c r="M228" s="288"/>
      <c r="N228" s="288"/>
      <c r="O228" s="288"/>
      <c r="P228" s="288"/>
      <c r="Q228" s="288"/>
      <c r="R228" s="288"/>
      <c r="S228" s="288"/>
      <c r="T228" s="288"/>
      <c r="U228" s="288"/>
      <c r="V228" s="288"/>
      <c r="W228" s="288"/>
      <c r="X228" s="288"/>
      <c r="Y228" s="413"/>
      <c r="Z228" s="414"/>
      <c r="AA228" s="413"/>
      <c r="AB228" s="413"/>
      <c r="AC228" s="413"/>
      <c r="AD228" s="413"/>
      <c r="AE228" s="413"/>
      <c r="AF228" s="413"/>
      <c r="AG228" s="413"/>
      <c r="AH228" s="413"/>
      <c r="AI228" s="413"/>
      <c r="AJ228" s="413"/>
      <c r="AK228" s="413"/>
      <c r="AL228" s="413"/>
      <c r="AM228" s="310"/>
    </row>
    <row r="229" spans="1:39" ht="15.6" outlineLevel="1">
      <c r="A229" s="507"/>
      <c r="B229" s="285" t="s">
        <v>15</v>
      </c>
      <c r="C229" s="317"/>
      <c r="D229" s="287"/>
      <c r="E229" s="287"/>
      <c r="F229" s="287"/>
      <c r="G229" s="287"/>
      <c r="H229" s="287"/>
      <c r="I229" s="287"/>
      <c r="J229" s="287"/>
      <c r="K229" s="287"/>
      <c r="L229" s="287"/>
      <c r="M229" s="287"/>
      <c r="N229" s="288"/>
      <c r="O229" s="287"/>
      <c r="P229" s="287"/>
      <c r="Q229" s="287"/>
      <c r="R229" s="287"/>
      <c r="S229" s="287"/>
      <c r="T229" s="287"/>
      <c r="U229" s="287"/>
      <c r="V229" s="287"/>
      <c r="W229" s="287"/>
      <c r="X229" s="287"/>
      <c r="Y229" s="411"/>
      <c r="Z229" s="411"/>
      <c r="AA229" s="411"/>
      <c r="AB229" s="411"/>
      <c r="AC229" s="411"/>
      <c r="AD229" s="411"/>
      <c r="AE229" s="411"/>
      <c r="AF229" s="411"/>
      <c r="AG229" s="411"/>
      <c r="AH229" s="411"/>
      <c r="AI229" s="411"/>
      <c r="AJ229" s="411"/>
      <c r="AK229" s="411"/>
      <c r="AL229" s="411"/>
      <c r="AM229" s="289"/>
    </row>
    <row r="230" spans="1:39" ht="15" outlineLevel="1">
      <c r="A230" s="506">
        <v>26</v>
      </c>
      <c r="B230" s="318" t="s">
        <v>16</v>
      </c>
      <c r="C230" s="288" t="s">
        <v>25</v>
      </c>
      <c r="D230" s="292"/>
      <c r="E230" s="292"/>
      <c r="F230" s="292"/>
      <c r="G230" s="292"/>
      <c r="H230" s="292"/>
      <c r="I230" s="292"/>
      <c r="J230" s="292"/>
      <c r="K230" s="292"/>
      <c r="L230" s="292"/>
      <c r="M230" s="292"/>
      <c r="N230" s="292">
        <v>12</v>
      </c>
      <c r="O230" s="292"/>
      <c r="P230" s="292"/>
      <c r="Q230" s="292"/>
      <c r="R230" s="292"/>
      <c r="S230" s="292"/>
      <c r="T230" s="292"/>
      <c r="U230" s="292"/>
      <c r="V230" s="292"/>
      <c r="W230" s="292"/>
      <c r="X230" s="292"/>
      <c r="Y230" s="423"/>
      <c r="Z230" s="412"/>
      <c r="AA230" s="466"/>
      <c r="AB230" s="412"/>
      <c r="AC230" s="412"/>
      <c r="AD230" s="412"/>
      <c r="AE230" s="412"/>
      <c r="AF230" s="412"/>
      <c r="AG230" s="412"/>
      <c r="AH230" s="412"/>
      <c r="AI230" s="412"/>
      <c r="AJ230" s="412"/>
      <c r="AK230" s="412"/>
      <c r="AL230" s="412"/>
      <c r="AM230" s="293">
        <f>SUM(Y230:AL230)</f>
        <v>0</v>
      </c>
    </row>
    <row r="231" spans="1:39" ht="15" outlineLevel="1">
      <c r="B231" s="291" t="s">
        <v>241</v>
      </c>
      <c r="C231" s="288" t="s">
        <v>160</v>
      </c>
      <c r="D231" s="292"/>
      <c r="E231" s="292"/>
      <c r="F231" s="292"/>
      <c r="G231" s="292"/>
      <c r="H231" s="292"/>
      <c r="I231" s="292"/>
      <c r="J231" s="292"/>
      <c r="K231" s="292"/>
      <c r="L231" s="292"/>
      <c r="M231" s="292"/>
      <c r="N231" s="292">
        <f>N230</f>
        <v>12</v>
      </c>
      <c r="O231" s="292"/>
      <c r="P231" s="292"/>
      <c r="Q231" s="292"/>
      <c r="R231" s="292"/>
      <c r="S231" s="292"/>
      <c r="T231" s="292"/>
      <c r="U231" s="292"/>
      <c r="V231" s="292"/>
      <c r="W231" s="292"/>
      <c r="X231" s="292"/>
      <c r="Y231" s="408">
        <f>Y230</f>
        <v>0</v>
      </c>
      <c r="Z231" s="408">
        <f>Z230</f>
        <v>0</v>
      </c>
      <c r="AA231" s="408">
        <f t="shared" ref="AA231:AE231" si="120">AA230</f>
        <v>0</v>
      </c>
      <c r="AB231" s="408">
        <f t="shared" si="120"/>
        <v>0</v>
      </c>
      <c r="AC231" s="408">
        <f t="shared" si="120"/>
        <v>0</v>
      </c>
      <c r="AD231" s="408">
        <f t="shared" si="120"/>
        <v>0</v>
      </c>
      <c r="AE231" s="408">
        <f t="shared" si="120"/>
        <v>0</v>
      </c>
      <c r="AF231" s="408">
        <f t="shared" ref="AF231:AL231" si="121">AF230</f>
        <v>0</v>
      </c>
      <c r="AG231" s="408">
        <f t="shared" si="121"/>
        <v>0</v>
      </c>
      <c r="AH231" s="408">
        <f t="shared" si="121"/>
        <v>0</v>
      </c>
      <c r="AI231" s="408">
        <f t="shared" si="121"/>
        <v>0</v>
      </c>
      <c r="AJ231" s="408">
        <f t="shared" si="121"/>
        <v>0</v>
      </c>
      <c r="AK231" s="408">
        <f t="shared" si="121"/>
        <v>0</v>
      </c>
      <c r="AL231" s="408">
        <f t="shared" si="121"/>
        <v>0</v>
      </c>
      <c r="AM231" s="502"/>
    </row>
    <row r="232" spans="1:39" ht="15" outlineLevel="1">
      <c r="A232" s="509"/>
      <c r="B232" s="319"/>
      <c r="C232" s="288"/>
      <c r="D232" s="288"/>
      <c r="E232" s="288"/>
      <c r="F232" s="288"/>
      <c r="G232" s="288"/>
      <c r="H232" s="288"/>
      <c r="I232" s="288"/>
      <c r="J232" s="288"/>
      <c r="K232" s="288"/>
      <c r="L232" s="288"/>
      <c r="M232" s="288"/>
      <c r="N232" s="288"/>
      <c r="O232" s="288"/>
      <c r="P232" s="288"/>
      <c r="Q232" s="288"/>
      <c r="R232" s="288"/>
      <c r="S232" s="288"/>
      <c r="T232" s="288"/>
      <c r="U232" s="288"/>
      <c r="V232" s="288"/>
      <c r="W232" s="288"/>
      <c r="X232" s="288"/>
      <c r="Y232" s="420"/>
      <c r="Z232" s="421"/>
      <c r="AA232" s="421"/>
      <c r="AB232" s="421"/>
      <c r="AC232" s="421"/>
      <c r="AD232" s="421"/>
      <c r="AE232" s="421"/>
      <c r="AF232" s="421"/>
      <c r="AG232" s="421"/>
      <c r="AH232" s="421"/>
      <c r="AI232" s="421"/>
      <c r="AJ232" s="421"/>
      <c r="AK232" s="421"/>
      <c r="AL232" s="421"/>
      <c r="AM232" s="294"/>
    </row>
    <row r="233" spans="1:39" ht="15" outlineLevel="1">
      <c r="A233" s="506">
        <v>27</v>
      </c>
      <c r="B233" s="318" t="s">
        <v>17</v>
      </c>
      <c r="C233" s="288" t="s">
        <v>25</v>
      </c>
      <c r="D233" s="292">
        <f>'7.  Persistence Report'!AR56</f>
        <v>68380.903587966503</v>
      </c>
      <c r="E233" s="292">
        <f>'7.  Persistence Report'!AS56</f>
        <v>68380.903587966503</v>
      </c>
      <c r="F233" s="292">
        <f>'7.  Persistence Report'!AT56</f>
        <v>68380.903587966503</v>
      </c>
      <c r="G233" s="292">
        <f>'7.  Persistence Report'!AU56</f>
        <v>68380.903587966503</v>
      </c>
      <c r="H233" s="292">
        <f>'7.  Persistence Report'!AV56</f>
        <v>68380.903587966503</v>
      </c>
      <c r="I233" s="292">
        <f>'7.  Persistence Report'!AW56</f>
        <v>68380.903587966503</v>
      </c>
      <c r="J233" s="292">
        <f>'7.  Persistence Report'!AX56</f>
        <v>68380.903587966503</v>
      </c>
      <c r="K233" s="292">
        <f>'7.  Persistence Report'!AY56</f>
        <v>68380.903587966503</v>
      </c>
      <c r="L233" s="292">
        <f>'7.  Persistence Report'!AZ56</f>
        <v>68380.903587966503</v>
      </c>
      <c r="M233" s="292">
        <f>'7.  Persistence Report'!BA56</f>
        <v>68380.903587966503</v>
      </c>
      <c r="N233" s="292">
        <v>12</v>
      </c>
      <c r="O233" s="292">
        <f>'7.  Persistence Report'!M56</f>
        <v>14.256169959765751</v>
      </c>
      <c r="P233" s="292">
        <f>'7.  Persistence Report'!N56</f>
        <v>14.256169959765751</v>
      </c>
      <c r="Q233" s="292">
        <f>'7.  Persistence Report'!O56</f>
        <v>14.256169959765751</v>
      </c>
      <c r="R233" s="292">
        <f>'7.  Persistence Report'!P56</f>
        <v>14.256169959765751</v>
      </c>
      <c r="S233" s="292">
        <f>'7.  Persistence Report'!Q56</f>
        <v>14.256169959765751</v>
      </c>
      <c r="T233" s="292">
        <f>'7.  Persistence Report'!R56</f>
        <v>14.256169959765751</v>
      </c>
      <c r="U233" s="292">
        <f>'7.  Persistence Report'!S56</f>
        <v>14.256169959765751</v>
      </c>
      <c r="V233" s="292">
        <f>'7.  Persistence Report'!T56</f>
        <v>14.256169959765751</v>
      </c>
      <c r="W233" s="292">
        <f>'7.  Persistence Report'!U56</f>
        <v>14.256169959765751</v>
      </c>
      <c r="X233" s="292">
        <f>'7.  Persistence Report'!V56</f>
        <v>14.256169959765751</v>
      </c>
      <c r="Y233" s="423"/>
      <c r="Z233" s="412"/>
      <c r="AA233" s="412">
        <v>1</v>
      </c>
      <c r="AB233" s="412"/>
      <c r="AC233" s="412"/>
      <c r="AD233" s="412"/>
      <c r="AE233" s="412"/>
      <c r="AF233" s="412"/>
      <c r="AG233" s="412"/>
      <c r="AH233" s="412"/>
      <c r="AI233" s="412"/>
      <c r="AJ233" s="412"/>
      <c r="AK233" s="412"/>
      <c r="AL233" s="412"/>
      <c r="AM233" s="293">
        <f>SUM(Y233:AL233)</f>
        <v>1</v>
      </c>
    </row>
    <row r="234" spans="1:39" ht="15" outlineLevel="1">
      <c r="B234" s="291" t="s">
        <v>241</v>
      </c>
      <c r="C234" s="288" t="s">
        <v>160</v>
      </c>
      <c r="D234" s="292"/>
      <c r="E234" s="292"/>
      <c r="F234" s="292"/>
      <c r="G234" s="292"/>
      <c r="H234" s="292"/>
      <c r="I234" s="292"/>
      <c r="J234" s="292"/>
      <c r="K234" s="292"/>
      <c r="L234" s="292"/>
      <c r="M234" s="292"/>
      <c r="N234" s="292">
        <f>N233</f>
        <v>12</v>
      </c>
      <c r="O234" s="292"/>
      <c r="P234" s="292"/>
      <c r="Q234" s="292"/>
      <c r="R234" s="292"/>
      <c r="S234" s="292"/>
      <c r="T234" s="292"/>
      <c r="U234" s="292"/>
      <c r="V234" s="292"/>
      <c r="W234" s="292"/>
      <c r="X234" s="292"/>
      <c r="Y234" s="408">
        <f>Y233</f>
        <v>0</v>
      </c>
      <c r="Z234" s="408">
        <f>Z233</f>
        <v>0</v>
      </c>
      <c r="AA234" s="408">
        <f t="shared" ref="AA234:AE234" si="122">AA233</f>
        <v>1</v>
      </c>
      <c r="AB234" s="408">
        <f t="shared" si="122"/>
        <v>0</v>
      </c>
      <c r="AC234" s="408">
        <f t="shared" si="122"/>
        <v>0</v>
      </c>
      <c r="AD234" s="408">
        <f t="shared" si="122"/>
        <v>0</v>
      </c>
      <c r="AE234" s="408">
        <f t="shared" si="122"/>
        <v>0</v>
      </c>
      <c r="AF234" s="408">
        <f t="shared" ref="AF234:AL234" si="123">AF233</f>
        <v>0</v>
      </c>
      <c r="AG234" s="408">
        <f t="shared" si="123"/>
        <v>0</v>
      </c>
      <c r="AH234" s="408">
        <f t="shared" si="123"/>
        <v>0</v>
      </c>
      <c r="AI234" s="408">
        <f t="shared" si="123"/>
        <v>0</v>
      </c>
      <c r="AJ234" s="408">
        <f t="shared" si="123"/>
        <v>0</v>
      </c>
      <c r="AK234" s="408">
        <f t="shared" si="123"/>
        <v>0</v>
      </c>
      <c r="AL234" s="408">
        <f t="shared" si="123"/>
        <v>0</v>
      </c>
      <c r="AM234" s="502"/>
    </row>
    <row r="235" spans="1:39" ht="15.6" outlineLevel="1">
      <c r="A235" s="509"/>
      <c r="B235" s="320"/>
      <c r="C235" s="297"/>
      <c r="D235" s="288"/>
      <c r="E235" s="288"/>
      <c r="F235" s="288"/>
      <c r="G235" s="288"/>
      <c r="H235" s="288"/>
      <c r="I235" s="288"/>
      <c r="J235" s="288"/>
      <c r="K235" s="288"/>
      <c r="L235" s="288"/>
      <c r="M235" s="288"/>
      <c r="N235" s="297"/>
      <c r="O235" s="288"/>
      <c r="P235" s="288"/>
      <c r="Q235" s="288"/>
      <c r="R235" s="288"/>
      <c r="S235" s="288"/>
      <c r="T235" s="288"/>
      <c r="U235" s="288"/>
      <c r="V235" s="288"/>
      <c r="W235" s="288"/>
      <c r="X235" s="288"/>
      <c r="Y235" s="409"/>
      <c r="Z235" s="409"/>
      <c r="AA235" s="409"/>
      <c r="AB235" s="409"/>
      <c r="AC235" s="409"/>
      <c r="AD235" s="409"/>
      <c r="AE235" s="409"/>
      <c r="AF235" s="409"/>
      <c r="AG235" s="409"/>
      <c r="AH235" s="409"/>
      <c r="AI235" s="409"/>
      <c r="AJ235" s="409"/>
      <c r="AK235" s="409"/>
      <c r="AL235" s="409"/>
      <c r="AM235" s="303"/>
    </row>
    <row r="236" spans="1:39" ht="15" outlineLevel="1">
      <c r="A236" s="506">
        <v>28</v>
      </c>
      <c r="B236" s="318" t="s">
        <v>18</v>
      </c>
      <c r="C236" s="288" t="s">
        <v>25</v>
      </c>
      <c r="D236" s="292"/>
      <c r="E236" s="292"/>
      <c r="F236" s="292"/>
      <c r="G236" s="292"/>
      <c r="H236" s="292"/>
      <c r="I236" s="292"/>
      <c r="J236" s="292"/>
      <c r="K236" s="292"/>
      <c r="L236" s="292"/>
      <c r="M236" s="292"/>
      <c r="N236" s="292">
        <v>0</v>
      </c>
      <c r="O236" s="292"/>
      <c r="P236" s="292"/>
      <c r="Q236" s="292"/>
      <c r="R236" s="292"/>
      <c r="S236" s="292"/>
      <c r="T236" s="292"/>
      <c r="U236" s="292"/>
      <c r="V236" s="292"/>
      <c r="W236" s="292"/>
      <c r="X236" s="292"/>
      <c r="Y236" s="423"/>
      <c r="Z236" s="412"/>
      <c r="AA236" s="412"/>
      <c r="AB236" s="412"/>
      <c r="AC236" s="412"/>
      <c r="AD236" s="412"/>
      <c r="AE236" s="412"/>
      <c r="AF236" s="412"/>
      <c r="AG236" s="412"/>
      <c r="AH236" s="412"/>
      <c r="AI236" s="412"/>
      <c r="AJ236" s="412"/>
      <c r="AK236" s="412"/>
      <c r="AL236" s="412"/>
      <c r="AM236" s="293">
        <f>SUM(Y236:AL236)</f>
        <v>0</v>
      </c>
    </row>
    <row r="237" spans="1:39" ht="15" outlineLevel="1">
      <c r="B237" s="291" t="s">
        <v>241</v>
      </c>
      <c r="C237" s="288" t="s">
        <v>160</v>
      </c>
      <c r="D237" s="292"/>
      <c r="E237" s="292"/>
      <c r="F237" s="292"/>
      <c r="G237" s="292"/>
      <c r="H237" s="292"/>
      <c r="I237" s="292"/>
      <c r="J237" s="292"/>
      <c r="K237" s="292"/>
      <c r="L237" s="292"/>
      <c r="M237" s="292"/>
      <c r="N237" s="292">
        <f>N236</f>
        <v>0</v>
      </c>
      <c r="O237" s="292"/>
      <c r="P237" s="292"/>
      <c r="Q237" s="292"/>
      <c r="R237" s="292"/>
      <c r="S237" s="292"/>
      <c r="T237" s="292"/>
      <c r="U237" s="292"/>
      <c r="V237" s="292"/>
      <c r="W237" s="292"/>
      <c r="X237" s="292"/>
      <c r="Y237" s="408">
        <f>Y236</f>
        <v>0</v>
      </c>
      <c r="Z237" s="408">
        <f>Z236</f>
        <v>0</v>
      </c>
      <c r="AA237" s="408">
        <f t="shared" ref="AA237:AE237" si="124">AA236</f>
        <v>0</v>
      </c>
      <c r="AB237" s="408">
        <f t="shared" si="124"/>
        <v>0</v>
      </c>
      <c r="AC237" s="408">
        <f t="shared" si="124"/>
        <v>0</v>
      </c>
      <c r="AD237" s="408">
        <f t="shared" si="124"/>
        <v>0</v>
      </c>
      <c r="AE237" s="408">
        <f t="shared" si="124"/>
        <v>0</v>
      </c>
      <c r="AF237" s="408">
        <f t="shared" ref="AF237:AL237" si="125">AF236</f>
        <v>0</v>
      </c>
      <c r="AG237" s="408">
        <f t="shared" si="125"/>
        <v>0</v>
      </c>
      <c r="AH237" s="408">
        <f t="shared" si="125"/>
        <v>0</v>
      </c>
      <c r="AI237" s="408">
        <f t="shared" si="125"/>
        <v>0</v>
      </c>
      <c r="AJ237" s="408">
        <f t="shared" si="125"/>
        <v>0</v>
      </c>
      <c r="AK237" s="408">
        <f t="shared" si="125"/>
        <v>0</v>
      </c>
      <c r="AL237" s="408">
        <f t="shared" si="125"/>
        <v>0</v>
      </c>
      <c r="AM237" s="502"/>
    </row>
    <row r="238" spans="1:39" ht="15" outlineLevel="1">
      <c r="A238" s="509"/>
      <c r="B238" s="319"/>
      <c r="C238" s="288"/>
      <c r="D238" s="288"/>
      <c r="E238" s="288"/>
      <c r="F238" s="288"/>
      <c r="G238" s="288"/>
      <c r="H238" s="288"/>
      <c r="I238" s="288"/>
      <c r="J238" s="288"/>
      <c r="K238" s="288"/>
      <c r="L238" s="288"/>
      <c r="M238" s="288"/>
      <c r="N238" s="288"/>
      <c r="O238" s="288"/>
      <c r="P238" s="288"/>
      <c r="Q238" s="288"/>
      <c r="R238" s="288"/>
      <c r="S238" s="288"/>
      <c r="T238" s="288"/>
      <c r="U238" s="288"/>
      <c r="V238" s="288"/>
      <c r="W238" s="288"/>
      <c r="X238" s="288"/>
      <c r="Y238" s="409"/>
      <c r="Z238" s="409"/>
      <c r="AA238" s="409"/>
      <c r="AB238" s="409"/>
      <c r="AC238" s="409"/>
      <c r="AD238" s="409"/>
      <c r="AE238" s="409"/>
      <c r="AF238" s="409"/>
      <c r="AG238" s="409"/>
      <c r="AH238" s="409"/>
      <c r="AI238" s="409"/>
      <c r="AJ238" s="409"/>
      <c r="AK238" s="409"/>
      <c r="AL238" s="409"/>
      <c r="AM238" s="303"/>
    </row>
    <row r="239" spans="1:39" ht="15" outlineLevel="1">
      <c r="A239" s="506">
        <v>29</v>
      </c>
      <c r="B239" s="321" t="s">
        <v>19</v>
      </c>
      <c r="C239" s="288" t="s">
        <v>25</v>
      </c>
      <c r="D239" s="292"/>
      <c r="E239" s="292"/>
      <c r="F239" s="292"/>
      <c r="G239" s="292"/>
      <c r="H239" s="292"/>
      <c r="I239" s="292"/>
      <c r="J239" s="292"/>
      <c r="K239" s="292"/>
      <c r="L239" s="292"/>
      <c r="M239" s="292"/>
      <c r="N239" s="292">
        <v>0</v>
      </c>
      <c r="O239" s="292"/>
      <c r="P239" s="292"/>
      <c r="Q239" s="292"/>
      <c r="R239" s="292"/>
      <c r="S239" s="292"/>
      <c r="T239" s="292"/>
      <c r="U239" s="292"/>
      <c r="V239" s="292"/>
      <c r="W239" s="292"/>
      <c r="X239" s="292"/>
      <c r="Y239" s="423"/>
      <c r="Z239" s="412"/>
      <c r="AA239" s="412"/>
      <c r="AB239" s="412"/>
      <c r="AC239" s="412"/>
      <c r="AD239" s="412"/>
      <c r="AE239" s="412"/>
      <c r="AF239" s="412"/>
      <c r="AG239" s="412"/>
      <c r="AH239" s="412"/>
      <c r="AI239" s="412"/>
      <c r="AJ239" s="412"/>
      <c r="AK239" s="412"/>
      <c r="AL239" s="412"/>
      <c r="AM239" s="293">
        <f>SUM(Y239:AL239)</f>
        <v>0</v>
      </c>
    </row>
    <row r="240" spans="1:39" ht="15" outlineLevel="1">
      <c r="B240" s="321" t="s">
        <v>241</v>
      </c>
      <c r="C240" s="288" t="s">
        <v>160</v>
      </c>
      <c r="D240" s="292"/>
      <c r="E240" s="292"/>
      <c r="F240" s="292"/>
      <c r="G240" s="292"/>
      <c r="H240" s="292"/>
      <c r="I240" s="292"/>
      <c r="J240" s="292"/>
      <c r="K240" s="292"/>
      <c r="L240" s="292"/>
      <c r="M240" s="292"/>
      <c r="N240" s="292">
        <f>N239</f>
        <v>0</v>
      </c>
      <c r="O240" s="292"/>
      <c r="P240" s="292"/>
      <c r="Q240" s="292"/>
      <c r="R240" s="292"/>
      <c r="S240" s="292"/>
      <c r="T240" s="292"/>
      <c r="U240" s="292"/>
      <c r="V240" s="292"/>
      <c r="W240" s="292"/>
      <c r="X240" s="292"/>
      <c r="Y240" s="408">
        <f>Y239</f>
        <v>0</v>
      </c>
      <c r="Z240" s="408">
        <f t="shared" ref="Z240:AE240" si="126">Z239</f>
        <v>0</v>
      </c>
      <c r="AA240" s="408">
        <f t="shared" si="126"/>
        <v>0</v>
      </c>
      <c r="AB240" s="408">
        <f t="shared" si="126"/>
        <v>0</v>
      </c>
      <c r="AC240" s="408">
        <f t="shared" si="126"/>
        <v>0</v>
      </c>
      <c r="AD240" s="408">
        <f t="shared" si="126"/>
        <v>0</v>
      </c>
      <c r="AE240" s="408">
        <f t="shared" si="126"/>
        <v>0</v>
      </c>
      <c r="AF240" s="408">
        <f t="shared" ref="AF240:AL240" si="127">AF239</f>
        <v>0</v>
      </c>
      <c r="AG240" s="408">
        <f t="shared" si="127"/>
        <v>0</v>
      </c>
      <c r="AH240" s="408">
        <f t="shared" si="127"/>
        <v>0</v>
      </c>
      <c r="AI240" s="408">
        <f t="shared" si="127"/>
        <v>0</v>
      </c>
      <c r="AJ240" s="408">
        <f t="shared" si="127"/>
        <v>0</v>
      </c>
      <c r="AK240" s="408">
        <f t="shared" si="127"/>
        <v>0</v>
      </c>
      <c r="AL240" s="408">
        <f t="shared" si="127"/>
        <v>0</v>
      </c>
      <c r="AM240" s="502"/>
    </row>
    <row r="241" spans="1:39" ht="15" outlineLevel="1">
      <c r="B241" s="321"/>
      <c r="C241" s="288"/>
      <c r="D241" s="288"/>
      <c r="E241" s="288"/>
      <c r="F241" s="288"/>
      <c r="G241" s="288"/>
      <c r="H241" s="288"/>
      <c r="I241" s="288"/>
      <c r="J241" s="288"/>
      <c r="K241" s="288"/>
      <c r="L241" s="288"/>
      <c r="M241" s="288"/>
      <c r="N241" s="288"/>
      <c r="O241" s="288"/>
      <c r="P241" s="288"/>
      <c r="Q241" s="288"/>
      <c r="R241" s="288"/>
      <c r="S241" s="288"/>
      <c r="T241" s="288"/>
      <c r="U241" s="288"/>
      <c r="V241" s="288"/>
      <c r="W241" s="288"/>
      <c r="X241" s="288"/>
      <c r="Y241" s="420"/>
      <c r="Z241" s="420"/>
      <c r="AA241" s="420"/>
      <c r="AB241" s="420"/>
      <c r="AC241" s="420"/>
      <c r="AD241" s="420"/>
      <c r="AE241" s="420"/>
      <c r="AF241" s="420"/>
      <c r="AG241" s="420"/>
      <c r="AH241" s="420"/>
      <c r="AI241" s="420"/>
      <c r="AJ241" s="420"/>
      <c r="AK241" s="420"/>
      <c r="AL241" s="420"/>
      <c r="AM241" s="310"/>
    </row>
    <row r="242" spans="1:39" s="280" customFormat="1" ht="15" outlineLevel="1">
      <c r="A242" s="506">
        <v>30</v>
      </c>
      <c r="B242" s="321" t="s">
        <v>474</v>
      </c>
      <c r="C242" s="288" t="s">
        <v>25</v>
      </c>
      <c r="D242" s="292"/>
      <c r="E242" s="292"/>
      <c r="F242" s="292"/>
      <c r="G242" s="292"/>
      <c r="H242" s="292"/>
      <c r="I242" s="292"/>
      <c r="J242" s="292"/>
      <c r="K242" s="292"/>
      <c r="L242" s="292"/>
      <c r="M242" s="292"/>
      <c r="N242" s="292">
        <v>0</v>
      </c>
      <c r="O242" s="292"/>
      <c r="P242" s="292"/>
      <c r="Q242" s="292"/>
      <c r="R242" s="292"/>
      <c r="S242" s="292"/>
      <c r="T242" s="292"/>
      <c r="U242" s="292"/>
      <c r="V242" s="292"/>
      <c r="W242" s="292"/>
      <c r="X242" s="292"/>
      <c r="Y242" s="407"/>
      <c r="Z242" s="407"/>
      <c r="AA242" s="407"/>
      <c r="AB242" s="407"/>
      <c r="AC242" s="407"/>
      <c r="AD242" s="407"/>
      <c r="AE242" s="407"/>
      <c r="AF242" s="407"/>
      <c r="AG242" s="407"/>
      <c r="AH242" s="407"/>
      <c r="AI242" s="407"/>
      <c r="AJ242" s="407"/>
      <c r="AK242" s="407"/>
      <c r="AL242" s="407"/>
      <c r="AM242" s="293">
        <f>SUM(Y242:AL242)</f>
        <v>0</v>
      </c>
    </row>
    <row r="243" spans="1:39" s="280" customFormat="1" ht="15" outlineLevel="1">
      <c r="A243" s="506"/>
      <c r="B243" s="321" t="s">
        <v>241</v>
      </c>
      <c r="C243" s="288" t="s">
        <v>160</v>
      </c>
      <c r="D243" s="292"/>
      <c r="E243" s="292"/>
      <c r="F243" s="292"/>
      <c r="G243" s="292"/>
      <c r="H243" s="292"/>
      <c r="I243" s="292"/>
      <c r="J243" s="292"/>
      <c r="K243" s="292"/>
      <c r="L243" s="292"/>
      <c r="M243" s="292"/>
      <c r="N243" s="292">
        <f>N242</f>
        <v>0</v>
      </c>
      <c r="O243" s="292"/>
      <c r="P243" s="292"/>
      <c r="Q243" s="292"/>
      <c r="R243" s="292"/>
      <c r="S243" s="292"/>
      <c r="T243" s="292"/>
      <c r="U243" s="292"/>
      <c r="V243" s="292"/>
      <c r="W243" s="292"/>
      <c r="X243" s="292"/>
      <c r="Y243" s="408">
        <f>Y242</f>
        <v>0</v>
      </c>
      <c r="Z243" s="408">
        <f t="shared" ref="Z243:AE243" si="128">Z242</f>
        <v>0</v>
      </c>
      <c r="AA243" s="408">
        <f t="shared" si="128"/>
        <v>0</v>
      </c>
      <c r="AB243" s="408">
        <f t="shared" si="128"/>
        <v>0</v>
      </c>
      <c r="AC243" s="408">
        <f t="shared" si="128"/>
        <v>0</v>
      </c>
      <c r="AD243" s="408">
        <f t="shared" si="128"/>
        <v>0</v>
      </c>
      <c r="AE243" s="408">
        <f t="shared" si="128"/>
        <v>0</v>
      </c>
      <c r="AF243" s="408">
        <f t="shared" ref="AF243:AL243" si="129">AF242</f>
        <v>0</v>
      </c>
      <c r="AG243" s="408">
        <f t="shared" si="129"/>
        <v>0</v>
      </c>
      <c r="AH243" s="408">
        <f t="shared" si="129"/>
        <v>0</v>
      </c>
      <c r="AI243" s="408">
        <f t="shared" si="129"/>
        <v>0</v>
      </c>
      <c r="AJ243" s="408">
        <f t="shared" si="129"/>
        <v>0</v>
      </c>
      <c r="AK243" s="408">
        <f t="shared" si="129"/>
        <v>0</v>
      </c>
      <c r="AL243" s="408">
        <f t="shared" si="129"/>
        <v>0</v>
      </c>
      <c r="AM243" s="502"/>
    </row>
    <row r="244" spans="1:39" s="280" customFormat="1" ht="15" outlineLevel="1">
      <c r="A244" s="506"/>
      <c r="B244" s="321"/>
      <c r="C244" s="288"/>
      <c r="D244" s="288"/>
      <c r="E244" s="288"/>
      <c r="F244" s="288"/>
      <c r="G244" s="288"/>
      <c r="H244" s="288"/>
      <c r="I244" s="288"/>
      <c r="J244" s="288"/>
      <c r="K244" s="288"/>
      <c r="L244" s="288"/>
      <c r="M244" s="288"/>
      <c r="N244" s="288"/>
      <c r="O244" s="288"/>
      <c r="P244" s="288"/>
      <c r="Q244" s="288"/>
      <c r="R244" s="288"/>
      <c r="S244" s="288"/>
      <c r="T244" s="288"/>
      <c r="U244" s="288"/>
      <c r="V244" s="288"/>
      <c r="W244" s="288"/>
      <c r="X244" s="288"/>
      <c r="Y244" s="409"/>
      <c r="Z244" s="409"/>
      <c r="AA244" s="409"/>
      <c r="AB244" s="409"/>
      <c r="AC244" s="409"/>
      <c r="AD244" s="409"/>
      <c r="AE244" s="409"/>
      <c r="AF244" s="409"/>
      <c r="AG244" s="409"/>
      <c r="AH244" s="409"/>
      <c r="AI244" s="409"/>
      <c r="AJ244" s="409"/>
      <c r="AK244" s="409"/>
      <c r="AL244" s="409"/>
      <c r="AM244" s="310"/>
    </row>
    <row r="245" spans="1:39" s="280" customFormat="1" ht="15.6" outlineLevel="1">
      <c r="A245" s="506"/>
      <c r="B245" s="285" t="s">
        <v>475</v>
      </c>
      <c r="C245" s="288"/>
      <c r="D245" s="288"/>
      <c r="E245" s="288"/>
      <c r="F245" s="288"/>
      <c r="G245" s="288"/>
      <c r="H245" s="288"/>
      <c r="I245" s="288"/>
      <c r="J245" s="288"/>
      <c r="K245" s="288"/>
      <c r="L245" s="288"/>
      <c r="M245" s="288"/>
      <c r="N245" s="288"/>
      <c r="O245" s="288"/>
      <c r="P245" s="288"/>
      <c r="Q245" s="288"/>
      <c r="R245" s="288"/>
      <c r="S245" s="288"/>
      <c r="T245" s="288"/>
      <c r="U245" s="288"/>
      <c r="V245" s="288"/>
      <c r="W245" s="288"/>
      <c r="X245" s="288"/>
      <c r="Y245" s="409"/>
      <c r="Z245" s="409"/>
      <c r="AA245" s="409"/>
      <c r="AB245" s="409"/>
      <c r="AC245" s="409"/>
      <c r="AD245" s="409"/>
      <c r="AE245" s="409"/>
      <c r="AF245" s="409"/>
      <c r="AG245" s="409"/>
      <c r="AH245" s="409"/>
      <c r="AI245" s="409"/>
      <c r="AJ245" s="409"/>
      <c r="AK245" s="409"/>
      <c r="AL245" s="409"/>
      <c r="AM245" s="310"/>
    </row>
    <row r="246" spans="1:39" s="280" customFormat="1" ht="15" outlineLevel="1">
      <c r="A246" s="506">
        <v>31</v>
      </c>
      <c r="B246" s="321" t="s">
        <v>476</v>
      </c>
      <c r="C246" s="288" t="s">
        <v>25</v>
      </c>
      <c r="D246" s="292"/>
      <c r="E246" s="292"/>
      <c r="F246" s="292"/>
      <c r="G246" s="292"/>
      <c r="H246" s="292"/>
      <c r="I246" s="292"/>
      <c r="J246" s="292"/>
      <c r="K246" s="292"/>
      <c r="L246" s="292"/>
      <c r="M246" s="292"/>
      <c r="N246" s="292">
        <v>0</v>
      </c>
      <c r="O246" s="292"/>
      <c r="P246" s="292"/>
      <c r="Q246" s="292"/>
      <c r="R246" s="292"/>
      <c r="S246" s="292"/>
      <c r="T246" s="292"/>
      <c r="U246" s="292"/>
      <c r="V246" s="292"/>
      <c r="W246" s="292"/>
      <c r="X246" s="292"/>
      <c r="Y246" s="407"/>
      <c r="Z246" s="407"/>
      <c r="AA246" s="407"/>
      <c r="AB246" s="407"/>
      <c r="AC246" s="407"/>
      <c r="AD246" s="407"/>
      <c r="AE246" s="407"/>
      <c r="AF246" s="407"/>
      <c r="AG246" s="407"/>
      <c r="AH246" s="407"/>
      <c r="AI246" s="407"/>
      <c r="AJ246" s="407"/>
      <c r="AK246" s="407"/>
      <c r="AL246" s="407"/>
      <c r="AM246" s="293">
        <f>SUM(Y246:AL246)</f>
        <v>0</v>
      </c>
    </row>
    <row r="247" spans="1:39" s="280" customFormat="1" ht="15" outlineLevel="1">
      <c r="A247" s="506"/>
      <c r="B247" s="321" t="s">
        <v>241</v>
      </c>
      <c r="C247" s="288" t="s">
        <v>160</v>
      </c>
      <c r="D247" s="292"/>
      <c r="E247" s="292"/>
      <c r="F247" s="292"/>
      <c r="G247" s="292"/>
      <c r="H247" s="292"/>
      <c r="I247" s="292"/>
      <c r="J247" s="292"/>
      <c r="K247" s="292"/>
      <c r="L247" s="292"/>
      <c r="M247" s="292"/>
      <c r="N247" s="292">
        <f>N246</f>
        <v>0</v>
      </c>
      <c r="O247" s="292"/>
      <c r="P247" s="292"/>
      <c r="Q247" s="292"/>
      <c r="R247" s="292"/>
      <c r="S247" s="292"/>
      <c r="T247" s="292"/>
      <c r="U247" s="292"/>
      <c r="V247" s="292"/>
      <c r="W247" s="292"/>
      <c r="X247" s="292"/>
      <c r="Y247" s="408">
        <f>Y246</f>
        <v>0</v>
      </c>
      <c r="Z247" s="408">
        <f t="shared" ref="Z247:AE247" si="130">Z246</f>
        <v>0</v>
      </c>
      <c r="AA247" s="408">
        <f t="shared" si="130"/>
        <v>0</v>
      </c>
      <c r="AB247" s="408">
        <f t="shared" si="130"/>
        <v>0</v>
      </c>
      <c r="AC247" s="408">
        <f t="shared" si="130"/>
        <v>0</v>
      </c>
      <c r="AD247" s="408">
        <f t="shared" si="130"/>
        <v>0</v>
      </c>
      <c r="AE247" s="408">
        <f t="shared" si="130"/>
        <v>0</v>
      </c>
      <c r="AF247" s="408">
        <f t="shared" ref="AF247:AL247" si="131">AF246</f>
        <v>0</v>
      </c>
      <c r="AG247" s="408">
        <f t="shared" si="131"/>
        <v>0</v>
      </c>
      <c r="AH247" s="408">
        <f t="shared" si="131"/>
        <v>0</v>
      </c>
      <c r="AI247" s="408">
        <f t="shared" si="131"/>
        <v>0</v>
      </c>
      <c r="AJ247" s="408">
        <f t="shared" si="131"/>
        <v>0</v>
      </c>
      <c r="AK247" s="408">
        <f t="shared" si="131"/>
        <v>0</v>
      </c>
      <c r="AL247" s="408">
        <f t="shared" si="131"/>
        <v>0</v>
      </c>
      <c r="AM247" s="502"/>
    </row>
    <row r="248" spans="1:39" s="280" customFormat="1" ht="15" outlineLevel="1">
      <c r="A248" s="506"/>
      <c r="B248" s="321"/>
      <c r="C248" s="288"/>
      <c r="D248" s="288"/>
      <c r="E248" s="288"/>
      <c r="F248" s="288"/>
      <c r="G248" s="288"/>
      <c r="H248" s="288"/>
      <c r="I248" s="288"/>
      <c r="J248" s="288"/>
      <c r="K248" s="288"/>
      <c r="L248" s="288"/>
      <c r="M248" s="288"/>
      <c r="N248" s="288"/>
      <c r="O248" s="288"/>
      <c r="P248" s="288"/>
      <c r="Q248" s="288"/>
      <c r="R248" s="288"/>
      <c r="S248" s="288"/>
      <c r="T248" s="288"/>
      <c r="U248" s="288"/>
      <c r="V248" s="288"/>
      <c r="W248" s="288"/>
      <c r="X248" s="288"/>
      <c r="Y248" s="409"/>
      <c r="Z248" s="409"/>
      <c r="AA248" s="409"/>
      <c r="AB248" s="409"/>
      <c r="AC248" s="409"/>
      <c r="AD248" s="409"/>
      <c r="AE248" s="409"/>
      <c r="AF248" s="409"/>
      <c r="AG248" s="409"/>
      <c r="AH248" s="409"/>
      <c r="AI248" s="409"/>
      <c r="AJ248" s="409"/>
      <c r="AK248" s="409"/>
      <c r="AL248" s="409"/>
      <c r="AM248" s="310"/>
    </row>
    <row r="249" spans="1:39" s="280" customFormat="1" ht="15" outlineLevel="1">
      <c r="A249" s="506">
        <v>32</v>
      </c>
      <c r="B249" s="321" t="s">
        <v>477</v>
      </c>
      <c r="C249" s="288" t="s">
        <v>25</v>
      </c>
      <c r="D249" s="292"/>
      <c r="E249" s="292"/>
      <c r="F249" s="292"/>
      <c r="G249" s="292"/>
      <c r="H249" s="292"/>
      <c r="I249" s="292"/>
      <c r="J249" s="292"/>
      <c r="K249" s="292"/>
      <c r="L249" s="292"/>
      <c r="M249" s="292"/>
      <c r="N249" s="292">
        <v>0</v>
      </c>
      <c r="O249" s="292"/>
      <c r="P249" s="292"/>
      <c r="Q249" s="292"/>
      <c r="R249" s="292"/>
      <c r="S249" s="292"/>
      <c r="T249" s="292"/>
      <c r="U249" s="292"/>
      <c r="V249" s="292"/>
      <c r="W249" s="292"/>
      <c r="X249" s="292"/>
      <c r="Y249" s="407"/>
      <c r="Z249" s="407"/>
      <c r="AA249" s="407"/>
      <c r="AB249" s="407"/>
      <c r="AC249" s="407"/>
      <c r="AD249" s="407"/>
      <c r="AE249" s="407"/>
      <c r="AF249" s="407"/>
      <c r="AG249" s="407"/>
      <c r="AH249" s="407"/>
      <c r="AI249" s="407"/>
      <c r="AJ249" s="407"/>
      <c r="AK249" s="407"/>
      <c r="AL249" s="407"/>
      <c r="AM249" s="293">
        <f>SUM(Y249:AL249)</f>
        <v>0</v>
      </c>
    </row>
    <row r="250" spans="1:39" s="280" customFormat="1" ht="15" outlineLevel="1">
      <c r="A250" s="506"/>
      <c r="B250" s="321" t="s">
        <v>241</v>
      </c>
      <c r="C250" s="288" t="s">
        <v>160</v>
      </c>
      <c r="D250" s="292"/>
      <c r="E250" s="292"/>
      <c r="F250" s="292"/>
      <c r="G250" s="292"/>
      <c r="H250" s="292"/>
      <c r="I250" s="292"/>
      <c r="J250" s="292"/>
      <c r="K250" s="292"/>
      <c r="L250" s="292"/>
      <c r="M250" s="292"/>
      <c r="N250" s="292">
        <f>N249</f>
        <v>0</v>
      </c>
      <c r="O250" s="292"/>
      <c r="P250" s="292"/>
      <c r="Q250" s="292"/>
      <c r="R250" s="292"/>
      <c r="S250" s="292"/>
      <c r="T250" s="292"/>
      <c r="U250" s="292"/>
      <c r="V250" s="292"/>
      <c r="W250" s="292"/>
      <c r="X250" s="292"/>
      <c r="Y250" s="408">
        <f>Y249</f>
        <v>0</v>
      </c>
      <c r="Z250" s="408">
        <f t="shared" ref="Z250:AE250" si="132">Z249</f>
        <v>0</v>
      </c>
      <c r="AA250" s="408">
        <f t="shared" si="132"/>
        <v>0</v>
      </c>
      <c r="AB250" s="408">
        <f t="shared" si="132"/>
        <v>0</v>
      </c>
      <c r="AC250" s="408">
        <f t="shared" si="132"/>
        <v>0</v>
      </c>
      <c r="AD250" s="408">
        <f t="shared" si="132"/>
        <v>0</v>
      </c>
      <c r="AE250" s="408">
        <f t="shared" si="132"/>
        <v>0</v>
      </c>
      <c r="AF250" s="408">
        <f t="shared" ref="AF250:AL250" si="133">AF249</f>
        <v>0</v>
      </c>
      <c r="AG250" s="408">
        <f t="shared" si="133"/>
        <v>0</v>
      </c>
      <c r="AH250" s="408">
        <f t="shared" si="133"/>
        <v>0</v>
      </c>
      <c r="AI250" s="408">
        <f t="shared" si="133"/>
        <v>0</v>
      </c>
      <c r="AJ250" s="408">
        <f t="shared" si="133"/>
        <v>0</v>
      </c>
      <c r="AK250" s="408">
        <f t="shared" si="133"/>
        <v>0</v>
      </c>
      <c r="AL250" s="408">
        <f t="shared" si="133"/>
        <v>0</v>
      </c>
      <c r="AM250" s="502"/>
    </row>
    <row r="251" spans="1:39" s="280" customFormat="1" ht="15" outlineLevel="1">
      <c r="A251" s="506"/>
      <c r="B251" s="321"/>
      <c r="C251" s="288"/>
      <c r="D251" s="288"/>
      <c r="E251" s="288"/>
      <c r="F251" s="288"/>
      <c r="G251" s="288"/>
      <c r="H251" s="288"/>
      <c r="I251" s="288"/>
      <c r="J251" s="288"/>
      <c r="K251" s="288"/>
      <c r="L251" s="288"/>
      <c r="M251" s="288"/>
      <c r="N251" s="288"/>
      <c r="O251" s="288"/>
      <c r="P251" s="288"/>
      <c r="Q251" s="288"/>
      <c r="R251" s="288"/>
      <c r="S251" s="288"/>
      <c r="T251" s="288"/>
      <c r="U251" s="288"/>
      <c r="V251" s="288"/>
      <c r="W251" s="288"/>
      <c r="X251" s="288"/>
      <c r="Y251" s="409"/>
      <c r="Z251" s="409"/>
      <c r="AA251" s="409"/>
      <c r="AB251" s="409"/>
      <c r="AC251" s="409"/>
      <c r="AD251" s="409"/>
      <c r="AE251" s="409"/>
      <c r="AF251" s="409"/>
      <c r="AG251" s="409"/>
      <c r="AH251" s="409"/>
      <c r="AI251" s="409"/>
      <c r="AJ251" s="409"/>
      <c r="AK251" s="409"/>
      <c r="AL251" s="409"/>
      <c r="AM251" s="310"/>
    </row>
    <row r="252" spans="1:39" s="280" customFormat="1" ht="15" outlineLevel="1">
      <c r="A252" s="506">
        <v>33</v>
      </c>
      <c r="B252" s="321" t="s">
        <v>478</v>
      </c>
      <c r="C252" s="288" t="s">
        <v>25</v>
      </c>
      <c r="D252" s="292"/>
      <c r="E252" s="292"/>
      <c r="F252" s="292"/>
      <c r="G252" s="292"/>
      <c r="H252" s="292"/>
      <c r="I252" s="292"/>
      <c r="J252" s="292"/>
      <c r="K252" s="292"/>
      <c r="L252" s="292"/>
      <c r="M252" s="292"/>
      <c r="N252" s="292">
        <v>0</v>
      </c>
      <c r="O252" s="292"/>
      <c r="P252" s="292"/>
      <c r="Q252" s="292"/>
      <c r="R252" s="292"/>
      <c r="S252" s="292"/>
      <c r="T252" s="292"/>
      <c r="U252" s="292"/>
      <c r="V252" s="292"/>
      <c r="W252" s="292"/>
      <c r="X252" s="292"/>
      <c r="Y252" s="407"/>
      <c r="Z252" s="407"/>
      <c r="AA252" s="407"/>
      <c r="AB252" s="407"/>
      <c r="AC252" s="407"/>
      <c r="AD252" s="407"/>
      <c r="AE252" s="407"/>
      <c r="AF252" s="407"/>
      <c r="AG252" s="407"/>
      <c r="AH252" s="407"/>
      <c r="AI252" s="407"/>
      <c r="AJ252" s="407"/>
      <c r="AK252" s="407"/>
      <c r="AL252" s="407"/>
      <c r="AM252" s="293">
        <f>SUM(Y252:AL252)</f>
        <v>0</v>
      </c>
    </row>
    <row r="253" spans="1:39" s="280" customFormat="1" ht="15" outlineLevel="1">
      <c r="A253" s="506"/>
      <c r="B253" s="321" t="s">
        <v>241</v>
      </c>
      <c r="C253" s="288" t="s">
        <v>160</v>
      </c>
      <c r="D253" s="292"/>
      <c r="E253" s="292"/>
      <c r="F253" s="292"/>
      <c r="G253" s="292"/>
      <c r="H253" s="292"/>
      <c r="I253" s="292"/>
      <c r="J253" s="292"/>
      <c r="K253" s="292"/>
      <c r="L253" s="292"/>
      <c r="M253" s="292"/>
      <c r="N253" s="292">
        <f>N252</f>
        <v>0</v>
      </c>
      <c r="O253" s="292"/>
      <c r="P253" s="292"/>
      <c r="Q253" s="292"/>
      <c r="R253" s="292"/>
      <c r="S253" s="292"/>
      <c r="T253" s="292"/>
      <c r="U253" s="292"/>
      <c r="V253" s="292"/>
      <c r="W253" s="292"/>
      <c r="X253" s="292"/>
      <c r="Y253" s="408">
        <f>Y252</f>
        <v>0</v>
      </c>
      <c r="Z253" s="408">
        <f t="shared" ref="Z253:AE253" si="134">Z252</f>
        <v>0</v>
      </c>
      <c r="AA253" s="408">
        <f t="shared" si="134"/>
        <v>0</v>
      </c>
      <c r="AB253" s="408">
        <f t="shared" si="134"/>
        <v>0</v>
      </c>
      <c r="AC253" s="408">
        <f t="shared" si="134"/>
        <v>0</v>
      </c>
      <c r="AD253" s="408">
        <f t="shared" si="134"/>
        <v>0</v>
      </c>
      <c r="AE253" s="408">
        <f t="shared" si="134"/>
        <v>0</v>
      </c>
      <c r="AF253" s="408">
        <f t="shared" ref="AF253:AL253" si="135">AF252</f>
        <v>0</v>
      </c>
      <c r="AG253" s="408">
        <f t="shared" si="135"/>
        <v>0</v>
      </c>
      <c r="AH253" s="408">
        <f t="shared" si="135"/>
        <v>0</v>
      </c>
      <c r="AI253" s="408">
        <f t="shared" si="135"/>
        <v>0</v>
      </c>
      <c r="AJ253" s="408">
        <f t="shared" si="135"/>
        <v>0</v>
      </c>
      <c r="AK253" s="408">
        <f t="shared" si="135"/>
        <v>0</v>
      </c>
      <c r="AL253" s="408">
        <f t="shared" si="135"/>
        <v>0</v>
      </c>
      <c r="AM253" s="502"/>
    </row>
    <row r="254" spans="1:39" ht="15" outlineLevel="1">
      <c r="B254" s="312"/>
      <c r="C254" s="322"/>
      <c r="D254" s="323"/>
      <c r="E254" s="323"/>
      <c r="F254" s="323"/>
      <c r="G254" s="323"/>
      <c r="H254" s="323"/>
      <c r="I254" s="323"/>
      <c r="J254" s="323"/>
      <c r="K254" s="323"/>
      <c r="L254" s="323"/>
      <c r="M254" s="323"/>
      <c r="N254" s="323"/>
      <c r="O254" s="323"/>
      <c r="P254" s="323"/>
      <c r="Q254" s="323"/>
      <c r="R254" s="323"/>
      <c r="S254" s="323"/>
      <c r="T254" s="323"/>
      <c r="U254" s="323"/>
      <c r="V254" s="323"/>
      <c r="W254" s="323"/>
      <c r="X254" s="323"/>
      <c r="Y254" s="298"/>
      <c r="Z254" s="298"/>
      <c r="AA254" s="298"/>
      <c r="AB254" s="298"/>
      <c r="AC254" s="298"/>
      <c r="AD254" s="298"/>
      <c r="AE254" s="298"/>
      <c r="AF254" s="298"/>
      <c r="AG254" s="298"/>
      <c r="AH254" s="298"/>
      <c r="AI254" s="298"/>
      <c r="AJ254" s="298"/>
      <c r="AK254" s="298"/>
      <c r="AL254" s="298"/>
      <c r="AM254" s="303"/>
    </row>
    <row r="255" spans="1:39" ht="15.6">
      <c r="B255" s="324" t="s">
        <v>242</v>
      </c>
      <c r="C255" s="326"/>
      <c r="D255" s="326">
        <f>SUM(D150:D253)</f>
        <v>3977350.0806546235</v>
      </c>
      <c r="E255" s="326"/>
      <c r="F255" s="326"/>
      <c r="G255" s="326"/>
      <c r="H255" s="326"/>
      <c r="I255" s="326"/>
      <c r="J255" s="326"/>
      <c r="K255" s="326"/>
      <c r="L255" s="326"/>
      <c r="M255" s="326"/>
      <c r="N255" s="326"/>
      <c r="O255" s="326">
        <f>SUM(O150:O253)</f>
        <v>989.2538348037732</v>
      </c>
      <c r="P255" s="326"/>
      <c r="Q255" s="326"/>
      <c r="R255" s="326"/>
      <c r="S255" s="326"/>
      <c r="T255" s="326"/>
      <c r="U255" s="326"/>
      <c r="V255" s="326"/>
      <c r="W255" s="326"/>
      <c r="X255" s="326"/>
      <c r="Y255" s="326">
        <f>IF(Y149="kWh",SUMPRODUCT(D150:D253,Y150:Y253))</f>
        <v>981857.30548152141</v>
      </c>
      <c r="Z255" s="326">
        <f>IF(Z149="kWh",SUMPRODUCT(D150:D253,Z150:Z253))</f>
        <v>1575926.2953120891</v>
      </c>
      <c r="AA255" s="326">
        <f>IF(AA149="kW",SUMPRODUCT(N150:N253,O150:O253,AA150:AA253),SUMPRODUCT(D150:D253,AA150:AA253))</f>
        <v>3228.0288796712211</v>
      </c>
      <c r="AB255" s="326">
        <f>IF(AB149="kW",SUMPRODUCT(N150:N253,O150:O253,AB150:AB253),SUMPRODUCT(D150:D253,AB150:AB253))</f>
        <v>0</v>
      </c>
      <c r="AC255" s="326">
        <f>IF(AC149="kW",SUMPRODUCT(N150:N253,O150:O253,AC150:AC253),SUMPRODUCT(D150:D253,AC150:AC253))</f>
        <v>0</v>
      </c>
      <c r="AD255" s="326">
        <f>IF(AD149="kW",SUMPRODUCT(N150:N253,O150:O253,AD150:AD253),SUMPRODUCT(D150:D253,AD150:AD253))</f>
        <v>0</v>
      </c>
      <c r="AE255" s="326">
        <f>IF(AE149="kW",SUMPRODUCT(N150:N253,O150:O253,AE150:AE253),SUMPRODUCT(D150:D253,AE150:AE253))</f>
        <v>0</v>
      </c>
      <c r="AF255" s="326">
        <f>IF(AF149="kW",SUMPRODUCT(N150:N253,O150:O253,AF150:AF253),SUMPRODUCT(D150:D253,AF150:AF253))</f>
        <v>0</v>
      </c>
      <c r="AG255" s="326">
        <f>IF(AG149="kW",SUMPRODUCT(N150:N253,O150:O253,AG150:AG253),SUMPRODUCT(D150:D253,AG150:AG253))</f>
        <v>0</v>
      </c>
      <c r="AH255" s="326">
        <f>IF(AH149="kW",SUMPRODUCT(N150:N253,O150:O253,AH150:AH253),SUMPRODUCT(D150:D253,AH150:AH253))</f>
        <v>0</v>
      </c>
      <c r="AI255" s="326">
        <f>IF(AI149="kW",SUMPRODUCT(N150:N253,O150:O253,AI150:AI253),SUMPRODUCT(D150:D253,AI150:AI253))</f>
        <v>0</v>
      </c>
      <c r="AJ255" s="326">
        <f>IF(AJ149="kW",SUMPRODUCT(N150:N253,O150:O253,AJ150:AJ253),SUMPRODUCT(D150:D253,AJ150:AJ253))</f>
        <v>0</v>
      </c>
      <c r="AK255" s="326">
        <f>IF(AK149="kW",SUMPRODUCT(N150:N253,O150:O253,AK150:AK253),SUMPRODUCT(D150:D253,AK150:AK253))</f>
        <v>0</v>
      </c>
      <c r="AL255" s="326">
        <f>IF(AL149="kW",SUMPRODUCT(N150:N253,O150:O253,AL150:AL253),SUMPRODUCT(D150:D253,AL150:AL253))</f>
        <v>0</v>
      </c>
      <c r="AM255" s="327"/>
    </row>
    <row r="256" spans="1:39" ht="15.6">
      <c r="B256" s="328" t="s">
        <v>243</v>
      </c>
      <c r="C256" s="325"/>
      <c r="D256" s="325"/>
      <c r="E256" s="325"/>
      <c r="F256" s="325"/>
      <c r="G256" s="325"/>
      <c r="H256" s="325"/>
      <c r="I256" s="325"/>
      <c r="J256" s="325"/>
      <c r="K256" s="325"/>
      <c r="L256" s="325"/>
      <c r="M256" s="325"/>
      <c r="N256" s="325"/>
      <c r="O256" s="325"/>
      <c r="P256" s="325"/>
      <c r="Q256" s="325"/>
      <c r="R256" s="325"/>
      <c r="S256" s="325"/>
      <c r="T256" s="325"/>
      <c r="U256" s="325"/>
      <c r="V256" s="325"/>
      <c r="W256" s="325"/>
      <c r="X256" s="325"/>
      <c r="Y256" s="325">
        <f>HLOOKUP(Y148,'2. LRAMVA Threshold'!$B$42:$Q$53,4,FALSE)</f>
        <v>0</v>
      </c>
      <c r="Z256" s="325">
        <f>HLOOKUP(Z148,'2. LRAMVA Threshold'!$B$42:$Q$53,4,FALSE)</f>
        <v>0</v>
      </c>
      <c r="AA256" s="325">
        <f>HLOOKUP(AA148,'2. LRAMVA Threshold'!$B$42:$Q$53,4,FALSE)</f>
        <v>0</v>
      </c>
      <c r="AB256" s="325">
        <f>HLOOKUP(AB148,'2. LRAMVA Threshold'!$B$42:$Q$53,4,FALSE)</f>
        <v>0</v>
      </c>
      <c r="AC256" s="325">
        <f>HLOOKUP(AC148,'2. LRAMVA Threshold'!$B$42:$Q$53,4,FALSE)</f>
        <v>0</v>
      </c>
      <c r="AD256" s="325">
        <f>HLOOKUP(AD148,'2. LRAMVA Threshold'!$B$42:$Q$53,4,FALSE)</f>
        <v>0</v>
      </c>
      <c r="AE256" s="325">
        <f>HLOOKUP(AE148,'2. LRAMVA Threshold'!$B$42:$Q$53,4,FALSE)</f>
        <v>0</v>
      </c>
      <c r="AF256" s="325">
        <f>HLOOKUP(AF148,'2. LRAMVA Threshold'!$B$42:$Q$53,4,FALSE)</f>
        <v>0</v>
      </c>
      <c r="AG256" s="325">
        <f>HLOOKUP(AG148,'2. LRAMVA Threshold'!$B$42:$Q$53,4,FALSE)</f>
        <v>0</v>
      </c>
      <c r="AH256" s="325">
        <f>HLOOKUP(AH148,'2. LRAMVA Threshold'!$B$42:$Q$53,4,FALSE)</f>
        <v>0</v>
      </c>
      <c r="AI256" s="325">
        <f>HLOOKUP(AI148,'2. LRAMVA Threshold'!$B$42:$Q$53,4,FALSE)</f>
        <v>0</v>
      </c>
      <c r="AJ256" s="325">
        <f>HLOOKUP(AJ148,'2. LRAMVA Threshold'!$B$42:$Q$53,4,FALSE)</f>
        <v>0</v>
      </c>
      <c r="AK256" s="325">
        <f>HLOOKUP(AK148,'2. LRAMVA Threshold'!$B$42:$Q$53,4,FALSE)</f>
        <v>0</v>
      </c>
      <c r="AL256" s="325">
        <f>HLOOKUP(AL148,'2. LRAMVA Threshold'!$B$42:$Q$53,4,FALSE)</f>
        <v>0</v>
      </c>
      <c r="AM256" s="329"/>
    </row>
    <row r="257" spans="1:41" ht="15">
      <c r="B257" s="321"/>
      <c r="C257" s="330"/>
      <c r="D257" s="331"/>
      <c r="E257" s="331"/>
      <c r="F257" s="331"/>
      <c r="G257" s="331"/>
      <c r="H257" s="331"/>
      <c r="I257" s="331"/>
      <c r="J257" s="331"/>
      <c r="K257" s="331"/>
      <c r="L257" s="331"/>
      <c r="M257" s="331"/>
      <c r="N257" s="331"/>
      <c r="O257" s="332"/>
      <c r="P257" s="331"/>
      <c r="Q257" s="331"/>
      <c r="R257" s="331"/>
      <c r="S257" s="333"/>
      <c r="T257" s="333"/>
      <c r="U257" s="333"/>
      <c r="V257" s="333"/>
      <c r="W257" s="331"/>
      <c r="X257" s="331"/>
      <c r="Y257" s="297"/>
      <c r="Z257" s="297"/>
      <c r="AA257" s="297"/>
      <c r="AB257" s="297"/>
      <c r="AC257" s="297"/>
      <c r="AD257" s="297"/>
      <c r="AE257" s="297"/>
      <c r="AF257" s="297"/>
      <c r="AG257" s="297"/>
      <c r="AH257" s="297"/>
      <c r="AI257" s="297"/>
      <c r="AJ257" s="297"/>
      <c r="AK257" s="297"/>
      <c r="AL257" s="297"/>
      <c r="AM257" s="334"/>
    </row>
    <row r="258" spans="1:41" ht="15">
      <c r="B258" s="321" t="s">
        <v>162</v>
      </c>
      <c r="C258" s="335"/>
      <c r="D258" s="335"/>
      <c r="E258" s="373"/>
      <c r="F258" s="373"/>
      <c r="G258" s="373"/>
      <c r="H258" s="373"/>
      <c r="I258" s="373"/>
      <c r="J258" s="373"/>
      <c r="K258" s="373"/>
      <c r="L258" s="373"/>
      <c r="M258" s="373"/>
      <c r="N258" s="373"/>
      <c r="O258" s="288"/>
      <c r="P258" s="337"/>
      <c r="Q258" s="337"/>
      <c r="R258" s="337"/>
      <c r="S258" s="336"/>
      <c r="T258" s="336"/>
      <c r="U258" s="336"/>
      <c r="V258" s="336"/>
      <c r="W258" s="337"/>
      <c r="X258" s="337"/>
      <c r="Y258" s="338">
        <f>HLOOKUP(Y$20,'3.  Distribution Rates'!$C$122:$P$133,4,FALSE)</f>
        <v>1.24E-2</v>
      </c>
      <c r="Z258" s="338">
        <f>HLOOKUP(Z$20,'3.  Distribution Rates'!$C$122:$P$133,4,FALSE)</f>
        <v>1.8499999999999999E-2</v>
      </c>
      <c r="AA258" s="338">
        <f>HLOOKUP(AA$20,'3.  Distribution Rates'!$C$122:$P$133,4,FALSE)</f>
        <v>4.2584999999999997</v>
      </c>
      <c r="AB258" s="338">
        <f>HLOOKUP(AB$20,'3.  Distribution Rates'!$C$122:$P$133,4,FALSE)</f>
        <v>1.23E-2</v>
      </c>
      <c r="AC258" s="338">
        <f>HLOOKUP(AC$20,'3.  Distribution Rates'!$C$122:$P$133,4,FALSE)</f>
        <v>11.8361</v>
      </c>
      <c r="AD258" s="338">
        <f>HLOOKUP(AD$20,'3.  Distribution Rates'!$C$122:$P$133,4,FALSE)</f>
        <v>10.785600000000001</v>
      </c>
      <c r="AE258" s="338">
        <f>HLOOKUP(AE$20,'3.  Distribution Rates'!$C$122:$P$133,4,FALSE)</f>
        <v>0</v>
      </c>
      <c r="AF258" s="338">
        <f>HLOOKUP(AF$20,'3.  Distribution Rates'!$C$122:$P$133,4,FALSE)</f>
        <v>0</v>
      </c>
      <c r="AG258" s="338">
        <f>HLOOKUP(AG$20,'3.  Distribution Rates'!$C$122:$P$133,4,FALSE)</f>
        <v>0</v>
      </c>
      <c r="AH258" s="338">
        <f>HLOOKUP(AH$20,'3.  Distribution Rates'!$C$122:$P$133,4,FALSE)</f>
        <v>0</v>
      </c>
      <c r="AI258" s="338">
        <f>HLOOKUP(AI$20,'3.  Distribution Rates'!$C$122:$P$133,4,FALSE)</f>
        <v>0</v>
      </c>
      <c r="AJ258" s="338">
        <f>HLOOKUP(AJ$20,'3.  Distribution Rates'!$C$122:$P$133,4,FALSE)</f>
        <v>0</v>
      </c>
      <c r="AK258" s="338">
        <f>HLOOKUP(AK$20,'3.  Distribution Rates'!$C$122:$P$133,4,FALSE)</f>
        <v>0</v>
      </c>
      <c r="AL258" s="338">
        <f>HLOOKUP(AL$20,'3.  Distribution Rates'!$C$122:$P$133,4,FALSE)</f>
        <v>0</v>
      </c>
      <c r="AM258" s="374"/>
    </row>
    <row r="259" spans="1:41" ht="15">
      <c r="B259" s="291" t="s">
        <v>153</v>
      </c>
      <c r="C259" s="342"/>
      <c r="D259" s="306"/>
      <c r="E259" s="276"/>
      <c r="F259" s="276"/>
      <c r="G259" s="276"/>
      <c r="H259" s="276"/>
      <c r="I259" s="276"/>
      <c r="J259" s="276"/>
      <c r="K259" s="276"/>
      <c r="L259" s="276"/>
      <c r="M259" s="276"/>
      <c r="N259" s="276"/>
      <c r="O259" s="288"/>
      <c r="P259" s="276"/>
      <c r="Q259" s="276"/>
      <c r="R259" s="276"/>
      <c r="S259" s="306"/>
      <c r="T259" s="306"/>
      <c r="U259" s="306"/>
      <c r="V259" s="306"/>
      <c r="W259" s="276"/>
      <c r="X259" s="276"/>
      <c r="Y259" s="375">
        <f t="shared" ref="Y259:AL259" si="136">Y135*Y258</f>
        <v>17454.655795326787</v>
      </c>
      <c r="Z259" s="375">
        <f t="shared" si="136"/>
        <v>21853.530534550555</v>
      </c>
      <c r="AA259" s="375">
        <f t="shared" si="136"/>
        <v>3623.9420568808155</v>
      </c>
      <c r="AB259" s="375">
        <f t="shared" si="136"/>
        <v>0</v>
      </c>
      <c r="AC259" s="375">
        <f t="shared" si="136"/>
        <v>0</v>
      </c>
      <c r="AD259" s="375">
        <f t="shared" si="136"/>
        <v>0</v>
      </c>
      <c r="AE259" s="375">
        <f t="shared" si="136"/>
        <v>0</v>
      </c>
      <c r="AF259" s="375">
        <f t="shared" si="136"/>
        <v>0</v>
      </c>
      <c r="AG259" s="375">
        <f t="shared" si="136"/>
        <v>0</v>
      </c>
      <c r="AH259" s="375">
        <f t="shared" si="136"/>
        <v>0</v>
      </c>
      <c r="AI259" s="375">
        <f t="shared" si="136"/>
        <v>0</v>
      </c>
      <c r="AJ259" s="375">
        <f t="shared" si="136"/>
        <v>0</v>
      </c>
      <c r="AK259" s="375">
        <f t="shared" si="136"/>
        <v>0</v>
      </c>
      <c r="AL259" s="375">
        <f t="shared" si="136"/>
        <v>0</v>
      </c>
      <c r="AM259" s="626">
        <f>SUM(Y259:AL259)</f>
        <v>42932.128386758151</v>
      </c>
    </row>
    <row r="260" spans="1:41" ht="15">
      <c r="B260" s="291" t="s">
        <v>154</v>
      </c>
      <c r="C260" s="342"/>
      <c r="D260" s="306"/>
      <c r="E260" s="276"/>
      <c r="F260" s="276"/>
      <c r="G260" s="276"/>
      <c r="H260" s="276"/>
      <c r="I260" s="276"/>
      <c r="J260" s="276"/>
      <c r="K260" s="276"/>
      <c r="L260" s="276"/>
      <c r="M260" s="276"/>
      <c r="N260" s="276"/>
      <c r="O260" s="288"/>
      <c r="P260" s="276"/>
      <c r="Q260" s="276"/>
      <c r="R260" s="276"/>
      <c r="S260" s="306"/>
      <c r="T260" s="306"/>
      <c r="U260" s="306"/>
      <c r="V260" s="306"/>
      <c r="W260" s="276"/>
      <c r="X260" s="276"/>
      <c r="Y260" s="375">
        <f t="shared" ref="Y260:AE260" si="137">Y255*Y258</f>
        <v>12175.030587970865</v>
      </c>
      <c r="Z260" s="375">
        <f t="shared" si="137"/>
        <v>29154.636463273648</v>
      </c>
      <c r="AA260" s="376">
        <f t="shared" si="137"/>
        <v>13746.560984079895</v>
      </c>
      <c r="AB260" s="376">
        <f t="shared" si="137"/>
        <v>0</v>
      </c>
      <c r="AC260" s="376">
        <f t="shared" si="137"/>
        <v>0</v>
      </c>
      <c r="AD260" s="376">
        <f t="shared" si="137"/>
        <v>0</v>
      </c>
      <c r="AE260" s="376">
        <f t="shared" si="137"/>
        <v>0</v>
      </c>
      <c r="AF260" s="376">
        <f t="shared" ref="AF260:AL260" si="138">AF255*AF258</f>
        <v>0</v>
      </c>
      <c r="AG260" s="376">
        <f t="shared" si="138"/>
        <v>0</v>
      </c>
      <c r="AH260" s="376">
        <f t="shared" si="138"/>
        <v>0</v>
      </c>
      <c r="AI260" s="376">
        <f t="shared" si="138"/>
        <v>0</v>
      </c>
      <c r="AJ260" s="376">
        <f t="shared" si="138"/>
        <v>0</v>
      </c>
      <c r="AK260" s="376">
        <f t="shared" si="138"/>
        <v>0</v>
      </c>
      <c r="AL260" s="376">
        <f t="shared" si="138"/>
        <v>0</v>
      </c>
      <c r="AM260" s="626">
        <f>SUM(Y260:AL260)</f>
        <v>55076.228035324406</v>
      </c>
    </row>
    <row r="261" spans="1:41" s="377" customFormat="1" ht="15.6">
      <c r="A261" s="508"/>
      <c r="B261" s="346" t="s">
        <v>251</v>
      </c>
      <c r="C261" s="342"/>
      <c r="D261" s="333"/>
      <c r="E261" s="331"/>
      <c r="F261" s="331"/>
      <c r="G261" s="331"/>
      <c r="H261" s="331"/>
      <c r="I261" s="331"/>
      <c r="J261" s="331"/>
      <c r="K261" s="331"/>
      <c r="L261" s="331"/>
      <c r="M261" s="331"/>
      <c r="N261" s="331"/>
      <c r="O261" s="297"/>
      <c r="P261" s="331"/>
      <c r="Q261" s="331"/>
      <c r="R261" s="331"/>
      <c r="S261" s="333"/>
      <c r="T261" s="333"/>
      <c r="U261" s="333"/>
      <c r="V261" s="333"/>
      <c r="W261" s="331"/>
      <c r="X261" s="331"/>
      <c r="Y261" s="343">
        <f>SUM(Y259:Y260)</f>
        <v>29629.686383297652</v>
      </c>
      <c r="Z261" s="343">
        <f t="shared" ref="Z261:AE261" si="139">SUM(Z259:Z260)</f>
        <v>51008.166997824199</v>
      </c>
      <c r="AA261" s="343">
        <f t="shared" si="139"/>
        <v>17370.50304096071</v>
      </c>
      <c r="AB261" s="343">
        <f t="shared" si="139"/>
        <v>0</v>
      </c>
      <c r="AC261" s="343">
        <f t="shared" si="139"/>
        <v>0</v>
      </c>
      <c r="AD261" s="343">
        <f t="shared" si="139"/>
        <v>0</v>
      </c>
      <c r="AE261" s="343">
        <f t="shared" si="139"/>
        <v>0</v>
      </c>
      <c r="AF261" s="343">
        <f t="shared" ref="AF261:AL261" si="140">SUM(AF259:AF260)</f>
        <v>0</v>
      </c>
      <c r="AG261" s="343">
        <f t="shared" si="140"/>
        <v>0</v>
      </c>
      <c r="AH261" s="343">
        <f t="shared" si="140"/>
        <v>0</v>
      </c>
      <c r="AI261" s="343">
        <f t="shared" si="140"/>
        <v>0</v>
      </c>
      <c r="AJ261" s="343">
        <f t="shared" si="140"/>
        <v>0</v>
      </c>
      <c r="AK261" s="343">
        <f t="shared" si="140"/>
        <v>0</v>
      </c>
      <c r="AL261" s="343">
        <f t="shared" si="140"/>
        <v>0</v>
      </c>
      <c r="AM261" s="404">
        <f>SUM(AM259:AM260)</f>
        <v>98008.35642208255</v>
      </c>
    </row>
    <row r="262" spans="1:41" s="377" customFormat="1" ht="15.6">
      <c r="A262" s="508"/>
      <c r="B262" s="346" t="s">
        <v>244</v>
      </c>
      <c r="C262" s="342"/>
      <c r="D262" s="347"/>
      <c r="E262" s="331"/>
      <c r="F262" s="331"/>
      <c r="G262" s="331"/>
      <c r="H262" s="331"/>
      <c r="I262" s="331"/>
      <c r="J262" s="331"/>
      <c r="K262" s="331"/>
      <c r="L262" s="331"/>
      <c r="M262" s="331"/>
      <c r="N262" s="331"/>
      <c r="O262" s="297"/>
      <c r="P262" s="331"/>
      <c r="Q262" s="331"/>
      <c r="R262" s="331"/>
      <c r="S262" s="333"/>
      <c r="T262" s="333"/>
      <c r="U262" s="333"/>
      <c r="V262" s="333"/>
      <c r="W262" s="331"/>
      <c r="X262" s="331"/>
      <c r="Y262" s="344">
        <f t="shared" ref="Y262:AE262" si="141">Y256*Y258</f>
        <v>0</v>
      </c>
      <c r="Z262" s="344">
        <f t="shared" si="141"/>
        <v>0</v>
      </c>
      <c r="AA262" s="344">
        <f t="shared" si="141"/>
        <v>0</v>
      </c>
      <c r="AB262" s="344">
        <f t="shared" si="141"/>
        <v>0</v>
      </c>
      <c r="AC262" s="344">
        <f t="shared" si="141"/>
        <v>0</v>
      </c>
      <c r="AD262" s="344">
        <f t="shared" si="141"/>
        <v>0</v>
      </c>
      <c r="AE262" s="344">
        <f t="shared" si="141"/>
        <v>0</v>
      </c>
      <c r="AF262" s="344">
        <f t="shared" ref="AF262:AL262" si="142">AF256*AF258</f>
        <v>0</v>
      </c>
      <c r="AG262" s="344">
        <f t="shared" si="142"/>
        <v>0</v>
      </c>
      <c r="AH262" s="344">
        <f t="shared" si="142"/>
        <v>0</v>
      </c>
      <c r="AI262" s="344">
        <f t="shared" si="142"/>
        <v>0</v>
      </c>
      <c r="AJ262" s="344">
        <f t="shared" si="142"/>
        <v>0</v>
      </c>
      <c r="AK262" s="344">
        <f t="shared" si="142"/>
        <v>0</v>
      </c>
      <c r="AL262" s="344">
        <f t="shared" si="142"/>
        <v>0</v>
      </c>
      <c r="AM262" s="404">
        <f>SUM(Y262:AL262)</f>
        <v>0</v>
      </c>
    </row>
    <row r="263" spans="1:41" s="377" customFormat="1" ht="15.6">
      <c r="A263" s="508"/>
      <c r="B263" s="346" t="s">
        <v>252</v>
      </c>
      <c r="C263" s="342"/>
      <c r="D263" s="347"/>
      <c r="E263" s="331"/>
      <c r="F263" s="331"/>
      <c r="G263" s="331"/>
      <c r="H263" s="331"/>
      <c r="I263" s="331"/>
      <c r="J263" s="331"/>
      <c r="K263" s="331"/>
      <c r="L263" s="331"/>
      <c r="M263" s="331"/>
      <c r="N263" s="331"/>
      <c r="O263" s="297"/>
      <c r="P263" s="331"/>
      <c r="Q263" s="331"/>
      <c r="R263" s="331"/>
      <c r="S263" s="347"/>
      <c r="T263" s="347"/>
      <c r="U263" s="347"/>
      <c r="V263" s="347"/>
      <c r="W263" s="331"/>
      <c r="X263" s="331"/>
      <c r="AM263" s="404">
        <f>AM261-AM262</f>
        <v>98008.35642208255</v>
      </c>
    </row>
    <row r="264" spans="1:41" ht="15">
      <c r="B264" s="321"/>
      <c r="C264" s="347"/>
      <c r="D264" s="347"/>
      <c r="E264" s="331"/>
      <c r="F264" s="331"/>
      <c r="G264" s="331"/>
      <c r="H264" s="331"/>
      <c r="I264" s="331"/>
      <c r="J264" s="331"/>
      <c r="K264" s="331"/>
      <c r="L264" s="331"/>
      <c r="M264" s="331"/>
      <c r="N264" s="331"/>
      <c r="O264" s="297"/>
      <c r="P264" s="331"/>
      <c r="Q264" s="331"/>
      <c r="R264" s="331"/>
      <c r="S264" s="347"/>
      <c r="T264" s="342"/>
      <c r="U264" s="347"/>
      <c r="V264" s="347"/>
      <c r="W264" s="331"/>
      <c r="X264" s="331"/>
      <c r="AM264" s="345"/>
    </row>
    <row r="265" spans="1:41" ht="15">
      <c r="B265" s="291" t="s">
        <v>70</v>
      </c>
      <c r="C265" s="353"/>
      <c r="D265" s="276"/>
      <c r="E265" s="276"/>
      <c r="F265" s="276"/>
      <c r="G265" s="276"/>
      <c r="H265" s="276"/>
      <c r="I265" s="276"/>
      <c r="J265" s="276"/>
      <c r="K265" s="276"/>
      <c r="L265" s="276"/>
      <c r="M265" s="276"/>
      <c r="N265" s="276"/>
      <c r="O265" s="354"/>
      <c r="P265" s="276"/>
      <c r="Q265" s="276"/>
      <c r="R265" s="276"/>
      <c r="S265" s="301"/>
      <c r="T265" s="306"/>
      <c r="U265" s="306"/>
      <c r="V265" s="276"/>
      <c r="W265" s="276"/>
      <c r="X265" s="306"/>
      <c r="Y265" s="288">
        <f>SUMPRODUCT(E150:E253,Y150:Y253)</f>
        <v>981857.30548152141</v>
      </c>
      <c r="Z265" s="288">
        <f>SUMPRODUCT(E150:E253,Z150:Z253)</f>
        <v>1572271.2402711669</v>
      </c>
      <c r="AA265" s="288">
        <f>IF(AA149="kW",SUMPRODUCT(N150:N253,P150:P253,AA150:AA253),SUMPRODUCT(E150:E253,AA150:AA253))</f>
        <v>3205.4516314343655</v>
      </c>
      <c r="AB265" s="288">
        <f>IF(AB149="kW",SUMPRODUCT(N150:N253,P150:P253,AB150:AB253),SUMPRODUCT(E150:E253,AB150:AB253))</f>
        <v>0</v>
      </c>
      <c r="AC265" s="288">
        <f>IF(AC149="kW",SUMPRODUCT(N150:N253,P150:P253,AC150:AC253),SUMPRODUCT(E150:E253,AC150:AC253))</f>
        <v>0</v>
      </c>
      <c r="AD265" s="288">
        <f>IF(AD149="kW",SUMPRODUCT(N150:N253,P150:P253,AD150:AD253),SUMPRODUCT(E150:E253, AD150:AD253))</f>
        <v>0</v>
      </c>
      <c r="AE265" s="288">
        <f>IF(AE149="kW",SUMPRODUCT(N150:N253,P150:P253,AE150:AE253),SUMPRODUCT(E150:E253,AE150:AE253))</f>
        <v>0</v>
      </c>
      <c r="AF265" s="288">
        <f>IF(AF149="kW",SUMPRODUCT(N150:N253,P150:P253,AF150:AF253),SUMPRODUCT(E150:E253,AF150:AF253))</f>
        <v>0</v>
      </c>
      <c r="AG265" s="288">
        <f>IF(AG149="kW",SUMPRODUCT(N150:N253,P150:P253,AG150:AG253),SUMPRODUCT(E150:E253,AG150:AG253))</f>
        <v>0</v>
      </c>
      <c r="AH265" s="288">
        <f>IF(AH149="kW",SUMPRODUCT(N150:N253,P150:P253,AH150:AH253),SUMPRODUCT(E150:E253,AH150:AH253))</f>
        <v>0</v>
      </c>
      <c r="AI265" s="288">
        <f>IF(AI149="kW",SUMPRODUCT(N150:N253,P150:P253,AI150:AI253),SUMPRODUCT(E150:E253,AI150:AI253))</f>
        <v>0</v>
      </c>
      <c r="AJ265" s="288">
        <f>IF(AJ149="kW",SUMPRODUCT(N150:N253,P150:P253,AJ150:AJ253),SUMPRODUCT(E150:E253,AJ150:AJ253))</f>
        <v>0</v>
      </c>
      <c r="AK265" s="288">
        <f>IF(AK149="kW",SUMPRODUCT(N150:N253,P150:P253,AK150:AK253),SUMPRODUCT(E150:E253,AK150:AK253))</f>
        <v>0</v>
      </c>
      <c r="AL265" s="288">
        <f>IF(AL149="kW",SUMPRODUCT(N150:N253,P150:P253,AL150:AL253),SUMPRODUCT(E150:E253,AL150:AL253))</f>
        <v>0</v>
      </c>
      <c r="AM265" s="345"/>
      <c r="AO265" s="280"/>
    </row>
    <row r="266" spans="1:41" ht="15">
      <c r="B266" s="291" t="s">
        <v>71</v>
      </c>
      <c r="C266" s="353"/>
      <c r="D266" s="276"/>
      <c r="E266" s="276"/>
      <c r="F266" s="276"/>
      <c r="G266" s="276"/>
      <c r="H266" s="276"/>
      <c r="I266" s="276"/>
      <c r="J266" s="276"/>
      <c r="K266" s="276"/>
      <c r="L266" s="276"/>
      <c r="M266" s="276"/>
      <c r="N266" s="276"/>
      <c r="O266" s="354"/>
      <c r="P266" s="276"/>
      <c r="Q266" s="276"/>
      <c r="R266" s="276"/>
      <c r="S266" s="301"/>
      <c r="T266" s="306"/>
      <c r="U266" s="306"/>
      <c r="V266" s="276"/>
      <c r="W266" s="276"/>
      <c r="X266" s="306"/>
      <c r="Y266" s="288">
        <f>SUMPRODUCT(F150:F253,Y150:Y253)</f>
        <v>981857.30548152141</v>
      </c>
      <c r="Z266" s="288">
        <f>SUMPRODUCT(F150:F253,Z150:Z253)</f>
        <v>1571458.8352302483</v>
      </c>
      <c r="AA266" s="288">
        <f>IF(AA149="kW",SUMPRODUCT(N150:N253,Q150:Q253,AA150:AA253),SUMPRODUCT(F150:F253,AA150:AA253))</f>
        <v>3200.4333973985631</v>
      </c>
      <c r="AB266" s="288">
        <f>IF(AB149="kW",SUMPRODUCT(N150:N253,Q150:Q253,AB150:AB253),SUMPRODUCT(F150:F253,AB150:AB253))</f>
        <v>0</v>
      </c>
      <c r="AC266" s="288">
        <f>IF(AC149="kW",SUMPRODUCT(N150:N253,Q150:Q253,AC150:AC253),SUMPRODUCT(F150:F253, AC150:AC253))</f>
        <v>0</v>
      </c>
      <c r="AD266" s="288">
        <f>IF(AD149="kW",SUMPRODUCT(N150:N253,Q150:Q253,AD150:AD253),SUMPRODUCT(F150:F253, AD150:AD253))</f>
        <v>0</v>
      </c>
      <c r="AE266" s="288">
        <f>IF(AE149="kW",SUMPRODUCT(N150:N253,Q150:Q253,AE150:AE253),SUMPRODUCT(F150:F253,AE150:AE253))</f>
        <v>0</v>
      </c>
      <c r="AF266" s="288">
        <f>IF(AF149="kW",SUMPRODUCT(N150:N253,Q150:Q253,AF150:AF253),SUMPRODUCT(F150:F253,AF150:AF253))</f>
        <v>0</v>
      </c>
      <c r="AG266" s="288">
        <f>IF(AG149="kW",SUMPRODUCT(N150:N253,Q150:Q253,AG150:AG253),SUMPRODUCT(F150:F253,AG150:AG253))</f>
        <v>0</v>
      </c>
      <c r="AH266" s="288">
        <f>IF(AH149="kW",SUMPRODUCT(N150:N253,Q150:Q253,AH150:AH253),SUMPRODUCT(F150:F253,AH150:AH253))</f>
        <v>0</v>
      </c>
      <c r="AI266" s="288">
        <f>IF(AI149="kW",SUMPRODUCT(N150:N253,Q150:Q253,AI150:AI253),SUMPRODUCT(F150:F253,AI150:AI253))</f>
        <v>0</v>
      </c>
      <c r="AJ266" s="288">
        <f>IF(AJ149="kW",SUMPRODUCT(N150:N253,Q150:Q253,AJ150:AJ253),SUMPRODUCT(F150:F253,AJ150:AJ253))</f>
        <v>0</v>
      </c>
      <c r="AK266" s="288">
        <f>IF(AK149="kW",SUMPRODUCT(N150:N253,Q150:Q253,AK150:AK253),SUMPRODUCT(F150:F253,AK150:AK253))</f>
        <v>0</v>
      </c>
      <c r="AL266" s="288">
        <f>IF(AL149="kW",SUMPRODUCT(N150:N253,Q150:Q253,AL150:AL253),SUMPRODUCT(F150:F253,AL150:AL253))</f>
        <v>0</v>
      </c>
      <c r="AM266" s="334"/>
    </row>
    <row r="267" spans="1:41" ht="15">
      <c r="B267" s="321" t="s">
        <v>186</v>
      </c>
      <c r="C267" s="353"/>
      <c r="D267" s="276"/>
      <c r="E267" s="276"/>
      <c r="F267" s="276"/>
      <c r="G267" s="276"/>
      <c r="H267" s="276"/>
      <c r="I267" s="276"/>
      <c r="J267" s="276"/>
      <c r="K267" s="276"/>
      <c r="L267" s="276"/>
      <c r="M267" s="276"/>
      <c r="N267" s="276"/>
      <c r="O267" s="354"/>
      <c r="P267" s="276"/>
      <c r="Q267" s="276"/>
      <c r="R267" s="276"/>
      <c r="S267" s="301"/>
      <c r="T267" s="306"/>
      <c r="U267" s="306"/>
      <c r="V267" s="276"/>
      <c r="W267" s="276"/>
      <c r="X267" s="306"/>
      <c r="Y267" s="288">
        <f>SUMPRODUCT(G150:G253,Y150:Y253)</f>
        <v>963314.4164878102</v>
      </c>
      <c r="Z267" s="288">
        <f>SUMPRODUCT(G150:G253,Z150:Z253)</f>
        <v>1449364.2352012678</v>
      </c>
      <c r="AA267" s="288">
        <f>IF(AA149="kW",SUMPRODUCT(N150:N253,R150:R253,AA150:AA253),SUMPRODUCT(G150:G253,AA150:AA253))</f>
        <v>3071.4558575302863</v>
      </c>
      <c r="AB267" s="288">
        <f>IF(AB149="kW",SUMPRODUCT(N150:N253,R150:R253,AB150:AB253),SUMPRODUCT(G150:G253,AB150:AB253))</f>
        <v>0</v>
      </c>
      <c r="AC267" s="288">
        <f>IF(AC149="kW",SUMPRODUCT(N150:N253,R150:R253,AC150:AC253),SUMPRODUCT(G150:G253, AC150:AC253))</f>
        <v>0</v>
      </c>
      <c r="AD267" s="288">
        <f>IF(AD149="kW",SUMPRODUCT(N150:N253,R150:R253,AD150:AD253),SUMPRODUCT(G150:G253, AD150:AD253))</f>
        <v>0</v>
      </c>
      <c r="AE267" s="288">
        <f>IF(AE149="kW",SUMPRODUCT(N150:N253,R150:R253,AE150:AE253),SUMPRODUCT(G150:G253,AE150:AE253))</f>
        <v>0</v>
      </c>
      <c r="AF267" s="288">
        <f>IF(AF149="kW",SUMPRODUCT(N150:N253,R150:R253,AF150:AF253),SUMPRODUCT(G150:G253,AF150:AF253))</f>
        <v>0</v>
      </c>
      <c r="AG267" s="288">
        <f>IF(AG149="kW",SUMPRODUCT(N150:N253,R150:R253,AG150:AG253),SUMPRODUCT(G150:G253,AG150:AG253))</f>
        <v>0</v>
      </c>
      <c r="AH267" s="288">
        <f>IF(AH149="kW",SUMPRODUCT(N150:N253,R150:R253,AH150:AH253),SUMPRODUCT(G150:G253,AH150:AH253))</f>
        <v>0</v>
      </c>
      <c r="AI267" s="288">
        <f>IF(AI149="kW",SUMPRODUCT(N150:N253,R150:R253,AI150:AI253),SUMPRODUCT(G150:G253,AI150:AI253))</f>
        <v>0</v>
      </c>
      <c r="AJ267" s="288">
        <f>IF(AJ149="kW",SUMPRODUCT(N150:N253,R150:R253,AJ150:AJ253),SUMPRODUCT(G150:G253,AJ150:AJ253))</f>
        <v>0</v>
      </c>
      <c r="AK267" s="288">
        <f>IF(AK149="kW",SUMPRODUCT(N150:N253,R150:R253,AK150:AK253),SUMPRODUCT(G150:G253,AK150:AK253))</f>
        <v>0</v>
      </c>
      <c r="AL267" s="288">
        <f>IF(AL149="kW",SUMPRODUCT(N150:N253,R150:R253,AL150:AL253),SUMPRODUCT(G150:G253,AL150:AL253))</f>
        <v>0</v>
      </c>
      <c r="AM267" s="334"/>
    </row>
    <row r="268" spans="1:41" ht="15">
      <c r="B268" s="321" t="s">
        <v>187</v>
      </c>
      <c r="C268" s="353"/>
      <c r="D268" s="276"/>
      <c r="E268" s="276"/>
      <c r="F268" s="276"/>
      <c r="G268" s="276"/>
      <c r="H268" s="276"/>
      <c r="I268" s="276"/>
      <c r="J268" s="276"/>
      <c r="K268" s="276"/>
      <c r="L268" s="276"/>
      <c r="M268" s="276"/>
      <c r="N268" s="276"/>
      <c r="O268" s="354"/>
      <c r="P268" s="276"/>
      <c r="Q268" s="276"/>
      <c r="R268" s="276"/>
      <c r="S268" s="301"/>
      <c r="T268" s="306"/>
      <c r="U268" s="306"/>
      <c r="V268" s="276"/>
      <c r="W268" s="276"/>
      <c r="X268" s="306"/>
      <c r="Y268" s="288">
        <f>SUMPRODUCT(H150:H253,Y150:Y253)</f>
        <v>792799.94154008571</v>
      </c>
      <c r="Z268" s="288">
        <f>SUMPRODUCT(H150:H253,Z150:Z253)</f>
        <v>1447340.9740483745</v>
      </c>
      <c r="AA268" s="288">
        <f>IF(AA149="kW",SUMPRODUCT(N150:N253,S150:S253,AA150:AA253),SUMPRODUCT(H150:H253,AA150:AA253))</f>
        <v>2878.8687850499537</v>
      </c>
      <c r="AB268" s="288">
        <f>IF(AB149="kW",SUMPRODUCT(N150:N253,S150:S253,AB150:AB253),SUMPRODUCT(H150:H253,AB150:AB253))</f>
        <v>0</v>
      </c>
      <c r="AC268" s="288">
        <f>IF(AC149="kW",SUMPRODUCT(N150:N253,S150:S253,AC150:AC253),SUMPRODUCT(H150:H253, AC150:AC253))</f>
        <v>0</v>
      </c>
      <c r="AD268" s="288">
        <f>IF(AD149="kW",SUMPRODUCT(N150:N253,S150:S253,AD150:AD253),SUMPRODUCT(H150:H253, AD150:AD253))</f>
        <v>0</v>
      </c>
      <c r="AE268" s="288">
        <f>IF(AE149="kW",SUMPRODUCT(N150:N253,S150:S253,AE150:AE253),SUMPRODUCT(H150:H253,AE150:AE253))</f>
        <v>0</v>
      </c>
      <c r="AF268" s="288">
        <f>IF(AF149="kW",SUMPRODUCT(N150:N253,S150:S253,AF150:AF253),SUMPRODUCT(H150:H253,AF150:AF253))</f>
        <v>0</v>
      </c>
      <c r="AG268" s="288">
        <f>IF(AG149="kW",SUMPRODUCT(N150:N253,S150:S253,AG150:AG253),SUMPRODUCT(H150:H253,AG150:AG253))</f>
        <v>0</v>
      </c>
      <c r="AH268" s="288">
        <f>IF(AH149="kW",SUMPRODUCT(N150:N253,S150:S253,AH150:AH253),SUMPRODUCT(H150:H253,AH150:AH253))</f>
        <v>0</v>
      </c>
      <c r="AI268" s="288">
        <f>IF(AI149="kW",SUMPRODUCT(N150:N253,S150:S253,AI150:AI253),SUMPRODUCT(H150:H253,AI150:AI253))</f>
        <v>0</v>
      </c>
      <c r="AJ268" s="288">
        <f>IF(AJ149="kW",SUMPRODUCT(N150:N253,S150:S253,AJ150:AJ253),SUMPRODUCT(H150:H253,AJ150:AJ253))</f>
        <v>0</v>
      </c>
      <c r="AK268" s="288">
        <f>IF(AK149="kW",SUMPRODUCT(N150:N253,S150:S253,AK150:AK253),SUMPRODUCT(H150:H253,AK150:AK253))</f>
        <v>0</v>
      </c>
      <c r="AL268" s="288">
        <f>IF(AL149="kW",SUMPRODUCT(N150:N253,S150:S253,AL150:AL253),SUMPRODUCT(H150:H253,AL150:AL253))</f>
        <v>0</v>
      </c>
      <c r="AM268" s="334"/>
    </row>
    <row r="269" spans="1:41" ht="15">
      <c r="B269" s="321" t="s">
        <v>188</v>
      </c>
      <c r="C269" s="353"/>
      <c r="D269" s="276"/>
      <c r="E269" s="276"/>
      <c r="F269" s="276"/>
      <c r="G269" s="276"/>
      <c r="H269" s="276"/>
      <c r="I269" s="276"/>
      <c r="J269" s="276"/>
      <c r="K269" s="276"/>
      <c r="L269" s="276"/>
      <c r="M269" s="276"/>
      <c r="N269" s="276"/>
      <c r="O269" s="354"/>
      <c r="P269" s="276"/>
      <c r="Q269" s="276"/>
      <c r="R269" s="276"/>
      <c r="S269" s="301"/>
      <c r="T269" s="306"/>
      <c r="U269" s="306"/>
      <c r="V269" s="276"/>
      <c r="W269" s="276"/>
      <c r="X269" s="306"/>
      <c r="Y269" s="288">
        <f>SUMPRODUCT(I150:I253,Y150:Y253)</f>
        <v>495175.9248796496</v>
      </c>
      <c r="Z269" s="288">
        <f>SUMPRODUCT(I150:I253,Z150:Z253)</f>
        <v>867411.49074539647</v>
      </c>
      <c r="AA269" s="288">
        <f>IF(AA149="kW",SUMPRODUCT(N150:N253,T150:T253,AA150:AA253),SUMPRODUCT(I150:I253,AA150:AA253))</f>
        <v>2677.781786349984</v>
      </c>
      <c r="AB269" s="288">
        <f>IF(AB149="kW",SUMPRODUCT(N150:N253,T150:T253,AB150:AB253),SUMPRODUCT(I150:I253,AB150:AB253))</f>
        <v>0</v>
      </c>
      <c r="AC269" s="288">
        <f>IF(AC149="kW",SUMPRODUCT(N150:N253,T150:T253,AC150:AC253),SUMPRODUCT(I150:I253, AC150:AC253))</f>
        <v>0</v>
      </c>
      <c r="AD269" s="288">
        <f>IF(AD149="kW",SUMPRODUCT(N150:N253,T150:T253,AD150:AD253),SUMPRODUCT(I150:I253, AD150:AD253))</f>
        <v>0</v>
      </c>
      <c r="AE269" s="288">
        <f>IF(AE149="kW",SUMPRODUCT(N150:N253,T150:T253,AE150:AE253),SUMPRODUCT(I150:I253,AE150:AE253))</f>
        <v>0</v>
      </c>
      <c r="AF269" s="288">
        <f>IF(AF149="kW",SUMPRODUCT(N150:N253,T150:T253,AF150:AF253),SUMPRODUCT(I150:I253,AF150:AF253))</f>
        <v>0</v>
      </c>
      <c r="AG269" s="288">
        <f>IF(AG149="kW",SUMPRODUCT(N150:N253,T150:T253,AG150:AG253),SUMPRODUCT(I150:I253,AG150:AG253))</f>
        <v>0</v>
      </c>
      <c r="AH269" s="288">
        <f>IF(AH149="kW",SUMPRODUCT(N150:N253,T150:T253,AH150:AH253),SUMPRODUCT(I150:I253,AH150:AH253))</f>
        <v>0</v>
      </c>
      <c r="AI269" s="288">
        <f>IF(AI149="kW",SUMPRODUCT(N150:N253,T150:T253,AI150:AI253),SUMPRODUCT(I150:I253,AI150:AI253))</f>
        <v>0</v>
      </c>
      <c r="AJ269" s="288">
        <f>IF(AJ149="kW",SUMPRODUCT(N150:N253,T150:T253,AJ150:AJ253),SUMPRODUCT(I150:I253,AJ150:AJ253))</f>
        <v>0</v>
      </c>
      <c r="AK269" s="288">
        <f>IF(AK149="kW",SUMPRODUCT(N150:N253,T150:T253,AK150:AK253),SUMPRODUCT(I150:I253,AK150:AK253))</f>
        <v>0</v>
      </c>
      <c r="AL269" s="288">
        <f>IF(AL149="kW",SUMPRODUCT(N150:N253,T150:T253,AL150:AL253),SUMPRODUCT(I150:I253,AL150:AL253))</f>
        <v>0</v>
      </c>
      <c r="AM269" s="334"/>
    </row>
    <row r="270" spans="1:41" ht="15">
      <c r="B270" s="321" t="s">
        <v>189</v>
      </c>
      <c r="C270" s="353"/>
      <c r="D270" s="306"/>
      <c r="E270" s="306"/>
      <c r="F270" s="306"/>
      <c r="G270" s="306"/>
      <c r="H270" s="306"/>
      <c r="I270" s="306"/>
      <c r="J270" s="306"/>
      <c r="K270" s="306"/>
      <c r="L270" s="306"/>
      <c r="M270" s="306"/>
      <c r="N270" s="306"/>
      <c r="O270" s="354"/>
      <c r="P270" s="306"/>
      <c r="Q270" s="306"/>
      <c r="R270" s="306"/>
      <c r="S270" s="301"/>
      <c r="T270" s="306"/>
      <c r="U270" s="306"/>
      <c r="V270" s="306"/>
      <c r="W270" s="306"/>
      <c r="X270" s="306"/>
      <c r="Y270" s="288">
        <f>SUMPRODUCT(J150:J253,Y150:Y253)</f>
        <v>423738.52562468848</v>
      </c>
      <c r="Z270" s="288">
        <f>SUMPRODUCT(J150:J253,Z150:Z253)</f>
        <v>858724.62401359831</v>
      </c>
      <c r="AA270" s="288">
        <f>IF(AA149="kW",SUMPRODUCT(N150:N253,U150:U253,AA150:AA253),SUMPRODUCT(J150:J253,AA150:AA253))</f>
        <v>2641.5327817317266</v>
      </c>
      <c r="AB270" s="288">
        <f>IF(AB149="kW",SUMPRODUCT(N150:N253,U150:U253,AB150:AB253),SUMPRODUCT(J150:J253,AB150:AB253))</f>
        <v>0</v>
      </c>
      <c r="AC270" s="288">
        <f>IF(AC149="kW",SUMPRODUCT(N150:N253,U150:U253,AC150:AC253),SUMPRODUCT(J150:J253, AC150:AC253))</f>
        <v>0</v>
      </c>
      <c r="AD270" s="288">
        <f>IF(AD149="kW",SUMPRODUCT(N150:N253,U150:U253,AD150:AD253),SUMPRODUCT(J150:J253, AD150:AD253))</f>
        <v>0</v>
      </c>
      <c r="AE270" s="288">
        <f>IF(AE149="kW",SUMPRODUCT(N150:N253,U150:U253,AE150:AE253),SUMPRODUCT(J150:J253,AE150:AE253))</f>
        <v>0</v>
      </c>
      <c r="AF270" s="288">
        <f>IF(AF149="kW",SUMPRODUCT(N150:N253,U150:U253,AF150:AF253),SUMPRODUCT(J150:J253,AF150:AF253))</f>
        <v>0</v>
      </c>
      <c r="AG270" s="288">
        <f>IF(AG149="kW",SUMPRODUCT(N150:N253,U150:U253,AG150:AG253),SUMPRODUCT(J150:J253,AG150:AG253))</f>
        <v>0</v>
      </c>
      <c r="AH270" s="288">
        <f>IF(AH149="kW",SUMPRODUCT(N150:N253,U150:U253,AH150:AH253),SUMPRODUCT(J150:J253,AH150:AH253))</f>
        <v>0</v>
      </c>
      <c r="AI270" s="288">
        <f>IF(AI149="kW",SUMPRODUCT(N150:N253,U150:U253,AI150:AI253),SUMPRODUCT(J150:J253,AI150:AI253))</f>
        <v>0</v>
      </c>
      <c r="AJ270" s="288">
        <f>IF(AJ149="kW",SUMPRODUCT(N150:N253,U150:U253,AJ150:AJ253),SUMPRODUCT(J150:J253,AJ150:AJ253))</f>
        <v>0</v>
      </c>
      <c r="AK270" s="288">
        <f>IF(AK149="kW",SUMPRODUCT(N150:N253,U150:U253,AK150:AK253),SUMPRODUCT(J150:J253,AK150:AK253))</f>
        <v>0</v>
      </c>
      <c r="AL270" s="288">
        <f>IF(AL149="kW",SUMPRODUCT(N150:N253,U150:U253,AL150:AL253),SUMPRODUCT(J150:J253,AL150:AL253))</f>
        <v>0</v>
      </c>
      <c r="AM270" s="334"/>
    </row>
    <row r="271" spans="1:41" ht="15">
      <c r="B271" s="321" t="s">
        <v>190</v>
      </c>
      <c r="C271" s="353"/>
      <c r="D271" s="332"/>
      <c r="E271" s="332"/>
      <c r="F271" s="332"/>
      <c r="G271" s="332"/>
      <c r="H271" s="332"/>
      <c r="I271" s="332"/>
      <c r="J271" s="332"/>
      <c r="K271" s="332"/>
      <c r="L271" s="332"/>
      <c r="M271" s="332"/>
      <c r="N271" s="332"/>
      <c r="O271" s="306"/>
      <c r="P271" s="276"/>
      <c r="Q271" s="276"/>
      <c r="R271" s="306"/>
      <c r="S271" s="301"/>
      <c r="T271" s="306"/>
      <c r="U271" s="306"/>
      <c r="V271" s="354"/>
      <c r="W271" s="354"/>
      <c r="X271" s="306"/>
      <c r="Y271" s="288">
        <f>SUMPRODUCT(K150:K253,Y150:Y253)</f>
        <v>423416.52060428145</v>
      </c>
      <c r="Z271" s="288">
        <f>SUMPRODUCT(K150:K253,Z150:Z253)</f>
        <v>856390.25178259762</v>
      </c>
      <c r="AA271" s="288">
        <f>IF(AA149="kW",SUMPRODUCT(N150:N253,V150:V253,AA150:AA253),SUMPRODUCT(K150:K253,AA150:AA253))</f>
        <v>2641.5327817317266</v>
      </c>
      <c r="AB271" s="288">
        <f>IF(AB149="kW",SUMPRODUCT(N150:N253,V150:V253,AB150:AB253),SUMPRODUCT(K150:K253,AB150:AB253))</f>
        <v>0</v>
      </c>
      <c r="AC271" s="288">
        <f>IF(AC149="kW",SUMPRODUCT(N150:N253,V150:V253,AC150:AC253),SUMPRODUCT(K150:K253, AC150:AC253))</f>
        <v>0</v>
      </c>
      <c r="AD271" s="288">
        <f>IF(AD149="kW",SUMPRODUCT(N150:N253,V150:V253,AD150:AD253),SUMPRODUCT(K150:K253, AD150:AD253))</f>
        <v>0</v>
      </c>
      <c r="AE271" s="288">
        <f>IF(AE149="kW",SUMPRODUCT(N150:N253,V150:V253,AE150:AE253),SUMPRODUCT(K150:K253,AE150:AE253))</f>
        <v>0</v>
      </c>
      <c r="AF271" s="288">
        <f>IF(AF149="kW",SUMPRODUCT(N150:N253,V150:V253,AF150:AF253),SUMPRODUCT(K150:K253,AF150:AF253))</f>
        <v>0</v>
      </c>
      <c r="AG271" s="288">
        <f>IF(AG149="kW",SUMPRODUCT(N150:N253,V150:V253,AG150:AG253),SUMPRODUCT(K150:K253,AG150:AG253))</f>
        <v>0</v>
      </c>
      <c r="AH271" s="288">
        <f>IF(AH149="kW",SUMPRODUCT(N150:N253,V150:V253,AH150:AH253),SUMPRODUCT(K150:K253,AH150:AH253))</f>
        <v>0</v>
      </c>
      <c r="AI271" s="288">
        <f>IF(AI149="kW",SUMPRODUCT(N150:N253,V150:V253,AI150:AI253),SUMPRODUCT(K150:K253,AI150:AI253))</f>
        <v>0</v>
      </c>
      <c r="AJ271" s="288">
        <f>IF(AJ149="kW",SUMPRODUCT(N150:N253,V150:V253,AJ150:AJ253),SUMPRODUCT(K150:K253,AJ150:AJ253))</f>
        <v>0</v>
      </c>
      <c r="AK271" s="288">
        <f>IF(AK149="kW",SUMPRODUCT(N150:N253,V150:V253,AK150:AK253),SUMPRODUCT(K150:K253,AK150:AK253))</f>
        <v>0</v>
      </c>
      <c r="AL271" s="288">
        <f>IF(AL149="kW",SUMPRODUCT(N150:N253,V150:V253,AL150:AL253),SUMPRODUCT(K150:K253,AL150:AL253))</f>
        <v>0</v>
      </c>
      <c r="AM271" s="334"/>
    </row>
    <row r="272" spans="1:41" ht="15">
      <c r="B272" s="378" t="s">
        <v>191</v>
      </c>
      <c r="C272" s="356"/>
      <c r="D272" s="379"/>
      <c r="E272" s="379"/>
      <c r="F272" s="379"/>
      <c r="G272" s="379"/>
      <c r="H272" s="379"/>
      <c r="I272" s="379"/>
      <c r="J272" s="379"/>
      <c r="K272" s="379"/>
      <c r="L272" s="379"/>
      <c r="M272" s="379"/>
      <c r="N272" s="379"/>
      <c r="O272" s="380"/>
      <c r="P272" s="381"/>
      <c r="Q272" s="381"/>
      <c r="R272" s="382"/>
      <c r="S272" s="361"/>
      <c r="T272" s="382"/>
      <c r="U272" s="382"/>
      <c r="V272" s="380"/>
      <c r="W272" s="380"/>
      <c r="X272" s="382"/>
      <c r="Y272" s="323">
        <f>SUMPRODUCT(L150:L253,Y150:Y253)</f>
        <v>423416.52060428145</v>
      </c>
      <c r="Z272" s="323">
        <f>SUMPRODUCT(L150:L253,Z150:Z253)</f>
        <v>846195.36647052912</v>
      </c>
      <c r="AA272" s="323">
        <f>IF(AA149="kW",SUMPRODUCT(N150:N253,W150:W253,AA150:AA253),SUMPRODUCT(L150:L253,AA150:AA253))</f>
        <v>2576.7275264098098</v>
      </c>
      <c r="AB272" s="323">
        <f>IF(AB149="kW",SUMPRODUCT(N150:N253,W150:W253,AB150:AB253),SUMPRODUCT(L150:L253,AB150:AB253))</f>
        <v>0</v>
      </c>
      <c r="AC272" s="323">
        <f>IF(AC149="kW",SUMPRODUCT(N150:N253,W150:W253,AC150:AC253),SUMPRODUCT(L150:L253, AC150:AC253))</f>
        <v>0</v>
      </c>
      <c r="AD272" s="323">
        <f>IF(AD149="kW",SUMPRODUCT(N150:N253,W150:W253,AD150:AD253),SUMPRODUCT(L150:L253, AD150:AD253))</f>
        <v>0</v>
      </c>
      <c r="AE272" s="323">
        <f>IF(AE149="kW",SUMPRODUCT(N150:N253,W150:W253,AE150:AE253),SUMPRODUCT(L150:L253,AE150:AE253))</f>
        <v>0</v>
      </c>
      <c r="AF272" s="323">
        <f>IF(AF149="kW",SUMPRODUCT(N150:N253,W150:W253,AF150:AF253),SUMPRODUCT(L150:L253,AF150:AF253))</f>
        <v>0</v>
      </c>
      <c r="AG272" s="323">
        <f>IF(AG149="kW",SUMPRODUCT(N150:N253,W150:W253,AG150:AG253),SUMPRODUCT(L150:L253,AG150:AG253))</f>
        <v>0</v>
      </c>
      <c r="AH272" s="323">
        <f>IF(AH149="kW",SUMPRODUCT(N150:N253,W150:W253,AH150:AH253),SUMPRODUCT(L150:L253,AH150:AH253))</f>
        <v>0</v>
      </c>
      <c r="AI272" s="323">
        <f>IF(AI149="kW",SUMPRODUCT(N150:N253,W150:W253,AI150:AI253),SUMPRODUCT(L150:L253,AI150:AI253))</f>
        <v>0</v>
      </c>
      <c r="AJ272" s="323">
        <f>IF(AJ149="kW",SUMPRODUCT(N150:N253,W150:W253,AJ150:AJ253),SUMPRODUCT(L150:L253,AJ150:AJ253))</f>
        <v>0</v>
      </c>
      <c r="AK272" s="323">
        <f>IF(AK149="kW",SUMPRODUCT(N150:N253,W150:W253,AK150:AK253),SUMPRODUCT(L150:L253,AK150:AK253))</f>
        <v>0</v>
      </c>
      <c r="AL272" s="323">
        <f>IF(AL149="kW",SUMPRODUCT(N150:N253,W150:W253,AL150:AL253),SUMPRODUCT(L150:L253,AL150:AL253))</f>
        <v>0</v>
      </c>
      <c r="AM272" s="383"/>
    </row>
    <row r="273" spans="1:39" ht="18.75" customHeight="1">
      <c r="B273" s="365" t="s">
        <v>566</v>
      </c>
      <c r="C273" s="384"/>
      <c r="D273" s="385"/>
      <c r="E273" s="385"/>
      <c r="F273" s="385"/>
      <c r="G273" s="385"/>
      <c r="H273" s="385"/>
      <c r="I273" s="385"/>
      <c r="J273" s="385"/>
      <c r="K273" s="385"/>
      <c r="L273" s="385"/>
      <c r="M273" s="385"/>
      <c r="N273" s="385"/>
      <c r="O273" s="385"/>
      <c r="P273" s="385"/>
      <c r="Q273" s="385"/>
      <c r="R273" s="385"/>
      <c r="S273" s="368"/>
      <c r="T273" s="369"/>
      <c r="U273" s="385"/>
      <c r="V273" s="385"/>
      <c r="W273" s="385"/>
      <c r="X273" s="385"/>
      <c r="Y273" s="386"/>
      <c r="Z273" s="386"/>
      <c r="AA273" s="386"/>
      <c r="AB273" s="386"/>
      <c r="AC273" s="386"/>
      <c r="AD273" s="386"/>
      <c r="AE273" s="386"/>
      <c r="AF273" s="386"/>
      <c r="AG273" s="386"/>
      <c r="AH273" s="386"/>
      <c r="AI273" s="386"/>
      <c r="AJ273" s="386"/>
      <c r="AK273" s="386"/>
      <c r="AL273" s="386"/>
      <c r="AM273" s="386"/>
    </row>
    <row r="274" spans="1:39">
      <c r="E274" s="387"/>
      <c r="F274" s="387"/>
      <c r="G274" s="387"/>
      <c r="H274" s="387"/>
      <c r="I274" s="387"/>
      <c r="J274" s="387"/>
      <c r="K274" s="387"/>
      <c r="L274" s="387"/>
      <c r="M274" s="387"/>
      <c r="N274" s="387"/>
      <c r="O274" s="387"/>
      <c r="P274" s="387"/>
      <c r="Q274" s="387"/>
      <c r="R274" s="387"/>
      <c r="S274" s="387"/>
      <c r="T274" s="387"/>
      <c r="U274" s="387"/>
      <c r="V274" s="387"/>
      <c r="W274" s="387"/>
      <c r="X274" s="387"/>
      <c r="Y274" s="253"/>
      <c r="Z274" s="253"/>
      <c r="AA274" s="253"/>
      <c r="AB274" s="253"/>
      <c r="AC274" s="253"/>
      <c r="AD274" s="253"/>
      <c r="AE274" s="253"/>
      <c r="AF274" s="253"/>
      <c r="AG274" s="253"/>
      <c r="AH274" s="253"/>
      <c r="AI274" s="253"/>
      <c r="AJ274" s="253"/>
      <c r="AK274" s="253"/>
      <c r="AL274" s="253"/>
    </row>
    <row r="275" spans="1:39" ht="15.6">
      <c r="B275" s="277" t="s">
        <v>245</v>
      </c>
      <c r="C275" s="278"/>
      <c r="D275" s="589" t="s">
        <v>509</v>
      </c>
      <c r="E275" s="587"/>
      <c r="O275" s="278"/>
      <c r="Y275" s="267"/>
      <c r="Z275" s="264"/>
      <c r="AA275" s="264"/>
      <c r="AB275" s="264"/>
      <c r="AC275" s="264"/>
      <c r="AD275" s="264"/>
      <c r="AE275" s="264"/>
      <c r="AF275" s="264"/>
      <c r="AG275" s="264"/>
      <c r="AH275" s="264"/>
      <c r="AI275" s="264"/>
      <c r="AJ275" s="264"/>
      <c r="AK275" s="264"/>
      <c r="AL275" s="264"/>
      <c r="AM275" s="279"/>
    </row>
    <row r="276" spans="1:39" ht="33" customHeight="1">
      <c r="B276" s="922" t="s">
        <v>208</v>
      </c>
      <c r="C276" s="924" t="s">
        <v>33</v>
      </c>
      <c r="D276" s="281" t="s">
        <v>407</v>
      </c>
      <c r="E276" s="926" t="s">
        <v>206</v>
      </c>
      <c r="F276" s="927"/>
      <c r="G276" s="927"/>
      <c r="H276" s="927"/>
      <c r="I276" s="927"/>
      <c r="J276" s="927"/>
      <c r="K276" s="927"/>
      <c r="L276" s="927"/>
      <c r="M276" s="928"/>
      <c r="N276" s="932" t="s">
        <v>210</v>
      </c>
      <c r="O276" s="281" t="s">
        <v>408</v>
      </c>
      <c r="P276" s="926" t="s">
        <v>209</v>
      </c>
      <c r="Q276" s="927"/>
      <c r="R276" s="927"/>
      <c r="S276" s="927"/>
      <c r="T276" s="927"/>
      <c r="U276" s="927"/>
      <c r="V276" s="927"/>
      <c r="W276" s="927"/>
      <c r="X276" s="928"/>
      <c r="Y276" s="929" t="s">
        <v>240</v>
      </c>
      <c r="Z276" s="930"/>
      <c r="AA276" s="930"/>
      <c r="AB276" s="930"/>
      <c r="AC276" s="930"/>
      <c r="AD276" s="930"/>
      <c r="AE276" s="930"/>
      <c r="AF276" s="930"/>
      <c r="AG276" s="930"/>
      <c r="AH276" s="930"/>
      <c r="AI276" s="930"/>
      <c r="AJ276" s="930"/>
      <c r="AK276" s="930"/>
      <c r="AL276" s="930"/>
      <c r="AM276" s="931"/>
    </row>
    <row r="277" spans="1:39" ht="60.75" customHeight="1">
      <c r="B277" s="923"/>
      <c r="C277" s="925"/>
      <c r="D277" s="282">
        <v>2013</v>
      </c>
      <c r="E277" s="282">
        <v>2014</v>
      </c>
      <c r="F277" s="282">
        <v>2015</v>
      </c>
      <c r="G277" s="282">
        <v>2016</v>
      </c>
      <c r="H277" s="282">
        <v>2017</v>
      </c>
      <c r="I277" s="282">
        <v>2018</v>
      </c>
      <c r="J277" s="282">
        <v>2019</v>
      </c>
      <c r="K277" s="282">
        <v>2020</v>
      </c>
      <c r="L277" s="282">
        <v>2021</v>
      </c>
      <c r="M277" s="282">
        <v>2022</v>
      </c>
      <c r="N277" s="933"/>
      <c r="O277" s="282">
        <v>2013</v>
      </c>
      <c r="P277" s="282">
        <v>2014</v>
      </c>
      <c r="Q277" s="282">
        <v>2015</v>
      </c>
      <c r="R277" s="282">
        <v>2016</v>
      </c>
      <c r="S277" s="282">
        <v>2017</v>
      </c>
      <c r="T277" s="282">
        <v>2018</v>
      </c>
      <c r="U277" s="282">
        <v>2019</v>
      </c>
      <c r="V277" s="282">
        <v>2020</v>
      </c>
      <c r="W277" s="282">
        <v>2021</v>
      </c>
      <c r="X277" s="282">
        <v>2022</v>
      </c>
      <c r="Y277" s="282" t="str">
        <f>'1.  LRAMVA Summary'!D52</f>
        <v>Residential</v>
      </c>
      <c r="Z277" s="282" t="str">
        <f>'1.  LRAMVA Summary'!E52</f>
        <v>GS&lt;50 kW</v>
      </c>
      <c r="AA277" s="282" t="str">
        <f>'1.  LRAMVA Summary'!F52</f>
        <v>GS 50 to 4,999</v>
      </c>
      <c r="AB277" s="282" t="str">
        <f>'1.  LRAMVA Summary'!G52</f>
        <v>USL</v>
      </c>
      <c r="AC277" s="282" t="str">
        <f>'1.  LRAMVA Summary'!H52</f>
        <v>Sentinel Lighting</v>
      </c>
      <c r="AD277" s="282" t="str">
        <f>'1.  LRAMVA Summary'!I52</f>
        <v>Street Lighting</v>
      </c>
      <c r="AE277" s="282" t="str">
        <f>'1.  LRAMVA Summary'!J52</f>
        <v/>
      </c>
      <c r="AF277" s="282" t="str">
        <f>'1.  LRAMVA Summary'!K52</f>
        <v/>
      </c>
      <c r="AG277" s="282" t="str">
        <f>'1.  LRAMVA Summary'!L52</f>
        <v/>
      </c>
      <c r="AH277" s="282" t="str">
        <f>'1.  LRAMVA Summary'!M52</f>
        <v/>
      </c>
      <c r="AI277" s="282" t="str">
        <f>'1.  LRAMVA Summary'!N52</f>
        <v/>
      </c>
      <c r="AJ277" s="282" t="str">
        <f>'1.  LRAMVA Summary'!O52</f>
        <v/>
      </c>
      <c r="AK277" s="282" t="str">
        <f>'1.  LRAMVA Summary'!P52</f>
        <v/>
      </c>
      <c r="AL277" s="282" t="str">
        <f>'1.  LRAMVA Summary'!Q52</f>
        <v/>
      </c>
      <c r="AM277" s="284" t="str">
        <f>'1.  LRAMVA Summary'!R52</f>
        <v>Total</v>
      </c>
    </row>
    <row r="278" spans="1:39" ht="15" customHeight="1">
      <c r="A278" s="507"/>
      <c r="B278" s="285" t="s">
        <v>0</v>
      </c>
      <c r="C278" s="286"/>
      <c r="D278" s="286"/>
      <c r="E278" s="286"/>
      <c r="F278" s="286"/>
      <c r="G278" s="286"/>
      <c r="H278" s="286"/>
      <c r="I278" s="286"/>
      <c r="J278" s="286"/>
      <c r="K278" s="286"/>
      <c r="L278" s="286"/>
      <c r="M278" s="286"/>
      <c r="N278" s="287"/>
      <c r="O278" s="286"/>
      <c r="P278" s="286"/>
      <c r="Q278" s="286"/>
      <c r="R278" s="286"/>
      <c r="S278" s="286"/>
      <c r="T278" s="286"/>
      <c r="U278" s="286"/>
      <c r="V278" s="286"/>
      <c r="W278" s="286"/>
      <c r="X278" s="286"/>
      <c r="Y278" s="288" t="str">
        <f>'1.  LRAMVA Summary'!D53</f>
        <v>kWh</v>
      </c>
      <c r="Z278" s="288" t="str">
        <f>'1.  LRAMVA Summary'!E53</f>
        <v>kWh</v>
      </c>
      <c r="AA278" s="288" t="str">
        <f>'1.  LRAMVA Summary'!F53</f>
        <v>kW</v>
      </c>
      <c r="AB278" s="288" t="str">
        <f>'1.  LRAMVA Summary'!G53</f>
        <v>kWh</v>
      </c>
      <c r="AC278" s="288" t="str">
        <f>'1.  LRAMVA Summary'!H53</f>
        <v>kW</v>
      </c>
      <c r="AD278" s="288" t="str">
        <f>'1.  LRAMVA Summary'!I53</f>
        <v>kW</v>
      </c>
      <c r="AE278" s="288">
        <f>'1.  LRAMVA Summary'!J53</f>
        <v>0</v>
      </c>
      <c r="AF278" s="288">
        <f>'1.  LRAMVA Summary'!K53</f>
        <v>0</v>
      </c>
      <c r="AG278" s="288">
        <f>'1.  LRAMVA Summary'!L53</f>
        <v>0</v>
      </c>
      <c r="AH278" s="288">
        <f>'1.  LRAMVA Summary'!M53</f>
        <v>0</v>
      </c>
      <c r="AI278" s="288">
        <f>'1.  LRAMVA Summary'!N53</f>
        <v>0</v>
      </c>
      <c r="AJ278" s="288">
        <f>'1.  LRAMVA Summary'!O53</f>
        <v>0</v>
      </c>
      <c r="AK278" s="288">
        <f>'1.  LRAMVA Summary'!P53</f>
        <v>0</v>
      </c>
      <c r="AL278" s="288">
        <f>'1.  LRAMVA Summary'!Q53</f>
        <v>0</v>
      </c>
      <c r="AM278" s="289"/>
    </row>
    <row r="279" spans="1:39" ht="15" outlineLevel="1">
      <c r="A279" s="506">
        <v>1</v>
      </c>
      <c r="B279" s="291" t="s">
        <v>1</v>
      </c>
      <c r="C279" s="288" t="s">
        <v>25</v>
      </c>
      <c r="D279" s="292">
        <f>'7.  Persistence Report'!AS71+'7.  Persistence Report'!AS76</f>
        <v>407930.88567581575</v>
      </c>
      <c r="E279" s="292">
        <f>'7.  Persistence Report'!AT71+'7.  Persistence Report'!AT76</f>
        <v>407930.88567581575</v>
      </c>
      <c r="F279" s="292">
        <f>'7.  Persistence Report'!AU71+'7.  Persistence Report'!AU76</f>
        <v>407930.88567581575</v>
      </c>
      <c r="G279" s="292">
        <f>'7.  Persistence Report'!AV71+'7.  Persistence Report'!AV76</f>
        <v>392446.66340748273</v>
      </c>
      <c r="H279" s="292">
        <f>'7.  Persistence Report'!AW71+'7.  Persistence Report'!AW76</f>
        <v>225900.81727507015</v>
      </c>
      <c r="I279" s="292">
        <f>'7.  Persistence Report'!AX71+'7.  Persistence Report'!AX76</f>
        <v>0</v>
      </c>
      <c r="J279" s="292">
        <f>'7.  Persistence Report'!AY71+'7.  Persistence Report'!AY76</f>
        <v>0</v>
      </c>
      <c r="K279" s="292">
        <f>'7.  Persistence Report'!AZ71+'7.  Persistence Report'!AZ76</f>
        <v>0</v>
      </c>
      <c r="L279" s="292">
        <f>'7.  Persistence Report'!BA71+'7.  Persistence Report'!BA76</f>
        <v>0</v>
      </c>
      <c r="M279" s="292">
        <f>'7.  Persistence Report'!BB71+'7.  Persistence Report'!BB76</f>
        <v>0</v>
      </c>
      <c r="N279" s="288"/>
      <c r="O279" s="292">
        <f>'7.  Persistence Report'!N71+'7.  Persistence Report'!N76</f>
        <v>89.999703016583439</v>
      </c>
      <c r="P279" s="292">
        <f>'7.  Persistence Report'!O71+'7.  Persistence Report'!O76</f>
        <v>89.999703016583439</v>
      </c>
      <c r="Q279" s="292">
        <f>'7.  Persistence Report'!P71+'7.  Persistence Report'!P76</f>
        <v>89.999703016583439</v>
      </c>
      <c r="R279" s="292">
        <f>'7.  Persistence Report'!Q71+'7.  Persistence Report'!Q76</f>
        <v>74.177314543583435</v>
      </c>
      <c r="S279" s="292">
        <f>'7.  Persistence Report'!R71+'7.  Persistence Report'!R76</f>
        <v>33.200372134420924</v>
      </c>
      <c r="T279" s="292">
        <f>'7.  Persistence Report'!S71+'7.  Persistence Report'!S76</f>
        <v>0</v>
      </c>
      <c r="U279" s="292">
        <f>'7.  Persistence Report'!T71+'7.  Persistence Report'!T76</f>
        <v>0</v>
      </c>
      <c r="V279" s="292">
        <f>'7.  Persistence Report'!U71+'7.  Persistence Report'!U76</f>
        <v>0</v>
      </c>
      <c r="W279" s="292">
        <f>'7.  Persistence Report'!V71+'7.  Persistence Report'!V76</f>
        <v>0</v>
      </c>
      <c r="X279" s="292">
        <f>'7.  Persistence Report'!W71+'7.  Persistence Report'!W76</f>
        <v>0</v>
      </c>
      <c r="Y279" s="407">
        <v>1</v>
      </c>
      <c r="Z279" s="407"/>
      <c r="AA279" s="407"/>
      <c r="AB279" s="407"/>
      <c r="AC279" s="407"/>
      <c r="AD279" s="407"/>
      <c r="AE279" s="407"/>
      <c r="AF279" s="407"/>
      <c r="AG279" s="407"/>
      <c r="AH279" s="407"/>
      <c r="AI279" s="407"/>
      <c r="AJ279" s="407"/>
      <c r="AK279" s="407"/>
      <c r="AL279" s="407"/>
      <c r="AM279" s="293">
        <f>SUM(Y279:AL279)</f>
        <v>1</v>
      </c>
    </row>
    <row r="280" spans="1:39" ht="15" outlineLevel="1">
      <c r="B280" s="291" t="s">
        <v>246</v>
      </c>
      <c r="C280" s="288" t="s">
        <v>160</v>
      </c>
      <c r="D280" s="292"/>
      <c r="E280" s="292"/>
      <c r="F280" s="292"/>
      <c r="G280" s="292"/>
      <c r="H280" s="292"/>
      <c r="I280" s="292"/>
      <c r="J280" s="292"/>
      <c r="K280" s="292"/>
      <c r="L280" s="292"/>
      <c r="M280" s="292"/>
      <c r="N280" s="465"/>
      <c r="O280" s="292"/>
      <c r="P280" s="292"/>
      <c r="Q280" s="292"/>
      <c r="R280" s="292"/>
      <c r="S280" s="292"/>
      <c r="T280" s="292"/>
      <c r="U280" s="292"/>
      <c r="V280" s="292"/>
      <c r="W280" s="292"/>
      <c r="X280" s="292"/>
      <c r="Y280" s="408">
        <f>Y279</f>
        <v>1</v>
      </c>
      <c r="Z280" s="408">
        <f>Z279</f>
        <v>0</v>
      </c>
      <c r="AA280" s="408">
        <f t="shared" ref="AA280:AB280" si="143">AA279</f>
        <v>0</v>
      </c>
      <c r="AB280" s="408">
        <f t="shared" si="143"/>
        <v>0</v>
      </c>
      <c r="AC280" s="408">
        <f t="shared" ref="AC280:AL280" si="144">AC279</f>
        <v>0</v>
      </c>
      <c r="AD280" s="408">
        <f t="shared" si="144"/>
        <v>0</v>
      </c>
      <c r="AE280" s="408">
        <f t="shared" si="144"/>
        <v>0</v>
      </c>
      <c r="AF280" s="408">
        <f t="shared" si="144"/>
        <v>0</v>
      </c>
      <c r="AG280" s="408">
        <f t="shared" si="144"/>
        <v>0</v>
      </c>
      <c r="AH280" s="408">
        <f t="shared" si="144"/>
        <v>0</v>
      </c>
      <c r="AI280" s="408">
        <f t="shared" si="144"/>
        <v>0</v>
      </c>
      <c r="AJ280" s="408">
        <f t="shared" si="144"/>
        <v>0</v>
      </c>
      <c r="AK280" s="408">
        <f t="shared" si="144"/>
        <v>0</v>
      </c>
      <c r="AL280" s="408">
        <f t="shared" si="144"/>
        <v>0</v>
      </c>
      <c r="AM280" s="294"/>
    </row>
    <row r="281" spans="1:39" ht="15.6" outlineLevel="1">
      <c r="A281" s="508"/>
      <c r="B281" s="295"/>
      <c r="C281" s="296"/>
      <c r="D281" s="296"/>
      <c r="E281" s="296"/>
      <c r="F281" s="296"/>
      <c r="G281" s="296"/>
      <c r="H281" s="296"/>
      <c r="I281" s="296"/>
      <c r="J281" s="296"/>
      <c r="K281" s="296"/>
      <c r="L281" s="296"/>
      <c r="M281" s="296"/>
      <c r="N281" s="300"/>
      <c r="O281" s="296"/>
      <c r="P281" s="296"/>
      <c r="Q281" s="296"/>
      <c r="R281" s="296"/>
      <c r="S281" s="296"/>
      <c r="T281" s="296"/>
      <c r="U281" s="296"/>
      <c r="V281" s="296"/>
      <c r="W281" s="296"/>
      <c r="X281" s="296"/>
      <c r="Y281" s="409"/>
      <c r="Z281" s="410"/>
      <c r="AA281" s="410"/>
      <c r="AB281" s="410"/>
      <c r="AC281" s="410"/>
      <c r="AD281" s="410"/>
      <c r="AE281" s="410"/>
      <c r="AF281" s="410"/>
      <c r="AG281" s="410"/>
      <c r="AH281" s="410"/>
      <c r="AI281" s="410"/>
      <c r="AJ281" s="410"/>
      <c r="AK281" s="410"/>
      <c r="AL281" s="410"/>
      <c r="AM281" s="299"/>
    </row>
    <row r="282" spans="1:39" ht="15" outlineLevel="1">
      <c r="A282" s="506">
        <v>2</v>
      </c>
      <c r="B282" s="291" t="s">
        <v>2</v>
      </c>
      <c r="C282" s="288" t="s">
        <v>25</v>
      </c>
      <c r="D282" s="292">
        <f>'7.  Persistence Report'!AS70</f>
        <v>15516.47487</v>
      </c>
      <c r="E282" s="292">
        <f>'7.  Persistence Report'!AT70</f>
        <v>15516.47487</v>
      </c>
      <c r="F282" s="292">
        <f>'7.  Persistence Report'!AU70</f>
        <v>15516.47487</v>
      </c>
      <c r="G282" s="292">
        <f>'7.  Persistence Report'!AV70</f>
        <v>15516.47487</v>
      </c>
      <c r="H282" s="292">
        <f>'7.  Persistence Report'!AW70</f>
        <v>0</v>
      </c>
      <c r="I282" s="292">
        <f>'7.  Persistence Report'!AX70</f>
        <v>0</v>
      </c>
      <c r="J282" s="292">
        <f>'7.  Persistence Report'!AY70</f>
        <v>0</v>
      </c>
      <c r="K282" s="292">
        <f>'7.  Persistence Report'!AZ70</f>
        <v>0</v>
      </c>
      <c r="L282" s="292">
        <f>'7.  Persistence Report'!BA70</f>
        <v>0</v>
      </c>
      <c r="M282" s="292">
        <f>'7.  Persistence Report'!BB70</f>
        <v>0</v>
      </c>
      <c r="N282" s="288"/>
      <c r="O282" s="292">
        <f>'7.  Persistence Report'!N70</f>
        <v>8.7021521600000007</v>
      </c>
      <c r="P282" s="292">
        <f>'7.  Persistence Report'!O70</f>
        <v>8.7021521600000007</v>
      </c>
      <c r="Q282" s="292">
        <f>'7.  Persistence Report'!P70</f>
        <v>8.7021521600000007</v>
      </c>
      <c r="R282" s="292">
        <f>'7.  Persistence Report'!Q70</f>
        <v>8.7021521600000007</v>
      </c>
      <c r="S282" s="292">
        <f>'7.  Persistence Report'!R70</f>
        <v>0</v>
      </c>
      <c r="T282" s="292">
        <f>'7.  Persistence Report'!S70</f>
        <v>0</v>
      </c>
      <c r="U282" s="292">
        <f>'7.  Persistence Report'!T70</f>
        <v>0</v>
      </c>
      <c r="V282" s="292">
        <f>'7.  Persistence Report'!U70</f>
        <v>0</v>
      </c>
      <c r="W282" s="292">
        <f>'7.  Persistence Report'!V70</f>
        <v>0</v>
      </c>
      <c r="X282" s="292">
        <f>'7.  Persistence Report'!W70</f>
        <v>0</v>
      </c>
      <c r="Y282" s="407">
        <v>1</v>
      </c>
      <c r="Z282" s="407"/>
      <c r="AA282" s="407"/>
      <c r="AB282" s="407"/>
      <c r="AC282" s="407"/>
      <c r="AD282" s="407"/>
      <c r="AE282" s="407"/>
      <c r="AF282" s="407"/>
      <c r="AG282" s="407"/>
      <c r="AH282" s="407"/>
      <c r="AI282" s="407"/>
      <c r="AJ282" s="407"/>
      <c r="AK282" s="407"/>
      <c r="AL282" s="407"/>
      <c r="AM282" s="293">
        <f>SUM(Y282:AL282)</f>
        <v>1</v>
      </c>
    </row>
    <row r="283" spans="1:39" ht="15" outlineLevel="1">
      <c r="B283" s="291" t="s">
        <v>246</v>
      </c>
      <c r="C283" s="288" t="s">
        <v>160</v>
      </c>
      <c r="D283" s="292"/>
      <c r="E283" s="292"/>
      <c r="F283" s="292"/>
      <c r="G283" s="292"/>
      <c r="H283" s="292"/>
      <c r="I283" s="292"/>
      <c r="J283" s="292"/>
      <c r="K283" s="292"/>
      <c r="L283" s="292"/>
      <c r="M283" s="292"/>
      <c r="N283" s="465"/>
      <c r="O283" s="292"/>
      <c r="P283" s="292"/>
      <c r="Q283" s="292"/>
      <c r="R283" s="292"/>
      <c r="S283" s="292"/>
      <c r="T283" s="292"/>
      <c r="U283" s="292"/>
      <c r="V283" s="292"/>
      <c r="W283" s="292"/>
      <c r="X283" s="292"/>
      <c r="Y283" s="408">
        <f>Y282</f>
        <v>1</v>
      </c>
      <c r="Z283" s="408">
        <f>Z282</f>
        <v>0</v>
      </c>
      <c r="AA283" s="408">
        <f t="shared" ref="AA283:AB283" si="145">AA282</f>
        <v>0</v>
      </c>
      <c r="AB283" s="408">
        <f t="shared" si="145"/>
        <v>0</v>
      </c>
      <c r="AC283" s="408">
        <f t="shared" ref="AC283:AL283" si="146">AC282</f>
        <v>0</v>
      </c>
      <c r="AD283" s="408">
        <f t="shared" si="146"/>
        <v>0</v>
      </c>
      <c r="AE283" s="408">
        <f t="shared" si="146"/>
        <v>0</v>
      </c>
      <c r="AF283" s="408">
        <f t="shared" si="146"/>
        <v>0</v>
      </c>
      <c r="AG283" s="408">
        <f t="shared" si="146"/>
        <v>0</v>
      </c>
      <c r="AH283" s="408">
        <f t="shared" si="146"/>
        <v>0</v>
      </c>
      <c r="AI283" s="408">
        <f t="shared" si="146"/>
        <v>0</v>
      </c>
      <c r="AJ283" s="408">
        <f t="shared" si="146"/>
        <v>0</v>
      </c>
      <c r="AK283" s="408">
        <f t="shared" si="146"/>
        <v>0</v>
      </c>
      <c r="AL283" s="408">
        <f t="shared" si="146"/>
        <v>0</v>
      </c>
      <c r="AM283" s="294"/>
    </row>
    <row r="284" spans="1:39" ht="15.6" outlineLevel="1">
      <c r="A284" s="508"/>
      <c r="B284" s="295"/>
      <c r="C284" s="296"/>
      <c r="D284" s="301"/>
      <c r="E284" s="301"/>
      <c r="F284" s="301"/>
      <c r="G284" s="301"/>
      <c r="H284" s="301"/>
      <c r="I284" s="301"/>
      <c r="J284" s="301"/>
      <c r="K284" s="301"/>
      <c r="L284" s="301"/>
      <c r="M284" s="301"/>
      <c r="N284" s="300"/>
      <c r="O284" s="301"/>
      <c r="P284" s="301"/>
      <c r="Q284" s="301"/>
      <c r="R284" s="301"/>
      <c r="S284" s="301"/>
      <c r="T284" s="301"/>
      <c r="U284" s="301"/>
      <c r="V284" s="301"/>
      <c r="W284" s="301"/>
      <c r="X284" s="301"/>
      <c r="Y284" s="409"/>
      <c r="Z284" s="410"/>
      <c r="AA284" s="410"/>
      <c r="AB284" s="410"/>
      <c r="AC284" s="410"/>
      <c r="AD284" s="410"/>
      <c r="AE284" s="410"/>
      <c r="AF284" s="410"/>
      <c r="AG284" s="410"/>
      <c r="AH284" s="410"/>
      <c r="AI284" s="410"/>
      <c r="AJ284" s="410"/>
      <c r="AK284" s="410"/>
      <c r="AL284" s="410"/>
      <c r="AM284" s="299"/>
    </row>
    <row r="285" spans="1:39" ht="15" outlineLevel="1">
      <c r="A285" s="506">
        <v>3</v>
      </c>
      <c r="B285" s="291" t="s">
        <v>3</v>
      </c>
      <c r="C285" s="288" t="s">
        <v>25</v>
      </c>
      <c r="D285" s="292">
        <f>'7.  Persistence Report'!AS74</f>
        <v>286238.38164903002</v>
      </c>
      <c r="E285" s="292">
        <f>'7.  Persistence Report'!AT74</f>
        <v>286238.38164903002</v>
      </c>
      <c r="F285" s="292">
        <f>'7.  Persistence Report'!AU74</f>
        <v>286238.38164903002</v>
      </c>
      <c r="G285" s="292">
        <f>'7.  Persistence Report'!AV74</f>
        <v>286238.38164903002</v>
      </c>
      <c r="H285" s="292">
        <f>'7.  Persistence Report'!AW74</f>
        <v>286238.38164903002</v>
      </c>
      <c r="I285" s="292">
        <f>'7.  Persistence Report'!AX74</f>
        <v>286238.38164903002</v>
      </c>
      <c r="J285" s="292">
        <f>'7.  Persistence Report'!AY74</f>
        <v>286238.38164903002</v>
      </c>
      <c r="K285" s="292">
        <f>'7.  Persistence Report'!AZ74</f>
        <v>286238.38164903002</v>
      </c>
      <c r="L285" s="292">
        <f>'7.  Persistence Report'!BA74</f>
        <v>286238.38164903002</v>
      </c>
      <c r="M285" s="292">
        <f>'7.  Persistence Report'!BB74</f>
        <v>286238.38164903002</v>
      </c>
      <c r="N285" s="288"/>
      <c r="O285" s="292">
        <f>'7.  Persistence Report'!N74</f>
        <v>154.08045428</v>
      </c>
      <c r="P285" s="292">
        <f>'7.  Persistence Report'!O74</f>
        <v>154.08045428</v>
      </c>
      <c r="Q285" s="292">
        <f>'7.  Persistence Report'!P74</f>
        <v>154.08045428</v>
      </c>
      <c r="R285" s="292">
        <f>'7.  Persistence Report'!Q74</f>
        <v>154.08045428</v>
      </c>
      <c r="S285" s="292">
        <f>'7.  Persistence Report'!R74</f>
        <v>154.08045428</v>
      </c>
      <c r="T285" s="292">
        <f>'7.  Persistence Report'!S74</f>
        <v>154.08045428</v>
      </c>
      <c r="U285" s="292">
        <f>'7.  Persistence Report'!T74</f>
        <v>154.08045428</v>
      </c>
      <c r="V285" s="292">
        <f>'7.  Persistence Report'!U74</f>
        <v>154.08045428</v>
      </c>
      <c r="W285" s="292">
        <f>'7.  Persistence Report'!V74</f>
        <v>154.08045428</v>
      </c>
      <c r="X285" s="292">
        <f>'7.  Persistence Report'!W74</f>
        <v>154.08045428</v>
      </c>
      <c r="Y285" s="407">
        <v>1</v>
      </c>
      <c r="Z285" s="407"/>
      <c r="AA285" s="407"/>
      <c r="AB285" s="407"/>
      <c r="AC285" s="407"/>
      <c r="AD285" s="407"/>
      <c r="AE285" s="407"/>
      <c r="AF285" s="407"/>
      <c r="AG285" s="407"/>
      <c r="AH285" s="407"/>
      <c r="AI285" s="407"/>
      <c r="AJ285" s="407"/>
      <c r="AK285" s="407"/>
      <c r="AL285" s="407"/>
      <c r="AM285" s="293">
        <f>SUM(Y285:AL285)</f>
        <v>1</v>
      </c>
    </row>
    <row r="286" spans="1:39" ht="15" outlineLevel="1">
      <c r="B286" s="291" t="s">
        <v>246</v>
      </c>
      <c r="C286" s="288" t="s">
        <v>160</v>
      </c>
      <c r="D286" s="292">
        <f>'7.  Persistence Report'!AS83</f>
        <v>21628.813236490001</v>
      </c>
      <c r="E286" s="292">
        <f>'7.  Persistence Report'!AT83</f>
        <v>21628.813236490001</v>
      </c>
      <c r="F286" s="292">
        <f>'7.  Persistence Report'!AU83</f>
        <v>21628.813236490001</v>
      </c>
      <c r="G286" s="292">
        <f>'7.  Persistence Report'!AV83</f>
        <v>21628.813236490001</v>
      </c>
      <c r="H286" s="292">
        <f>'7.  Persistence Report'!AW83</f>
        <v>21628.813236490001</v>
      </c>
      <c r="I286" s="292">
        <f>'7.  Persistence Report'!AX83</f>
        <v>21628.813236490001</v>
      </c>
      <c r="J286" s="292">
        <f>'7.  Persistence Report'!AY83</f>
        <v>21628.813236490001</v>
      </c>
      <c r="K286" s="292">
        <f>'7.  Persistence Report'!AZ83</f>
        <v>21628.813236490001</v>
      </c>
      <c r="L286" s="292">
        <f>'7.  Persistence Report'!BA83</f>
        <v>21628.813236490001</v>
      </c>
      <c r="M286" s="292">
        <f>'7.  Persistence Report'!BB83</f>
        <v>21628.813236490001</v>
      </c>
      <c r="N286" s="465"/>
      <c r="O286" s="292">
        <f>'7.  Persistence Report'!N83</f>
        <v>11.866894172</v>
      </c>
      <c r="P286" s="292">
        <f>'7.  Persistence Report'!O83</f>
        <v>11.866894172</v>
      </c>
      <c r="Q286" s="292">
        <f>'7.  Persistence Report'!P83</f>
        <v>11.866894172</v>
      </c>
      <c r="R286" s="292">
        <f>'7.  Persistence Report'!Q83</f>
        <v>11.866894172</v>
      </c>
      <c r="S286" s="292">
        <f>'7.  Persistence Report'!R83</f>
        <v>11.866894172</v>
      </c>
      <c r="T286" s="292">
        <f>'7.  Persistence Report'!S83</f>
        <v>11.866894172</v>
      </c>
      <c r="U286" s="292">
        <f>'7.  Persistence Report'!T83</f>
        <v>11.866894172</v>
      </c>
      <c r="V286" s="292">
        <f>'7.  Persistence Report'!U83</f>
        <v>11.866894172</v>
      </c>
      <c r="W286" s="292">
        <f>'7.  Persistence Report'!V83</f>
        <v>11.866894172</v>
      </c>
      <c r="X286" s="292">
        <f>'7.  Persistence Report'!W83</f>
        <v>11.866894172</v>
      </c>
      <c r="Y286" s="408">
        <f>Y285</f>
        <v>1</v>
      </c>
      <c r="Z286" s="408">
        <f>Z285</f>
        <v>0</v>
      </c>
      <c r="AA286" s="408">
        <f t="shared" ref="AA286:AB286" si="147">AA285</f>
        <v>0</v>
      </c>
      <c r="AB286" s="408">
        <f t="shared" si="147"/>
        <v>0</v>
      </c>
      <c r="AC286" s="408">
        <f t="shared" ref="AC286:AL286" si="148">AC285</f>
        <v>0</v>
      </c>
      <c r="AD286" s="408">
        <f t="shared" si="148"/>
        <v>0</v>
      </c>
      <c r="AE286" s="408">
        <f t="shared" si="148"/>
        <v>0</v>
      </c>
      <c r="AF286" s="408">
        <f t="shared" si="148"/>
        <v>0</v>
      </c>
      <c r="AG286" s="408">
        <f t="shared" si="148"/>
        <v>0</v>
      </c>
      <c r="AH286" s="408">
        <f t="shared" si="148"/>
        <v>0</v>
      </c>
      <c r="AI286" s="408">
        <f t="shared" si="148"/>
        <v>0</v>
      </c>
      <c r="AJ286" s="408">
        <f t="shared" si="148"/>
        <v>0</v>
      </c>
      <c r="AK286" s="408">
        <f t="shared" si="148"/>
        <v>0</v>
      </c>
      <c r="AL286" s="408">
        <f t="shared" si="148"/>
        <v>0</v>
      </c>
      <c r="AM286" s="294"/>
    </row>
    <row r="287" spans="1:39" ht="15" outlineLevel="1">
      <c r="B287" s="291"/>
      <c r="C287" s="302"/>
      <c r="D287" s="288"/>
      <c r="E287" s="288"/>
      <c r="F287" s="288"/>
      <c r="G287" s="288"/>
      <c r="H287" s="288"/>
      <c r="I287" s="288"/>
      <c r="J287" s="288"/>
      <c r="K287" s="288"/>
      <c r="L287" s="288"/>
      <c r="M287" s="288"/>
      <c r="N287" s="280"/>
      <c r="O287" s="288"/>
      <c r="P287" s="288"/>
      <c r="Q287" s="288"/>
      <c r="R287" s="288"/>
      <c r="S287" s="288"/>
      <c r="T287" s="288"/>
      <c r="U287" s="288"/>
      <c r="V287" s="288"/>
      <c r="W287" s="288"/>
      <c r="X287" s="288"/>
      <c r="Y287" s="409"/>
      <c r="Z287" s="409"/>
      <c r="AA287" s="409"/>
      <c r="AB287" s="409"/>
      <c r="AC287" s="409"/>
      <c r="AD287" s="409"/>
      <c r="AE287" s="409"/>
      <c r="AF287" s="409"/>
      <c r="AG287" s="409"/>
      <c r="AH287" s="409"/>
      <c r="AI287" s="409"/>
      <c r="AJ287" s="409"/>
      <c r="AK287" s="409"/>
      <c r="AL287" s="409"/>
      <c r="AM287" s="303"/>
    </row>
    <row r="288" spans="1:39" ht="15" outlineLevel="1">
      <c r="A288" s="506">
        <v>4</v>
      </c>
      <c r="B288" s="291" t="s">
        <v>4</v>
      </c>
      <c r="C288" s="288" t="s">
        <v>25</v>
      </c>
      <c r="D288" s="292">
        <f>'7.  Persistence Report'!AS69+'7.  Persistence Report'!AS81</f>
        <v>79443.789099368994</v>
      </c>
      <c r="E288" s="292">
        <f>'7.  Persistence Report'!AT69+'7.  Persistence Report'!AT81</f>
        <v>79443.789099368994</v>
      </c>
      <c r="F288" s="292">
        <f>'7.  Persistence Report'!AU69+'7.  Persistence Report'!AU81</f>
        <v>76379.678647046996</v>
      </c>
      <c r="G288" s="292">
        <f>'7.  Persistence Report'!AV69+'7.  Persistence Report'!AV81</f>
        <v>64713.492138215006</v>
      </c>
      <c r="H288" s="292">
        <f>'7.  Persistence Report'!AW69+'7.  Persistence Report'!AW81</f>
        <v>64713.492138215006</v>
      </c>
      <c r="I288" s="292">
        <f>'7.  Persistence Report'!AX69+'7.  Persistence Report'!AX81</f>
        <v>64713.492138215006</v>
      </c>
      <c r="J288" s="292">
        <f>'7.  Persistence Report'!AY69+'7.  Persistence Report'!AY81</f>
        <v>64713.492138215006</v>
      </c>
      <c r="K288" s="292">
        <f>'7.  Persistence Report'!AZ69+'7.  Persistence Report'!AZ81</f>
        <v>64659.726080179993</v>
      </c>
      <c r="L288" s="292">
        <f>'7.  Persistence Report'!BA69+'7.  Persistence Report'!BA81</f>
        <v>47040.782549522999</v>
      </c>
      <c r="M288" s="292">
        <f>'7.  Persistence Report'!BB69+'7.  Persistence Report'!BB81</f>
        <v>47040.782549522999</v>
      </c>
      <c r="N288" s="288"/>
      <c r="O288" s="292">
        <f>'7.  Persistence Report'!N69+'7.  Persistence Report'!N81</f>
        <v>5.3253535580000007</v>
      </c>
      <c r="P288" s="292">
        <f>'7.  Persistence Report'!O69+'7.  Persistence Report'!O81</f>
        <v>5.3253535580000007</v>
      </c>
      <c r="Q288" s="292">
        <f>'7.  Persistence Report'!P69+'7.  Persistence Report'!P81</f>
        <v>5.1327503070000002</v>
      </c>
      <c r="R288" s="292">
        <f>'7.  Persistence Report'!Q69+'7.  Persistence Report'!Q81</f>
        <v>4.4003247239999999</v>
      </c>
      <c r="S288" s="292">
        <f>'7.  Persistence Report'!R69+'7.  Persistence Report'!R81</f>
        <v>4.4003247239999999</v>
      </c>
      <c r="T288" s="292">
        <f>'7.  Persistence Report'!S69+'7.  Persistence Report'!S81</f>
        <v>4.4003247239999999</v>
      </c>
      <c r="U288" s="292">
        <f>'7.  Persistence Report'!T69+'7.  Persistence Report'!T81</f>
        <v>4.4003247239999999</v>
      </c>
      <c r="V288" s="292">
        <f>'7.  Persistence Report'!U69+'7.  Persistence Report'!U81</f>
        <v>4.3941870459999999</v>
      </c>
      <c r="W288" s="292">
        <f>'7.  Persistence Report'!V69+'7.  Persistence Report'!V81</f>
        <v>3.2881262329999998</v>
      </c>
      <c r="X288" s="292">
        <f>'7.  Persistence Report'!W69+'7.  Persistence Report'!W81</f>
        <v>3.2881262329999998</v>
      </c>
      <c r="Y288" s="407">
        <v>1</v>
      </c>
      <c r="Z288" s="407"/>
      <c r="AA288" s="407"/>
      <c r="AB288" s="407"/>
      <c r="AC288" s="407"/>
      <c r="AD288" s="407"/>
      <c r="AE288" s="407"/>
      <c r="AF288" s="407"/>
      <c r="AG288" s="407"/>
      <c r="AH288" s="407"/>
      <c r="AI288" s="407"/>
      <c r="AJ288" s="407"/>
      <c r="AK288" s="407"/>
      <c r="AL288" s="407"/>
      <c r="AM288" s="293">
        <f>SUM(Y288:AL288)</f>
        <v>1</v>
      </c>
    </row>
    <row r="289" spans="1:39" ht="15" outlineLevel="1">
      <c r="B289" s="291" t="s">
        <v>246</v>
      </c>
      <c r="C289" s="288" t="s">
        <v>160</v>
      </c>
      <c r="D289" s="292"/>
      <c r="E289" s="292"/>
      <c r="F289" s="292"/>
      <c r="G289" s="292"/>
      <c r="H289" s="292"/>
      <c r="I289" s="292"/>
      <c r="J289" s="292"/>
      <c r="K289" s="292"/>
      <c r="L289" s="292"/>
      <c r="M289" s="292"/>
      <c r="N289" s="465"/>
      <c r="O289" s="292"/>
      <c r="P289" s="292"/>
      <c r="Q289" s="292"/>
      <c r="R289" s="292"/>
      <c r="S289" s="292"/>
      <c r="T289" s="292"/>
      <c r="U289" s="292"/>
      <c r="V289" s="292"/>
      <c r="W289" s="292"/>
      <c r="X289" s="292"/>
      <c r="Y289" s="408">
        <f>Y288</f>
        <v>1</v>
      </c>
      <c r="Z289" s="408">
        <f>Z288</f>
        <v>0</v>
      </c>
      <c r="AA289" s="408">
        <f t="shared" ref="AA289:AB289" si="149">AA288</f>
        <v>0</v>
      </c>
      <c r="AB289" s="408">
        <f t="shared" si="149"/>
        <v>0</v>
      </c>
      <c r="AC289" s="408">
        <f t="shared" ref="AC289:AL289" si="150">AC288</f>
        <v>0</v>
      </c>
      <c r="AD289" s="408">
        <f t="shared" si="150"/>
        <v>0</v>
      </c>
      <c r="AE289" s="408">
        <f t="shared" si="150"/>
        <v>0</v>
      </c>
      <c r="AF289" s="408">
        <f t="shared" si="150"/>
        <v>0</v>
      </c>
      <c r="AG289" s="408">
        <f t="shared" si="150"/>
        <v>0</v>
      </c>
      <c r="AH289" s="408">
        <f t="shared" si="150"/>
        <v>0</v>
      </c>
      <c r="AI289" s="408">
        <f t="shared" si="150"/>
        <v>0</v>
      </c>
      <c r="AJ289" s="408">
        <f t="shared" si="150"/>
        <v>0</v>
      </c>
      <c r="AK289" s="408">
        <f t="shared" si="150"/>
        <v>0</v>
      </c>
      <c r="AL289" s="408">
        <f t="shared" si="150"/>
        <v>0</v>
      </c>
      <c r="AM289" s="294"/>
    </row>
    <row r="290" spans="1:39" ht="15" outlineLevel="1">
      <c r="B290" s="291"/>
      <c r="C290" s="302"/>
      <c r="D290" s="301"/>
      <c r="E290" s="301"/>
      <c r="F290" s="301"/>
      <c r="G290" s="301"/>
      <c r="H290" s="301"/>
      <c r="I290" s="301"/>
      <c r="J290" s="301"/>
      <c r="K290" s="301"/>
      <c r="L290" s="301"/>
      <c r="M290" s="301"/>
      <c r="N290" s="288"/>
      <c r="O290" s="301"/>
      <c r="P290" s="301"/>
      <c r="Q290" s="301"/>
      <c r="R290" s="301"/>
      <c r="S290" s="301"/>
      <c r="T290" s="301"/>
      <c r="U290" s="301"/>
      <c r="V290" s="301"/>
      <c r="W290" s="301"/>
      <c r="X290" s="301"/>
      <c r="Y290" s="409"/>
      <c r="Z290" s="409"/>
      <c r="AA290" s="409"/>
      <c r="AB290" s="409"/>
      <c r="AC290" s="409"/>
      <c r="AD290" s="409"/>
      <c r="AE290" s="409"/>
      <c r="AF290" s="409"/>
      <c r="AG290" s="409"/>
      <c r="AH290" s="409"/>
      <c r="AI290" s="409"/>
      <c r="AJ290" s="409"/>
      <c r="AK290" s="409"/>
      <c r="AL290" s="409"/>
      <c r="AM290" s="303"/>
    </row>
    <row r="291" spans="1:39" ht="15" outlineLevel="1">
      <c r="A291" s="506">
        <v>5</v>
      </c>
      <c r="B291" s="291" t="s">
        <v>5</v>
      </c>
      <c r="C291" s="288" t="s">
        <v>25</v>
      </c>
      <c r="D291" s="292">
        <f>'7.  Persistence Report'!AS72</f>
        <v>176537.30293216999</v>
      </c>
      <c r="E291" s="292">
        <f>'7.  Persistence Report'!AT72</f>
        <v>176537.30293216999</v>
      </c>
      <c r="F291" s="292">
        <f>'7.  Persistence Report'!AU72</f>
        <v>165900.50536417001</v>
      </c>
      <c r="G291" s="292">
        <f>'7.  Persistence Report'!AV72</f>
        <v>129599.81520974501</v>
      </c>
      <c r="H291" s="292">
        <f>'7.  Persistence Report'!AW72</f>
        <v>129599.81520974501</v>
      </c>
      <c r="I291" s="292">
        <f>'7.  Persistence Report'!AX72</f>
        <v>129599.81520974501</v>
      </c>
      <c r="J291" s="292">
        <f>'7.  Persistence Report'!AY72</f>
        <v>129599.81520974501</v>
      </c>
      <c r="K291" s="292">
        <f>'7.  Persistence Report'!AZ72</f>
        <v>129447.08843619798</v>
      </c>
      <c r="L291" s="292">
        <f>'7.  Persistence Report'!BA72</f>
        <v>108857.480609468</v>
      </c>
      <c r="M291" s="292">
        <f>'7.  Persistence Report'!BB72</f>
        <v>108857.480609468</v>
      </c>
      <c r="N291" s="288"/>
      <c r="O291" s="292">
        <f>'7.  Persistence Report'!N72</f>
        <v>12.163117277</v>
      </c>
      <c r="P291" s="292">
        <f>'7.  Persistence Report'!O72</f>
        <v>12.163117277</v>
      </c>
      <c r="Q291" s="292">
        <f>'7.  Persistence Report'!P72</f>
        <v>11.495367855</v>
      </c>
      <c r="R291" s="292">
        <f>'7.  Persistence Report'!Q72</f>
        <v>9.2165085730000005</v>
      </c>
      <c r="S291" s="292">
        <f>'7.  Persistence Report'!R72</f>
        <v>9.2165085730000005</v>
      </c>
      <c r="T291" s="292">
        <f>'7.  Persistence Report'!S72</f>
        <v>9.2165085730000005</v>
      </c>
      <c r="U291" s="292">
        <f>'7.  Persistence Report'!T72</f>
        <v>9.2165085730000005</v>
      </c>
      <c r="V291" s="292">
        <f>'7.  Persistence Report'!U72</f>
        <v>9.1990740100000004</v>
      </c>
      <c r="W291" s="292">
        <f>'7.  Persistence Report'!V72</f>
        <v>7.9065140420000004</v>
      </c>
      <c r="X291" s="292">
        <f>'7.  Persistence Report'!W72</f>
        <v>7.9065140420000004</v>
      </c>
      <c r="Y291" s="407">
        <v>1</v>
      </c>
      <c r="Z291" s="407"/>
      <c r="AA291" s="407"/>
      <c r="AB291" s="407"/>
      <c r="AC291" s="407"/>
      <c r="AD291" s="407"/>
      <c r="AE291" s="407"/>
      <c r="AF291" s="407"/>
      <c r="AG291" s="407"/>
      <c r="AH291" s="407"/>
      <c r="AI291" s="407"/>
      <c r="AJ291" s="407"/>
      <c r="AK291" s="407"/>
      <c r="AL291" s="407"/>
      <c r="AM291" s="293">
        <f>SUM(Y291:AL291)</f>
        <v>1</v>
      </c>
    </row>
    <row r="292" spans="1:39" ht="15" outlineLevel="1">
      <c r="B292" s="291" t="s">
        <v>246</v>
      </c>
      <c r="C292" s="288" t="s">
        <v>160</v>
      </c>
      <c r="D292" s="292"/>
      <c r="E292" s="292"/>
      <c r="F292" s="292"/>
      <c r="G292" s="292"/>
      <c r="H292" s="292"/>
      <c r="I292" s="292"/>
      <c r="J292" s="292"/>
      <c r="K292" s="292"/>
      <c r="L292" s="292"/>
      <c r="M292" s="292"/>
      <c r="N292" s="465"/>
      <c r="O292" s="292"/>
      <c r="P292" s="292"/>
      <c r="Q292" s="292"/>
      <c r="R292" s="292"/>
      <c r="S292" s="292"/>
      <c r="T292" s="292"/>
      <c r="U292" s="292"/>
      <c r="V292" s="292"/>
      <c r="W292" s="292"/>
      <c r="X292" s="292"/>
      <c r="Y292" s="408">
        <f>Y291</f>
        <v>1</v>
      </c>
      <c r="Z292" s="408">
        <f>Z291</f>
        <v>0</v>
      </c>
      <c r="AA292" s="408">
        <f t="shared" ref="AA292:AB292" si="151">AA291</f>
        <v>0</v>
      </c>
      <c r="AB292" s="408">
        <f t="shared" si="151"/>
        <v>0</v>
      </c>
      <c r="AC292" s="408">
        <f t="shared" ref="AC292:AL292" si="152">AC291</f>
        <v>0</v>
      </c>
      <c r="AD292" s="408">
        <f t="shared" si="152"/>
        <v>0</v>
      </c>
      <c r="AE292" s="408">
        <f t="shared" si="152"/>
        <v>0</v>
      </c>
      <c r="AF292" s="408">
        <f t="shared" si="152"/>
        <v>0</v>
      </c>
      <c r="AG292" s="408">
        <f t="shared" si="152"/>
        <v>0</v>
      </c>
      <c r="AH292" s="408">
        <f t="shared" si="152"/>
        <v>0</v>
      </c>
      <c r="AI292" s="408">
        <f t="shared" si="152"/>
        <v>0</v>
      </c>
      <c r="AJ292" s="408">
        <f t="shared" si="152"/>
        <v>0</v>
      </c>
      <c r="AK292" s="408">
        <f t="shared" si="152"/>
        <v>0</v>
      </c>
      <c r="AL292" s="408">
        <f t="shared" si="152"/>
        <v>0</v>
      </c>
      <c r="AM292" s="294"/>
    </row>
    <row r="293" spans="1:39" ht="15" outlineLevel="1">
      <c r="B293" s="291"/>
      <c r="C293" s="302"/>
      <c r="D293" s="301"/>
      <c r="E293" s="301"/>
      <c r="F293" s="301"/>
      <c r="G293" s="301"/>
      <c r="H293" s="301"/>
      <c r="I293" s="301"/>
      <c r="J293" s="301"/>
      <c r="K293" s="301"/>
      <c r="L293" s="301"/>
      <c r="M293" s="301"/>
      <c r="N293" s="288"/>
      <c r="O293" s="301"/>
      <c r="P293" s="301"/>
      <c r="Q293" s="301"/>
      <c r="R293" s="301"/>
      <c r="S293" s="301"/>
      <c r="T293" s="301"/>
      <c r="U293" s="301"/>
      <c r="V293" s="301"/>
      <c r="W293" s="301"/>
      <c r="X293" s="301"/>
      <c r="Y293" s="409"/>
      <c r="Z293" s="409"/>
      <c r="AA293" s="409"/>
      <c r="AB293" s="409"/>
      <c r="AC293" s="409"/>
      <c r="AD293" s="409"/>
      <c r="AE293" s="409"/>
      <c r="AF293" s="409"/>
      <c r="AG293" s="409"/>
      <c r="AH293" s="409"/>
      <c r="AI293" s="409"/>
      <c r="AJ293" s="409"/>
      <c r="AK293" s="409"/>
      <c r="AL293" s="409"/>
      <c r="AM293" s="303"/>
    </row>
    <row r="294" spans="1:39" ht="15" outlineLevel="1">
      <c r="A294" s="506">
        <v>6</v>
      </c>
      <c r="B294" s="291" t="s">
        <v>6</v>
      </c>
      <c r="C294" s="288" t="s">
        <v>25</v>
      </c>
      <c r="D294" s="292"/>
      <c r="E294" s="292"/>
      <c r="F294" s="292"/>
      <c r="G294" s="292"/>
      <c r="H294" s="292"/>
      <c r="I294" s="292"/>
      <c r="J294" s="292"/>
      <c r="K294" s="292"/>
      <c r="L294" s="292"/>
      <c r="M294" s="292"/>
      <c r="N294" s="288"/>
      <c r="O294" s="292"/>
      <c r="P294" s="292"/>
      <c r="Q294" s="292"/>
      <c r="R294" s="292"/>
      <c r="S294" s="292"/>
      <c r="T294" s="292"/>
      <c r="U294" s="292"/>
      <c r="V294" s="292"/>
      <c r="W294" s="292"/>
      <c r="X294" s="292"/>
      <c r="Y294" s="407"/>
      <c r="Z294" s="407"/>
      <c r="AA294" s="407"/>
      <c r="AB294" s="407"/>
      <c r="AC294" s="407"/>
      <c r="AD294" s="407"/>
      <c r="AE294" s="407"/>
      <c r="AF294" s="407"/>
      <c r="AG294" s="407"/>
      <c r="AH294" s="407"/>
      <c r="AI294" s="407"/>
      <c r="AJ294" s="407"/>
      <c r="AK294" s="407"/>
      <c r="AL294" s="407"/>
      <c r="AM294" s="293">
        <f>SUM(Y294:AL294)</f>
        <v>0</v>
      </c>
    </row>
    <row r="295" spans="1:39" ht="15" outlineLevel="1">
      <c r="B295" s="291" t="s">
        <v>246</v>
      </c>
      <c r="C295" s="288" t="s">
        <v>160</v>
      </c>
      <c r="D295" s="292"/>
      <c r="E295" s="292"/>
      <c r="F295" s="292"/>
      <c r="G295" s="292"/>
      <c r="H295" s="292"/>
      <c r="I295" s="292"/>
      <c r="J295" s="292"/>
      <c r="K295" s="292"/>
      <c r="L295" s="292"/>
      <c r="M295" s="292"/>
      <c r="N295" s="465"/>
      <c r="O295" s="292"/>
      <c r="P295" s="292"/>
      <c r="Q295" s="292"/>
      <c r="R295" s="292"/>
      <c r="S295" s="292"/>
      <c r="T295" s="292"/>
      <c r="U295" s="292"/>
      <c r="V295" s="292"/>
      <c r="W295" s="292"/>
      <c r="X295" s="292"/>
      <c r="Y295" s="408">
        <f>Y294</f>
        <v>0</v>
      </c>
      <c r="Z295" s="408">
        <f>Z294</f>
        <v>0</v>
      </c>
      <c r="AA295" s="408">
        <f t="shared" ref="AA295:AB295" si="153">AA294</f>
        <v>0</v>
      </c>
      <c r="AB295" s="408">
        <f t="shared" si="153"/>
        <v>0</v>
      </c>
      <c r="AC295" s="408">
        <f t="shared" ref="AC295:AL295" si="154">AC294</f>
        <v>0</v>
      </c>
      <c r="AD295" s="408">
        <f t="shared" si="154"/>
        <v>0</v>
      </c>
      <c r="AE295" s="408">
        <f t="shared" si="154"/>
        <v>0</v>
      </c>
      <c r="AF295" s="408">
        <f t="shared" si="154"/>
        <v>0</v>
      </c>
      <c r="AG295" s="408">
        <f t="shared" si="154"/>
        <v>0</v>
      </c>
      <c r="AH295" s="408">
        <f t="shared" si="154"/>
        <v>0</v>
      </c>
      <c r="AI295" s="408">
        <f t="shared" si="154"/>
        <v>0</v>
      </c>
      <c r="AJ295" s="408">
        <f t="shared" si="154"/>
        <v>0</v>
      </c>
      <c r="AK295" s="408">
        <f t="shared" si="154"/>
        <v>0</v>
      </c>
      <c r="AL295" s="408">
        <f t="shared" si="154"/>
        <v>0</v>
      </c>
      <c r="AM295" s="294"/>
    </row>
    <row r="296" spans="1:39" ht="15" outlineLevel="1">
      <c r="B296" s="291"/>
      <c r="C296" s="302"/>
      <c r="D296" s="301"/>
      <c r="E296" s="301"/>
      <c r="F296" s="301"/>
      <c r="G296" s="301"/>
      <c r="H296" s="301"/>
      <c r="I296" s="301"/>
      <c r="J296" s="301"/>
      <c r="K296" s="301"/>
      <c r="L296" s="301"/>
      <c r="M296" s="301"/>
      <c r="N296" s="288"/>
      <c r="O296" s="301"/>
      <c r="P296" s="301"/>
      <c r="Q296" s="301"/>
      <c r="R296" s="301"/>
      <c r="S296" s="301"/>
      <c r="T296" s="301"/>
      <c r="U296" s="301"/>
      <c r="V296" s="301"/>
      <c r="W296" s="301"/>
      <c r="X296" s="301"/>
      <c r="Y296" s="409"/>
      <c r="Z296" s="409"/>
      <c r="AA296" s="409"/>
      <c r="AB296" s="409"/>
      <c r="AC296" s="409"/>
      <c r="AD296" s="409"/>
      <c r="AE296" s="409"/>
      <c r="AF296" s="409"/>
      <c r="AG296" s="409"/>
      <c r="AH296" s="409"/>
      <c r="AI296" s="409"/>
      <c r="AJ296" s="409"/>
      <c r="AK296" s="409"/>
      <c r="AL296" s="409"/>
      <c r="AM296" s="303"/>
    </row>
    <row r="297" spans="1:39" ht="15" outlineLevel="1">
      <c r="A297" s="506">
        <v>7</v>
      </c>
      <c r="B297" s="291" t="s">
        <v>42</v>
      </c>
      <c r="C297" s="288" t="s">
        <v>25</v>
      </c>
      <c r="D297" s="292"/>
      <c r="E297" s="292"/>
      <c r="F297" s="292"/>
      <c r="G297" s="292"/>
      <c r="H297" s="292"/>
      <c r="I297" s="292"/>
      <c r="J297" s="292"/>
      <c r="K297" s="292"/>
      <c r="L297" s="292"/>
      <c r="M297" s="292"/>
      <c r="N297" s="288"/>
      <c r="O297" s="292"/>
      <c r="P297" s="292"/>
      <c r="Q297" s="292"/>
      <c r="R297" s="292"/>
      <c r="S297" s="292"/>
      <c r="T297" s="292"/>
      <c r="U297" s="292"/>
      <c r="V297" s="292"/>
      <c r="W297" s="292"/>
      <c r="X297" s="292"/>
      <c r="Y297" s="407"/>
      <c r="Z297" s="407"/>
      <c r="AA297" s="407"/>
      <c r="AB297" s="407"/>
      <c r="AC297" s="407"/>
      <c r="AD297" s="407"/>
      <c r="AE297" s="407"/>
      <c r="AF297" s="407"/>
      <c r="AG297" s="407"/>
      <c r="AH297" s="407"/>
      <c r="AI297" s="407"/>
      <c r="AJ297" s="407"/>
      <c r="AK297" s="407"/>
      <c r="AL297" s="407"/>
      <c r="AM297" s="293">
        <f>SUM(Y297:AL297)</f>
        <v>0</v>
      </c>
    </row>
    <row r="298" spans="1:39" ht="15" outlineLevel="1">
      <c r="B298" s="291" t="s">
        <v>246</v>
      </c>
      <c r="C298" s="288" t="s">
        <v>160</v>
      </c>
      <c r="D298" s="292"/>
      <c r="E298" s="292"/>
      <c r="F298" s="292"/>
      <c r="G298" s="292"/>
      <c r="H298" s="292"/>
      <c r="I298" s="292"/>
      <c r="J298" s="292"/>
      <c r="K298" s="292"/>
      <c r="L298" s="292"/>
      <c r="M298" s="292"/>
      <c r="N298" s="288"/>
      <c r="O298" s="292"/>
      <c r="P298" s="292"/>
      <c r="Q298" s="292"/>
      <c r="R298" s="292"/>
      <c r="S298" s="292"/>
      <c r="T298" s="292"/>
      <c r="U298" s="292"/>
      <c r="V298" s="292"/>
      <c r="W298" s="292"/>
      <c r="X298" s="292"/>
      <c r="Y298" s="408">
        <f>Y297</f>
        <v>0</v>
      </c>
      <c r="Z298" s="408">
        <f>Z297</f>
        <v>0</v>
      </c>
      <c r="AA298" s="408">
        <f t="shared" ref="AA298:AB298" si="155">AA297</f>
        <v>0</v>
      </c>
      <c r="AB298" s="408">
        <f t="shared" si="155"/>
        <v>0</v>
      </c>
      <c r="AC298" s="408">
        <f t="shared" ref="AC298:AL298" si="156">AC297</f>
        <v>0</v>
      </c>
      <c r="AD298" s="408">
        <f t="shared" si="156"/>
        <v>0</v>
      </c>
      <c r="AE298" s="408">
        <f t="shared" si="156"/>
        <v>0</v>
      </c>
      <c r="AF298" s="408">
        <f t="shared" si="156"/>
        <v>0</v>
      </c>
      <c r="AG298" s="408">
        <f t="shared" si="156"/>
        <v>0</v>
      </c>
      <c r="AH298" s="408">
        <f t="shared" si="156"/>
        <v>0</v>
      </c>
      <c r="AI298" s="408">
        <f t="shared" si="156"/>
        <v>0</v>
      </c>
      <c r="AJ298" s="408">
        <f t="shared" si="156"/>
        <v>0</v>
      </c>
      <c r="AK298" s="408">
        <f t="shared" si="156"/>
        <v>0</v>
      </c>
      <c r="AL298" s="408">
        <f t="shared" si="156"/>
        <v>0</v>
      </c>
      <c r="AM298" s="294"/>
    </row>
    <row r="299" spans="1:39" ht="15" outlineLevel="1">
      <c r="B299" s="291"/>
      <c r="C299" s="302"/>
      <c r="D299" s="301"/>
      <c r="E299" s="301"/>
      <c r="F299" s="301"/>
      <c r="G299" s="301"/>
      <c r="H299" s="301"/>
      <c r="I299" s="301"/>
      <c r="J299" s="301"/>
      <c r="K299" s="301"/>
      <c r="L299" s="301"/>
      <c r="M299" s="301"/>
      <c r="N299" s="288"/>
      <c r="O299" s="301"/>
      <c r="P299" s="301"/>
      <c r="Q299" s="301"/>
      <c r="R299" s="301"/>
      <c r="S299" s="301"/>
      <c r="T299" s="301"/>
      <c r="U299" s="301"/>
      <c r="V299" s="301"/>
      <c r="W299" s="301"/>
      <c r="X299" s="301"/>
      <c r="Y299" s="409"/>
      <c r="Z299" s="409"/>
      <c r="AA299" s="409"/>
      <c r="AB299" s="409"/>
      <c r="AC299" s="409"/>
      <c r="AD299" s="409"/>
      <c r="AE299" s="409"/>
      <c r="AF299" s="409"/>
      <c r="AG299" s="409"/>
      <c r="AH299" s="409"/>
      <c r="AI299" s="409"/>
      <c r="AJ299" s="409"/>
      <c r="AK299" s="409"/>
      <c r="AL299" s="409"/>
      <c r="AM299" s="303"/>
    </row>
    <row r="300" spans="1:39" s="280" customFormat="1" ht="15" outlineLevel="1">
      <c r="A300" s="506">
        <v>8</v>
      </c>
      <c r="B300" s="291" t="s">
        <v>470</v>
      </c>
      <c r="C300" s="288" t="s">
        <v>25</v>
      </c>
      <c r="D300" s="292"/>
      <c r="E300" s="292"/>
      <c r="F300" s="292"/>
      <c r="G300" s="292"/>
      <c r="H300" s="292"/>
      <c r="I300" s="292"/>
      <c r="J300" s="292"/>
      <c r="K300" s="292"/>
      <c r="L300" s="292"/>
      <c r="M300" s="292"/>
      <c r="N300" s="288"/>
      <c r="O300" s="292"/>
      <c r="P300" s="292"/>
      <c r="Q300" s="292"/>
      <c r="R300" s="292"/>
      <c r="S300" s="292"/>
      <c r="T300" s="292"/>
      <c r="U300" s="292"/>
      <c r="V300" s="292"/>
      <c r="W300" s="292"/>
      <c r="X300" s="292"/>
      <c r="Y300" s="407"/>
      <c r="Z300" s="407"/>
      <c r="AA300" s="407"/>
      <c r="AB300" s="407"/>
      <c r="AC300" s="407"/>
      <c r="AD300" s="407"/>
      <c r="AE300" s="407"/>
      <c r="AF300" s="407"/>
      <c r="AG300" s="407"/>
      <c r="AH300" s="407"/>
      <c r="AI300" s="407"/>
      <c r="AJ300" s="407"/>
      <c r="AK300" s="407"/>
      <c r="AL300" s="407"/>
      <c r="AM300" s="293">
        <f>SUM(Y300:AL300)</f>
        <v>0</v>
      </c>
    </row>
    <row r="301" spans="1:39" s="280" customFormat="1" ht="15" outlineLevel="1">
      <c r="A301" s="506"/>
      <c r="B301" s="291" t="s">
        <v>246</v>
      </c>
      <c r="C301" s="288" t="s">
        <v>160</v>
      </c>
      <c r="D301" s="292"/>
      <c r="E301" s="292"/>
      <c r="F301" s="292"/>
      <c r="G301" s="292"/>
      <c r="H301" s="292"/>
      <c r="I301" s="292"/>
      <c r="J301" s="292"/>
      <c r="K301" s="292"/>
      <c r="L301" s="292"/>
      <c r="M301" s="292"/>
      <c r="N301" s="288"/>
      <c r="O301" s="292"/>
      <c r="P301" s="292"/>
      <c r="Q301" s="292"/>
      <c r="R301" s="292"/>
      <c r="S301" s="292"/>
      <c r="T301" s="292"/>
      <c r="U301" s="292"/>
      <c r="V301" s="292"/>
      <c r="W301" s="292"/>
      <c r="X301" s="292"/>
      <c r="Y301" s="408">
        <f>Y300</f>
        <v>0</v>
      </c>
      <c r="Z301" s="408">
        <f>Z300</f>
        <v>0</v>
      </c>
      <c r="AA301" s="408">
        <f t="shared" ref="AA301:AB301" si="157">AA300</f>
        <v>0</v>
      </c>
      <c r="AB301" s="408">
        <f t="shared" si="157"/>
        <v>0</v>
      </c>
      <c r="AC301" s="408">
        <f t="shared" ref="AC301:AL301" si="158">AC300</f>
        <v>0</v>
      </c>
      <c r="AD301" s="408">
        <f t="shared" si="158"/>
        <v>0</v>
      </c>
      <c r="AE301" s="408">
        <f t="shared" si="158"/>
        <v>0</v>
      </c>
      <c r="AF301" s="408">
        <f t="shared" si="158"/>
        <v>0</v>
      </c>
      <c r="AG301" s="408">
        <f t="shared" si="158"/>
        <v>0</v>
      </c>
      <c r="AH301" s="408">
        <f t="shared" si="158"/>
        <v>0</v>
      </c>
      <c r="AI301" s="408">
        <f t="shared" si="158"/>
        <v>0</v>
      </c>
      <c r="AJ301" s="408">
        <f t="shared" si="158"/>
        <v>0</v>
      </c>
      <c r="AK301" s="408">
        <f t="shared" si="158"/>
        <v>0</v>
      </c>
      <c r="AL301" s="408">
        <f t="shared" si="158"/>
        <v>0</v>
      </c>
      <c r="AM301" s="294"/>
    </row>
    <row r="302" spans="1:39" s="280" customFormat="1" ht="15" outlineLevel="1">
      <c r="A302" s="506"/>
      <c r="B302" s="291"/>
      <c r="C302" s="302"/>
      <c r="D302" s="301"/>
      <c r="E302" s="301"/>
      <c r="F302" s="301"/>
      <c r="G302" s="301"/>
      <c r="H302" s="301"/>
      <c r="I302" s="301"/>
      <c r="J302" s="301"/>
      <c r="K302" s="301"/>
      <c r="L302" s="301"/>
      <c r="M302" s="301"/>
      <c r="N302" s="288"/>
      <c r="O302" s="301"/>
      <c r="P302" s="301"/>
      <c r="Q302" s="301"/>
      <c r="R302" s="301"/>
      <c r="S302" s="301"/>
      <c r="T302" s="301"/>
      <c r="U302" s="301"/>
      <c r="V302" s="301"/>
      <c r="W302" s="301"/>
      <c r="X302" s="301"/>
      <c r="Y302" s="409"/>
      <c r="Z302" s="409"/>
      <c r="AA302" s="409"/>
      <c r="AB302" s="409"/>
      <c r="AC302" s="409"/>
      <c r="AD302" s="409"/>
      <c r="AE302" s="409"/>
      <c r="AF302" s="409"/>
      <c r="AG302" s="409"/>
      <c r="AH302" s="409"/>
      <c r="AI302" s="409"/>
      <c r="AJ302" s="409"/>
      <c r="AK302" s="409"/>
      <c r="AL302" s="409"/>
      <c r="AM302" s="303"/>
    </row>
    <row r="303" spans="1:39" ht="15" outlineLevel="1">
      <c r="A303" s="506">
        <v>9</v>
      </c>
      <c r="B303" s="291" t="s">
        <v>7</v>
      </c>
      <c r="C303" s="288" t="s">
        <v>25</v>
      </c>
      <c r="D303" s="292">
        <f>'7.  Persistence Report'!AS75</f>
        <v>4213.41529455</v>
      </c>
      <c r="E303" s="292">
        <f>'7.  Persistence Report'!AT75</f>
        <v>4213.41529455</v>
      </c>
      <c r="F303" s="292">
        <f>'7.  Persistence Report'!AU75</f>
        <v>4213.41529455</v>
      </c>
      <c r="G303" s="292">
        <f>'7.  Persistence Report'!AV75</f>
        <v>4213.41529455</v>
      </c>
      <c r="H303" s="292">
        <f>'7.  Persistence Report'!AW75</f>
        <v>4213.41529455</v>
      </c>
      <c r="I303" s="292">
        <f>'7.  Persistence Report'!AX75</f>
        <v>4213.41529455</v>
      </c>
      <c r="J303" s="292">
        <f>'7.  Persistence Report'!AY75</f>
        <v>4213.41529455</v>
      </c>
      <c r="K303" s="292">
        <f>'7.  Persistence Report'!AZ75</f>
        <v>4213.41529455</v>
      </c>
      <c r="L303" s="292">
        <f>'7.  Persistence Report'!BA75</f>
        <v>4213.41529455</v>
      </c>
      <c r="M303" s="292">
        <f>'7.  Persistence Report'!BB75</f>
        <v>4213.41529455</v>
      </c>
      <c r="N303" s="288"/>
      <c r="O303" s="292">
        <f>'7.  Persistence Report'!N75</f>
        <v>0.54759333099999996</v>
      </c>
      <c r="P303" s="292">
        <f>'7.  Persistence Report'!O75</f>
        <v>0.54759333099999996</v>
      </c>
      <c r="Q303" s="292">
        <f>'7.  Persistence Report'!P75</f>
        <v>0.54759333099999996</v>
      </c>
      <c r="R303" s="292">
        <f>'7.  Persistence Report'!Q75</f>
        <v>0.54759333099999996</v>
      </c>
      <c r="S303" s="292">
        <f>'7.  Persistence Report'!R75</f>
        <v>0.54759333099999996</v>
      </c>
      <c r="T303" s="292">
        <f>'7.  Persistence Report'!S75</f>
        <v>0.54759333099999996</v>
      </c>
      <c r="U303" s="292">
        <f>'7.  Persistence Report'!T75</f>
        <v>0.54759333099999996</v>
      </c>
      <c r="V303" s="292">
        <f>'7.  Persistence Report'!U75</f>
        <v>0.54759333099999996</v>
      </c>
      <c r="W303" s="292">
        <f>'7.  Persistence Report'!V75</f>
        <v>0.54759333099999996</v>
      </c>
      <c r="X303" s="292">
        <f>'7.  Persistence Report'!W75</f>
        <v>0.54759333099999996</v>
      </c>
      <c r="Y303" s="407">
        <v>1</v>
      </c>
      <c r="Z303" s="407"/>
      <c r="AA303" s="407"/>
      <c r="AB303" s="407"/>
      <c r="AC303" s="407"/>
      <c r="AD303" s="407"/>
      <c r="AE303" s="407"/>
      <c r="AF303" s="407"/>
      <c r="AG303" s="407"/>
      <c r="AH303" s="407"/>
      <c r="AI303" s="407"/>
      <c r="AJ303" s="407"/>
      <c r="AK303" s="407"/>
      <c r="AL303" s="407"/>
      <c r="AM303" s="293">
        <f>SUM(Y303:AL303)</f>
        <v>1</v>
      </c>
    </row>
    <row r="304" spans="1:39" ht="15" outlineLevel="1">
      <c r="B304" s="291" t="s">
        <v>246</v>
      </c>
      <c r="C304" s="288" t="s">
        <v>160</v>
      </c>
      <c r="D304" s="292"/>
      <c r="E304" s="292"/>
      <c r="F304" s="292"/>
      <c r="G304" s="292"/>
      <c r="H304" s="292"/>
      <c r="I304" s="292"/>
      <c r="J304" s="292"/>
      <c r="K304" s="292"/>
      <c r="L304" s="292"/>
      <c r="M304" s="292"/>
      <c r="N304" s="288"/>
      <c r="O304" s="292"/>
      <c r="P304" s="292"/>
      <c r="Q304" s="292"/>
      <c r="R304" s="292"/>
      <c r="S304" s="292"/>
      <c r="T304" s="292"/>
      <c r="U304" s="292"/>
      <c r="V304" s="292"/>
      <c r="W304" s="292"/>
      <c r="X304" s="292"/>
      <c r="Y304" s="408">
        <f>Y303</f>
        <v>1</v>
      </c>
      <c r="Z304" s="408">
        <f>Z303</f>
        <v>0</v>
      </c>
      <c r="AA304" s="408">
        <f t="shared" ref="AA304:AB304" si="159">AA303</f>
        <v>0</v>
      </c>
      <c r="AB304" s="408">
        <f t="shared" si="159"/>
        <v>0</v>
      </c>
      <c r="AC304" s="408">
        <f t="shared" ref="AC304:AL304" si="160">AC303</f>
        <v>0</v>
      </c>
      <c r="AD304" s="408">
        <f t="shared" si="160"/>
        <v>0</v>
      </c>
      <c r="AE304" s="408">
        <f t="shared" si="160"/>
        <v>0</v>
      </c>
      <c r="AF304" s="408">
        <f t="shared" si="160"/>
        <v>0</v>
      </c>
      <c r="AG304" s="408">
        <f t="shared" si="160"/>
        <v>0</v>
      </c>
      <c r="AH304" s="408">
        <f t="shared" si="160"/>
        <v>0</v>
      </c>
      <c r="AI304" s="408">
        <f t="shared" si="160"/>
        <v>0</v>
      </c>
      <c r="AJ304" s="408">
        <f t="shared" si="160"/>
        <v>0</v>
      </c>
      <c r="AK304" s="408">
        <f t="shared" si="160"/>
        <v>0</v>
      </c>
      <c r="AL304" s="408">
        <f t="shared" si="160"/>
        <v>0</v>
      </c>
      <c r="AM304" s="294"/>
    </row>
    <row r="305" spans="1:39" ht="15" outlineLevel="1">
      <c r="B305" s="304"/>
      <c r="C305" s="305"/>
      <c r="D305" s="288"/>
      <c r="E305" s="288"/>
      <c r="F305" s="288"/>
      <c r="G305" s="288"/>
      <c r="H305" s="288"/>
      <c r="I305" s="288"/>
      <c r="J305" s="288"/>
      <c r="K305" s="288"/>
      <c r="L305" s="288"/>
      <c r="M305" s="288"/>
      <c r="N305" s="288"/>
      <c r="O305" s="288"/>
      <c r="P305" s="288"/>
      <c r="Q305" s="288"/>
      <c r="R305" s="288"/>
      <c r="S305" s="288"/>
      <c r="T305" s="288"/>
      <c r="U305" s="288"/>
      <c r="V305" s="288"/>
      <c r="W305" s="288"/>
      <c r="X305" s="288"/>
      <c r="Y305" s="409"/>
      <c r="Z305" s="409"/>
      <c r="AA305" s="409"/>
      <c r="AB305" s="409"/>
      <c r="AC305" s="409"/>
      <c r="AD305" s="409"/>
      <c r="AE305" s="409"/>
      <c r="AF305" s="409"/>
      <c r="AG305" s="409"/>
      <c r="AH305" s="409"/>
      <c r="AI305" s="409"/>
      <c r="AJ305" s="409"/>
      <c r="AK305" s="409"/>
      <c r="AL305" s="409"/>
      <c r="AM305" s="303"/>
    </row>
    <row r="306" spans="1:39" ht="15.6" outlineLevel="1">
      <c r="A306" s="507"/>
      <c r="B306" s="285" t="s">
        <v>8</v>
      </c>
      <c r="C306" s="286"/>
      <c r="D306" s="286"/>
      <c r="E306" s="286"/>
      <c r="F306" s="286"/>
      <c r="G306" s="286"/>
      <c r="H306" s="286"/>
      <c r="I306" s="286"/>
      <c r="J306" s="286"/>
      <c r="K306" s="286"/>
      <c r="L306" s="286"/>
      <c r="M306" s="286"/>
      <c r="N306" s="288"/>
      <c r="O306" s="286"/>
      <c r="P306" s="286"/>
      <c r="Q306" s="286"/>
      <c r="R306" s="286"/>
      <c r="S306" s="286"/>
      <c r="T306" s="286"/>
      <c r="U306" s="286"/>
      <c r="V306" s="286"/>
      <c r="W306" s="286"/>
      <c r="X306" s="286"/>
      <c r="Y306" s="411"/>
      <c r="Z306" s="411"/>
      <c r="AA306" s="411"/>
      <c r="AB306" s="411"/>
      <c r="AC306" s="411"/>
      <c r="AD306" s="411"/>
      <c r="AE306" s="411"/>
      <c r="AF306" s="411"/>
      <c r="AG306" s="411"/>
      <c r="AH306" s="411"/>
      <c r="AI306" s="411"/>
      <c r="AJ306" s="411"/>
      <c r="AK306" s="411"/>
      <c r="AL306" s="411"/>
      <c r="AM306" s="289"/>
    </row>
    <row r="307" spans="1:39" ht="15" outlineLevel="1">
      <c r="A307" s="506">
        <v>10</v>
      </c>
      <c r="B307" s="307" t="s">
        <v>22</v>
      </c>
      <c r="C307" s="288" t="s">
        <v>25</v>
      </c>
      <c r="D307" s="292">
        <f>'7.  Persistence Report'!AS67</f>
        <v>1257283.40689042</v>
      </c>
      <c r="E307" s="292">
        <f>'7.  Persistence Report'!AT67</f>
        <v>1257283.40689042</v>
      </c>
      <c r="F307" s="292">
        <f>'7.  Persistence Report'!AU67</f>
        <v>1257283.40689042</v>
      </c>
      <c r="G307" s="292">
        <f>'7.  Persistence Report'!AV67</f>
        <v>1257283.40689042</v>
      </c>
      <c r="H307" s="292">
        <f>'7.  Persistence Report'!AW67</f>
        <v>1243670.4999209901</v>
      </c>
      <c r="I307" s="292">
        <f>'7.  Persistence Report'!AX67</f>
        <v>1219032.4064559401</v>
      </c>
      <c r="J307" s="292">
        <f>'7.  Persistence Report'!AY67</f>
        <v>1219032.4064559401</v>
      </c>
      <c r="K307" s="292">
        <f>'7.  Persistence Report'!AZ67</f>
        <v>1212107.37664759</v>
      </c>
      <c r="L307" s="292">
        <f>'7.  Persistence Report'!BA67</f>
        <v>1192725.3069756101</v>
      </c>
      <c r="M307" s="292">
        <f>'7.  Persistence Report'!BB67</f>
        <v>1013119.62241592</v>
      </c>
      <c r="N307" s="292">
        <v>12</v>
      </c>
      <c r="O307" s="292">
        <f>'7.  Persistence Report'!N67</f>
        <v>198.44107208899999</v>
      </c>
      <c r="P307" s="292">
        <f>'7.  Persistence Report'!O67</f>
        <v>198.44107208899999</v>
      </c>
      <c r="Q307" s="292">
        <f>'7.  Persistence Report'!P67</f>
        <v>198.44107208899999</v>
      </c>
      <c r="R307" s="292">
        <f>'7.  Persistence Report'!Q67</f>
        <v>198.44107208899999</v>
      </c>
      <c r="S307" s="292">
        <f>'7.  Persistence Report'!R67</f>
        <v>194.062632248</v>
      </c>
      <c r="T307" s="292">
        <f>'7.  Persistence Report'!S67</f>
        <v>190.29283389899999</v>
      </c>
      <c r="U307" s="292">
        <f>'7.  Persistence Report'!T67</f>
        <v>190.29283389899999</v>
      </c>
      <c r="V307" s="292">
        <f>'7.  Persistence Report'!U67</f>
        <v>190.21247761999999</v>
      </c>
      <c r="W307" s="292">
        <f>'7.  Persistence Report'!V67</f>
        <v>185.174366494</v>
      </c>
      <c r="X307" s="292">
        <f>'7.  Persistence Report'!W67</f>
        <v>157.693457139</v>
      </c>
      <c r="Y307" s="412"/>
      <c r="Z307" s="500">
        <v>0.37</v>
      </c>
      <c r="AA307" s="500">
        <v>0.63</v>
      </c>
      <c r="AB307" s="500"/>
      <c r="AC307" s="412"/>
      <c r="AD307" s="412"/>
      <c r="AE307" s="412"/>
      <c r="AF307" s="412"/>
      <c r="AG307" s="412"/>
      <c r="AH307" s="412"/>
      <c r="AI307" s="412"/>
      <c r="AJ307" s="412"/>
      <c r="AK307" s="412"/>
      <c r="AL307" s="412"/>
      <c r="AM307" s="293">
        <f>SUM(Y307:AL307)</f>
        <v>1</v>
      </c>
    </row>
    <row r="308" spans="1:39" ht="15" outlineLevel="1">
      <c r="B308" s="291" t="s">
        <v>246</v>
      </c>
      <c r="C308" s="288" t="s">
        <v>160</v>
      </c>
      <c r="D308" s="292">
        <f>'7.  Persistence Report'!AS80</f>
        <v>370986.3137</v>
      </c>
      <c r="E308" s="292">
        <f>'7.  Persistence Report'!AT80</f>
        <v>367828.27929999999</v>
      </c>
      <c r="F308" s="292">
        <f>'7.  Persistence Report'!AU80</f>
        <v>367828.27929999999</v>
      </c>
      <c r="G308" s="292">
        <f>'7.  Persistence Report'!AV80</f>
        <v>367828.27929999999</v>
      </c>
      <c r="H308" s="292">
        <f>'7.  Persistence Report'!AW80</f>
        <v>367828.27929999999</v>
      </c>
      <c r="I308" s="292">
        <f>'7.  Persistence Report'!AX80</f>
        <v>365622.01030000002</v>
      </c>
      <c r="J308" s="292">
        <f>'7.  Persistence Report'!AY80</f>
        <v>365622.01030000002</v>
      </c>
      <c r="K308" s="292">
        <f>'7.  Persistence Report'!AZ80</f>
        <v>353788.2341</v>
      </c>
      <c r="L308" s="292">
        <f>'7.  Persistence Report'!BA80</f>
        <v>334368.26510000002</v>
      </c>
      <c r="M308" s="292">
        <f>'7.  Persistence Report'!BB80</f>
        <v>318285.10330000002</v>
      </c>
      <c r="N308" s="292">
        <f>N307</f>
        <v>12</v>
      </c>
      <c r="O308" s="292">
        <f>'7.  Persistence Report'!N80</f>
        <v>41.74756816</v>
      </c>
      <c r="P308" s="292">
        <f>'7.  Persistence Report'!O80</f>
        <v>40.991232060000002</v>
      </c>
      <c r="Q308" s="292">
        <f>'7.  Persistence Report'!P80</f>
        <v>40.991232060000002</v>
      </c>
      <c r="R308" s="292">
        <f>'7.  Persistence Report'!Q80</f>
        <v>40.991232060000002</v>
      </c>
      <c r="S308" s="292">
        <f>'7.  Persistence Report'!R80</f>
        <v>40.991232060000002</v>
      </c>
      <c r="T308" s="292">
        <f>'7.  Persistence Report'!S80</f>
        <v>40.650048490000003</v>
      </c>
      <c r="U308" s="292">
        <f>'7.  Persistence Report'!T80</f>
        <v>40.650048490000003</v>
      </c>
      <c r="V308" s="292">
        <f>'7.  Persistence Report'!U80</f>
        <v>40.650048490000003</v>
      </c>
      <c r="W308" s="292">
        <f>'7.  Persistence Report'!V80</f>
        <v>37.565838419999999</v>
      </c>
      <c r="X308" s="292">
        <f>'7.  Persistence Report'!W80</f>
        <v>35.078693469999997</v>
      </c>
      <c r="Y308" s="408">
        <f>Y307</f>
        <v>0</v>
      </c>
      <c r="Z308" s="408">
        <f>Z307</f>
        <v>0.37</v>
      </c>
      <c r="AA308" s="408">
        <f t="shared" ref="AA308:AB308" si="161">AA307</f>
        <v>0.63</v>
      </c>
      <c r="AB308" s="408">
        <f t="shared" si="161"/>
        <v>0</v>
      </c>
      <c r="AC308" s="408">
        <f t="shared" ref="AC308:AL308" si="162">AC307</f>
        <v>0</v>
      </c>
      <c r="AD308" s="408">
        <f t="shared" si="162"/>
        <v>0</v>
      </c>
      <c r="AE308" s="408">
        <f t="shared" si="162"/>
        <v>0</v>
      </c>
      <c r="AF308" s="408">
        <f t="shared" si="162"/>
        <v>0</v>
      </c>
      <c r="AG308" s="408">
        <f t="shared" si="162"/>
        <v>0</v>
      </c>
      <c r="AH308" s="408">
        <f t="shared" si="162"/>
        <v>0</v>
      </c>
      <c r="AI308" s="408">
        <f t="shared" si="162"/>
        <v>0</v>
      </c>
      <c r="AJ308" s="408">
        <f t="shared" si="162"/>
        <v>0</v>
      </c>
      <c r="AK308" s="408">
        <f t="shared" si="162"/>
        <v>0</v>
      </c>
      <c r="AL308" s="408">
        <f t="shared" si="162"/>
        <v>0</v>
      </c>
      <c r="AM308" s="308"/>
    </row>
    <row r="309" spans="1:39" ht="15" outlineLevel="1">
      <c r="B309" s="307"/>
      <c r="C309" s="309"/>
      <c r="D309" s="288"/>
      <c r="E309" s="288"/>
      <c r="F309" s="288"/>
      <c r="G309" s="288"/>
      <c r="H309" s="288"/>
      <c r="I309" s="288"/>
      <c r="J309" s="288"/>
      <c r="K309" s="288"/>
      <c r="L309" s="288"/>
      <c r="M309" s="288"/>
      <c r="N309" s="288"/>
      <c r="O309" s="288"/>
      <c r="P309" s="288"/>
      <c r="Q309" s="288"/>
      <c r="R309" s="288"/>
      <c r="S309" s="288"/>
      <c r="T309" s="288"/>
      <c r="U309" s="288"/>
      <c r="V309" s="288"/>
      <c r="W309" s="288"/>
      <c r="X309" s="288"/>
      <c r="Y309" s="413"/>
      <c r="Z309" s="413"/>
      <c r="AA309" s="413"/>
      <c r="AB309" s="413"/>
      <c r="AC309" s="413"/>
      <c r="AD309" s="413"/>
      <c r="AE309" s="413"/>
      <c r="AF309" s="413"/>
      <c r="AG309" s="413"/>
      <c r="AH309" s="413"/>
      <c r="AI309" s="413"/>
      <c r="AJ309" s="413"/>
      <c r="AK309" s="413"/>
      <c r="AL309" s="413"/>
      <c r="AM309" s="310"/>
    </row>
    <row r="310" spans="1:39" ht="15" outlineLevel="1">
      <c r="A310" s="506">
        <v>11</v>
      </c>
      <c r="B310" s="311" t="s">
        <v>21</v>
      </c>
      <c r="C310" s="288" t="s">
        <v>25</v>
      </c>
      <c r="D310" s="292">
        <f>'7.  Persistence Report'!AS68</f>
        <v>810410.37764052104</v>
      </c>
      <c r="E310" s="292">
        <f>'7.  Persistence Report'!AT68</f>
        <v>810410.37764052104</v>
      </c>
      <c r="F310" s="292">
        <f>'7.  Persistence Report'!AU68</f>
        <v>805826.579344837</v>
      </c>
      <c r="G310" s="292">
        <f>'7.  Persistence Report'!AV68</f>
        <v>732629.66132780001</v>
      </c>
      <c r="H310" s="292">
        <f>'7.  Persistence Report'!AW68</f>
        <v>217051.74034953301</v>
      </c>
      <c r="I310" s="292">
        <f>'7.  Persistence Report'!AX68</f>
        <v>217051.74034953301</v>
      </c>
      <c r="J310" s="292">
        <f>'7.  Persistence Report'!AY68</f>
        <v>217051.74034953301</v>
      </c>
      <c r="K310" s="292">
        <f>'7.  Persistence Report'!AZ68</f>
        <v>212708.049166991</v>
      </c>
      <c r="L310" s="292">
        <f>'7.  Persistence Report'!BA68</f>
        <v>212708.049166991</v>
      </c>
      <c r="M310" s="292">
        <f>'7.  Persistence Report'!BB68</f>
        <v>212708.049166991</v>
      </c>
      <c r="N310" s="292">
        <v>12</v>
      </c>
      <c r="O310" s="292">
        <f>'7.  Persistence Report'!N68</f>
        <v>245.619183257</v>
      </c>
      <c r="P310" s="292">
        <f>'7.  Persistence Report'!O68</f>
        <v>245.619183257</v>
      </c>
      <c r="Q310" s="292">
        <f>'7.  Persistence Report'!P68</f>
        <v>244.340079992</v>
      </c>
      <c r="R310" s="292">
        <f>'7.  Persistence Report'!Q68</f>
        <v>224.80673341299999</v>
      </c>
      <c r="S310" s="292">
        <f>'7.  Persistence Report'!R68</f>
        <v>63.803426578000007</v>
      </c>
      <c r="T310" s="292">
        <f>'7.  Persistence Report'!S68</f>
        <v>63.803426578000007</v>
      </c>
      <c r="U310" s="292">
        <f>'7.  Persistence Report'!T68</f>
        <v>63.803426578000007</v>
      </c>
      <c r="V310" s="292">
        <f>'7.  Persistence Report'!U68</f>
        <v>59.456637604000001</v>
      </c>
      <c r="W310" s="292">
        <f>'7.  Persistence Report'!V68</f>
        <v>59.456637604000001</v>
      </c>
      <c r="X310" s="292">
        <f>'7.  Persistence Report'!W68</f>
        <v>59.456637604000001</v>
      </c>
      <c r="Y310" s="412"/>
      <c r="Z310" s="500">
        <v>1</v>
      </c>
      <c r="AA310" s="412"/>
      <c r="AB310" s="412"/>
      <c r="AC310" s="412"/>
      <c r="AD310" s="412"/>
      <c r="AE310" s="412"/>
      <c r="AF310" s="412"/>
      <c r="AG310" s="412"/>
      <c r="AH310" s="412"/>
      <c r="AI310" s="412"/>
      <c r="AJ310" s="412"/>
      <c r="AK310" s="412"/>
      <c r="AL310" s="412"/>
      <c r="AM310" s="293">
        <f>SUM(Y310:AL310)</f>
        <v>1</v>
      </c>
    </row>
    <row r="311" spans="1:39" ht="15" outlineLevel="1">
      <c r="B311" s="291" t="s">
        <v>246</v>
      </c>
      <c r="C311" s="288" t="s">
        <v>160</v>
      </c>
      <c r="D311" s="292">
        <f>'7.  Persistence Report'!AS77</f>
        <v>1843.9633699999999</v>
      </c>
      <c r="E311" s="292">
        <f>'7.  Persistence Report'!AT77</f>
        <v>1843.9633699999999</v>
      </c>
      <c r="F311" s="292">
        <f>'7.  Persistence Report'!AU77</f>
        <v>1843.9633699999999</v>
      </c>
      <c r="G311" s="292">
        <f>'7.  Persistence Report'!AV77</f>
        <v>1843.9633699999999</v>
      </c>
      <c r="H311" s="292">
        <f>'7.  Persistence Report'!AW77</f>
        <v>437.94130030000002</v>
      </c>
      <c r="I311" s="292">
        <f>'7.  Persistence Report'!AX77</f>
        <v>437.94130030000002</v>
      </c>
      <c r="J311" s="292">
        <f>'7.  Persistence Report'!AY77</f>
        <v>437.94130030000002</v>
      </c>
      <c r="K311" s="292">
        <f>'7.  Persistence Report'!AZ77</f>
        <v>437.94130030000002</v>
      </c>
      <c r="L311" s="292">
        <f>'7.  Persistence Report'!BA77</f>
        <v>437.94130030000002</v>
      </c>
      <c r="M311" s="292">
        <f>'7.  Persistence Report'!BB77</f>
        <v>437.94130030000002</v>
      </c>
      <c r="N311" s="292">
        <f>N310</f>
        <v>12</v>
      </c>
      <c r="O311" s="292">
        <f>'7.  Persistence Report'!N77</f>
        <v>0.36903029999999998</v>
      </c>
      <c r="P311" s="292">
        <f>'7.  Persistence Report'!O77</f>
        <v>0.36903029999999998</v>
      </c>
      <c r="Q311" s="292">
        <f>'7.  Persistence Report'!P77</f>
        <v>0.36903029999999998</v>
      </c>
      <c r="R311" s="292">
        <f>'7.  Persistence Report'!Q77</f>
        <v>0.36903029999999998</v>
      </c>
      <c r="S311" s="292">
        <f>'7.  Persistence Report'!R77</f>
        <v>8.7644695999999994E-2</v>
      </c>
      <c r="T311" s="292">
        <f>'7.  Persistence Report'!S77</f>
        <v>8.7644695999999994E-2</v>
      </c>
      <c r="U311" s="292">
        <f>'7.  Persistence Report'!T77</f>
        <v>8.7644695999999994E-2</v>
      </c>
      <c r="V311" s="292">
        <f>'7.  Persistence Report'!U77</f>
        <v>8.7644695999999994E-2</v>
      </c>
      <c r="W311" s="292">
        <f>'7.  Persistence Report'!V77</f>
        <v>8.7644695999999994E-2</v>
      </c>
      <c r="X311" s="292">
        <f>'7.  Persistence Report'!W77</f>
        <v>8.7644695999999994E-2</v>
      </c>
      <c r="Y311" s="408">
        <f>Y310</f>
        <v>0</v>
      </c>
      <c r="Z311" s="408">
        <f>Z310</f>
        <v>1</v>
      </c>
      <c r="AA311" s="408">
        <f t="shared" ref="AA311:AB311" si="163">AA310</f>
        <v>0</v>
      </c>
      <c r="AB311" s="408">
        <f t="shared" si="163"/>
        <v>0</v>
      </c>
      <c r="AC311" s="408">
        <f t="shared" ref="AC311:AL311" si="164">AC310</f>
        <v>0</v>
      </c>
      <c r="AD311" s="408">
        <f t="shared" si="164"/>
        <v>0</v>
      </c>
      <c r="AE311" s="408">
        <f t="shared" si="164"/>
        <v>0</v>
      </c>
      <c r="AF311" s="408">
        <f t="shared" si="164"/>
        <v>0</v>
      </c>
      <c r="AG311" s="408">
        <f t="shared" si="164"/>
        <v>0</v>
      </c>
      <c r="AH311" s="408">
        <f t="shared" si="164"/>
        <v>0</v>
      </c>
      <c r="AI311" s="408">
        <f t="shared" si="164"/>
        <v>0</v>
      </c>
      <c r="AJ311" s="408">
        <f t="shared" si="164"/>
        <v>0</v>
      </c>
      <c r="AK311" s="408">
        <f t="shared" si="164"/>
        <v>0</v>
      </c>
      <c r="AL311" s="408">
        <f t="shared" si="164"/>
        <v>0</v>
      </c>
      <c r="AM311" s="308"/>
    </row>
    <row r="312" spans="1:39" ht="15" outlineLevel="1">
      <c r="B312" s="311"/>
      <c r="C312" s="309"/>
      <c r="D312" s="288"/>
      <c r="E312" s="288"/>
      <c r="F312" s="288"/>
      <c r="G312" s="288"/>
      <c r="H312" s="288"/>
      <c r="I312" s="288"/>
      <c r="J312" s="288"/>
      <c r="K312" s="288"/>
      <c r="L312" s="288"/>
      <c r="M312" s="288"/>
      <c r="N312" s="288"/>
      <c r="O312" s="288"/>
      <c r="P312" s="288"/>
      <c r="Q312" s="288"/>
      <c r="R312" s="288"/>
      <c r="S312" s="288"/>
      <c r="T312" s="288"/>
      <c r="U312" s="288"/>
      <c r="V312" s="288"/>
      <c r="W312" s="288"/>
      <c r="X312" s="288"/>
      <c r="Y312" s="413"/>
      <c r="Z312" s="414"/>
      <c r="AA312" s="413"/>
      <c r="AB312" s="413"/>
      <c r="AC312" s="413"/>
      <c r="AD312" s="413"/>
      <c r="AE312" s="413"/>
      <c r="AF312" s="413"/>
      <c r="AG312" s="413"/>
      <c r="AH312" s="413"/>
      <c r="AI312" s="413"/>
      <c r="AJ312" s="413"/>
      <c r="AK312" s="413"/>
      <c r="AL312" s="413"/>
      <c r="AM312" s="310"/>
    </row>
    <row r="313" spans="1:39" ht="15" outlineLevel="1">
      <c r="A313" s="506">
        <v>12</v>
      </c>
      <c r="B313" s="311" t="s">
        <v>23</v>
      </c>
      <c r="C313" s="288" t="s">
        <v>25</v>
      </c>
      <c r="D313" s="292"/>
      <c r="E313" s="292"/>
      <c r="F313" s="292"/>
      <c r="G313" s="292"/>
      <c r="H313" s="292"/>
      <c r="I313" s="292"/>
      <c r="J313" s="292"/>
      <c r="K313" s="292"/>
      <c r="L313" s="292"/>
      <c r="M313" s="292"/>
      <c r="N313" s="292">
        <v>3</v>
      </c>
      <c r="O313" s="292"/>
      <c r="P313" s="292"/>
      <c r="Q313" s="292"/>
      <c r="R313" s="292"/>
      <c r="S313" s="292"/>
      <c r="T313" s="292"/>
      <c r="U313" s="292"/>
      <c r="V313" s="292"/>
      <c r="W313" s="292"/>
      <c r="X313" s="292"/>
      <c r="Y313" s="412"/>
      <c r="Z313" s="412"/>
      <c r="AA313" s="412"/>
      <c r="AB313" s="412"/>
      <c r="AC313" s="412"/>
      <c r="AD313" s="412"/>
      <c r="AE313" s="412"/>
      <c r="AF313" s="412"/>
      <c r="AG313" s="412"/>
      <c r="AH313" s="412"/>
      <c r="AI313" s="412"/>
      <c r="AJ313" s="412"/>
      <c r="AK313" s="412"/>
      <c r="AL313" s="412"/>
      <c r="AM313" s="293">
        <f>SUM(Y313:AL313)</f>
        <v>0</v>
      </c>
    </row>
    <row r="314" spans="1:39" ht="15" outlineLevel="1">
      <c r="B314" s="291" t="s">
        <v>246</v>
      </c>
      <c r="C314" s="288" t="s">
        <v>160</v>
      </c>
      <c r="D314" s="292"/>
      <c r="E314" s="292"/>
      <c r="F314" s="292"/>
      <c r="G314" s="292"/>
      <c r="H314" s="292"/>
      <c r="I314" s="292"/>
      <c r="J314" s="292"/>
      <c r="K314" s="292"/>
      <c r="L314" s="292"/>
      <c r="M314" s="292"/>
      <c r="N314" s="292">
        <f>N313</f>
        <v>3</v>
      </c>
      <c r="O314" s="292"/>
      <c r="P314" s="292"/>
      <c r="Q314" s="292"/>
      <c r="R314" s="292"/>
      <c r="S314" s="292"/>
      <c r="T314" s="292"/>
      <c r="U314" s="292"/>
      <c r="V314" s="292"/>
      <c r="W314" s="292"/>
      <c r="X314" s="292"/>
      <c r="Y314" s="408">
        <f>Y313</f>
        <v>0</v>
      </c>
      <c r="Z314" s="408">
        <f>Z313</f>
        <v>0</v>
      </c>
      <c r="AA314" s="408">
        <f t="shared" ref="AA314:AB314" si="165">AA313</f>
        <v>0</v>
      </c>
      <c r="AB314" s="408">
        <f t="shared" si="165"/>
        <v>0</v>
      </c>
      <c r="AC314" s="408">
        <f t="shared" ref="AC314:AL314" si="166">AC313</f>
        <v>0</v>
      </c>
      <c r="AD314" s="408">
        <f t="shared" si="166"/>
        <v>0</v>
      </c>
      <c r="AE314" s="408">
        <f t="shared" si="166"/>
        <v>0</v>
      </c>
      <c r="AF314" s="408">
        <f t="shared" si="166"/>
        <v>0</v>
      </c>
      <c r="AG314" s="408">
        <f t="shared" si="166"/>
        <v>0</v>
      </c>
      <c r="AH314" s="408">
        <f t="shared" si="166"/>
        <v>0</v>
      </c>
      <c r="AI314" s="408">
        <f t="shared" si="166"/>
        <v>0</v>
      </c>
      <c r="AJ314" s="408">
        <f t="shared" si="166"/>
        <v>0</v>
      </c>
      <c r="AK314" s="408">
        <f t="shared" si="166"/>
        <v>0</v>
      </c>
      <c r="AL314" s="408">
        <f t="shared" si="166"/>
        <v>0</v>
      </c>
      <c r="AM314" s="308"/>
    </row>
    <row r="315" spans="1:39" ht="15" outlineLevel="1">
      <c r="B315" s="311"/>
      <c r="C315" s="309"/>
      <c r="D315" s="313"/>
      <c r="E315" s="313"/>
      <c r="F315" s="313"/>
      <c r="G315" s="313"/>
      <c r="H315" s="313"/>
      <c r="I315" s="313"/>
      <c r="J315" s="313"/>
      <c r="K315" s="313"/>
      <c r="L315" s="313"/>
      <c r="M315" s="313"/>
      <c r="N315" s="288"/>
      <c r="O315" s="313"/>
      <c r="P315" s="313"/>
      <c r="Q315" s="313"/>
      <c r="R315" s="313"/>
      <c r="S315" s="313"/>
      <c r="T315" s="313"/>
      <c r="U315" s="313"/>
      <c r="V315" s="313"/>
      <c r="W315" s="313"/>
      <c r="X315" s="313"/>
      <c r="Y315" s="413"/>
      <c r="Z315" s="414"/>
      <c r="AA315" s="413"/>
      <c r="AB315" s="413"/>
      <c r="AC315" s="413"/>
      <c r="AD315" s="413"/>
      <c r="AE315" s="413"/>
      <c r="AF315" s="413"/>
      <c r="AG315" s="413"/>
      <c r="AH315" s="413"/>
      <c r="AI315" s="413"/>
      <c r="AJ315" s="413"/>
      <c r="AK315" s="413"/>
      <c r="AL315" s="413"/>
      <c r="AM315" s="310"/>
    </row>
    <row r="316" spans="1:39" ht="15" outlineLevel="1">
      <c r="A316" s="506">
        <v>13</v>
      </c>
      <c r="B316" s="311" t="s">
        <v>24</v>
      </c>
      <c r="C316" s="288" t="s">
        <v>25</v>
      </c>
      <c r="D316" s="292"/>
      <c r="E316" s="292"/>
      <c r="F316" s="292"/>
      <c r="G316" s="292"/>
      <c r="H316" s="292"/>
      <c r="I316" s="292"/>
      <c r="J316" s="292"/>
      <c r="K316" s="292"/>
      <c r="L316" s="292"/>
      <c r="M316" s="292"/>
      <c r="N316" s="292">
        <v>12</v>
      </c>
      <c r="O316" s="292"/>
      <c r="P316" s="292"/>
      <c r="Q316" s="292"/>
      <c r="R316" s="292"/>
      <c r="S316" s="292"/>
      <c r="T316" s="292"/>
      <c r="U316" s="292"/>
      <c r="V316" s="292"/>
      <c r="W316" s="292"/>
      <c r="X316" s="292"/>
      <c r="Y316" s="412"/>
      <c r="Z316" s="412"/>
      <c r="AA316" s="412"/>
      <c r="AB316" s="412"/>
      <c r="AC316" s="412"/>
      <c r="AD316" s="412"/>
      <c r="AE316" s="412"/>
      <c r="AF316" s="412"/>
      <c r="AG316" s="412"/>
      <c r="AH316" s="412"/>
      <c r="AI316" s="412"/>
      <c r="AJ316" s="412"/>
      <c r="AK316" s="412"/>
      <c r="AL316" s="412"/>
      <c r="AM316" s="293">
        <f>SUM(Y316:AL316)</f>
        <v>0</v>
      </c>
    </row>
    <row r="317" spans="1:39" ht="15" outlineLevel="1">
      <c r="B317" s="291" t="s">
        <v>246</v>
      </c>
      <c r="C317" s="288" t="s">
        <v>160</v>
      </c>
      <c r="D317" s="292"/>
      <c r="E317" s="292"/>
      <c r="F317" s="292"/>
      <c r="G317" s="292"/>
      <c r="H317" s="292"/>
      <c r="I317" s="292"/>
      <c r="J317" s="292"/>
      <c r="K317" s="292"/>
      <c r="L317" s="292"/>
      <c r="M317" s="292"/>
      <c r="N317" s="292">
        <f>N316</f>
        <v>12</v>
      </c>
      <c r="O317" s="292"/>
      <c r="P317" s="292"/>
      <c r="Q317" s="292"/>
      <c r="R317" s="292"/>
      <c r="S317" s="292"/>
      <c r="T317" s="292"/>
      <c r="U317" s="292"/>
      <c r="V317" s="292"/>
      <c r="W317" s="292"/>
      <c r="X317" s="292"/>
      <c r="Y317" s="408">
        <f>Y316</f>
        <v>0</v>
      </c>
      <c r="Z317" s="408">
        <f>Z316</f>
        <v>0</v>
      </c>
      <c r="AA317" s="408">
        <f t="shared" ref="AA317:AB317" si="167">AA316</f>
        <v>0</v>
      </c>
      <c r="AB317" s="408">
        <f t="shared" si="167"/>
        <v>0</v>
      </c>
      <c r="AC317" s="408">
        <f t="shared" ref="AC317:AL317" si="168">AC316</f>
        <v>0</v>
      </c>
      <c r="AD317" s="408">
        <f t="shared" si="168"/>
        <v>0</v>
      </c>
      <c r="AE317" s="408">
        <f t="shared" si="168"/>
        <v>0</v>
      </c>
      <c r="AF317" s="408">
        <f t="shared" si="168"/>
        <v>0</v>
      </c>
      <c r="AG317" s="408">
        <f t="shared" si="168"/>
        <v>0</v>
      </c>
      <c r="AH317" s="408">
        <f t="shared" si="168"/>
        <v>0</v>
      </c>
      <c r="AI317" s="408">
        <f t="shared" si="168"/>
        <v>0</v>
      </c>
      <c r="AJ317" s="408">
        <f t="shared" si="168"/>
        <v>0</v>
      </c>
      <c r="AK317" s="408">
        <f t="shared" si="168"/>
        <v>0</v>
      </c>
      <c r="AL317" s="408">
        <f t="shared" si="168"/>
        <v>0</v>
      </c>
      <c r="AM317" s="308"/>
    </row>
    <row r="318" spans="1:39" ht="15" outlineLevel="1">
      <c r="B318" s="311"/>
      <c r="C318" s="309"/>
      <c r="D318" s="313"/>
      <c r="E318" s="313"/>
      <c r="F318" s="313"/>
      <c r="G318" s="313"/>
      <c r="H318" s="313"/>
      <c r="I318" s="313"/>
      <c r="J318" s="313"/>
      <c r="K318" s="313"/>
      <c r="L318" s="313"/>
      <c r="M318" s="313"/>
      <c r="N318" s="288"/>
      <c r="O318" s="313"/>
      <c r="P318" s="313"/>
      <c r="Q318" s="313"/>
      <c r="R318" s="313"/>
      <c r="S318" s="313"/>
      <c r="T318" s="313"/>
      <c r="U318" s="313"/>
      <c r="V318" s="313"/>
      <c r="W318" s="313"/>
      <c r="X318" s="313"/>
      <c r="Y318" s="413"/>
      <c r="Z318" s="413"/>
      <c r="AA318" s="413"/>
      <c r="AB318" s="413"/>
      <c r="AC318" s="413"/>
      <c r="AD318" s="413"/>
      <c r="AE318" s="413"/>
      <c r="AF318" s="413"/>
      <c r="AG318" s="413"/>
      <c r="AH318" s="413"/>
      <c r="AI318" s="413"/>
      <c r="AJ318" s="413"/>
      <c r="AK318" s="413"/>
      <c r="AL318" s="413"/>
      <c r="AM318" s="310"/>
    </row>
    <row r="319" spans="1:39" ht="15" outlineLevel="1">
      <c r="A319" s="506">
        <v>14</v>
      </c>
      <c r="B319" s="311" t="s">
        <v>20</v>
      </c>
      <c r="C319" s="288" t="s">
        <v>25</v>
      </c>
      <c r="D319" s="292">
        <f>'7.  Persistence Report'!AS65</f>
        <v>1114367.65933041</v>
      </c>
      <c r="E319" s="292">
        <f>'7.  Persistence Report'!AT65</f>
        <v>1114367.65933041</v>
      </c>
      <c r="F319" s="292">
        <f>'7.  Persistence Report'!AU65</f>
        <v>1114367.65933041</v>
      </c>
      <c r="G319" s="292">
        <f>'7.  Persistence Report'!AV65</f>
        <v>1114367.65933041</v>
      </c>
      <c r="H319" s="292">
        <f>'7.  Persistence Report'!AW65</f>
        <v>0</v>
      </c>
      <c r="I319" s="292">
        <f>'7.  Persistence Report'!AX65</f>
        <v>0</v>
      </c>
      <c r="J319" s="292">
        <f>'7.  Persistence Report'!AY65</f>
        <v>0</v>
      </c>
      <c r="K319" s="292">
        <f>'7.  Persistence Report'!AZ65</f>
        <v>0</v>
      </c>
      <c r="L319" s="292">
        <f>'7.  Persistence Report'!BA65</f>
        <v>0</v>
      </c>
      <c r="M319" s="292">
        <f>'7.  Persistence Report'!BB65</f>
        <v>0</v>
      </c>
      <c r="N319" s="292">
        <v>12</v>
      </c>
      <c r="O319" s="292">
        <f>'7.  Persistence Report'!N65</f>
        <v>202.69156232399999</v>
      </c>
      <c r="P319" s="292">
        <f>'7.  Persistence Report'!O65</f>
        <v>202.69156232399999</v>
      </c>
      <c r="Q319" s="292">
        <f>'7.  Persistence Report'!P65</f>
        <v>202.69156232399999</v>
      </c>
      <c r="R319" s="292">
        <f>'7.  Persistence Report'!Q65</f>
        <v>202.69156232399999</v>
      </c>
      <c r="S319" s="292">
        <f>'7.  Persistence Report'!R65</f>
        <v>0</v>
      </c>
      <c r="T319" s="292">
        <f>'7.  Persistence Report'!S65</f>
        <v>0</v>
      </c>
      <c r="U319" s="292">
        <f>'7.  Persistence Report'!T65</f>
        <v>0</v>
      </c>
      <c r="V319" s="292">
        <f>'7.  Persistence Report'!U65</f>
        <v>0</v>
      </c>
      <c r="W319" s="292">
        <f>'7.  Persistence Report'!V65</f>
        <v>0</v>
      </c>
      <c r="X319" s="292">
        <f>'7.  Persistence Report'!W65</f>
        <v>0</v>
      </c>
      <c r="Y319" s="412"/>
      <c r="Z319" s="412"/>
      <c r="AA319" s="500">
        <v>1</v>
      </c>
      <c r="AB319" s="412"/>
      <c r="AC319" s="412"/>
      <c r="AD319" s="412"/>
      <c r="AE319" s="412"/>
      <c r="AF319" s="412"/>
      <c r="AG319" s="412"/>
      <c r="AH319" s="412"/>
      <c r="AI319" s="412"/>
      <c r="AJ319" s="412"/>
      <c r="AK319" s="412"/>
      <c r="AL319" s="412"/>
      <c r="AM319" s="293">
        <f>SUM(Y319:AL319)</f>
        <v>1</v>
      </c>
    </row>
    <row r="320" spans="1:39" ht="15" outlineLevel="1">
      <c r="B320" s="291" t="s">
        <v>246</v>
      </c>
      <c r="C320" s="288" t="s">
        <v>160</v>
      </c>
      <c r="D320" s="292">
        <f>'7.  Persistence Report'!AS78+'7.  Persistence Report'!AS79</f>
        <v>97704.912962799994</v>
      </c>
      <c r="E320" s="292">
        <f>'7.  Persistence Report'!AT78+'7.  Persistence Report'!AT79</f>
        <v>97704.912962799994</v>
      </c>
      <c r="F320" s="292">
        <f>'7.  Persistence Report'!AU78+'7.  Persistence Report'!AU79</f>
        <v>97704.912962799994</v>
      </c>
      <c r="G320" s="292">
        <f>'7.  Persistence Report'!AV78+'7.  Persistence Report'!AV79</f>
        <v>97704.912962799994</v>
      </c>
      <c r="H320" s="292">
        <f>'7.  Persistence Report'!AW78+'7.  Persistence Report'!AW79</f>
        <v>0</v>
      </c>
      <c r="I320" s="292">
        <f>'7.  Persistence Report'!AX78+'7.  Persistence Report'!AX79</f>
        <v>0</v>
      </c>
      <c r="J320" s="292">
        <f>'7.  Persistence Report'!AY78+'7.  Persistence Report'!AY79</f>
        <v>0</v>
      </c>
      <c r="K320" s="292">
        <f>'7.  Persistence Report'!AZ78+'7.  Persistence Report'!AZ79</f>
        <v>0</v>
      </c>
      <c r="L320" s="292">
        <f>'7.  Persistence Report'!BA78+'7.  Persistence Report'!BA79</f>
        <v>0</v>
      </c>
      <c r="M320" s="292">
        <f>'7.  Persistence Report'!BB78+'7.  Persistence Report'!BB79</f>
        <v>0</v>
      </c>
      <c r="N320" s="292">
        <f>N319</f>
        <v>12</v>
      </c>
      <c r="O320" s="292">
        <f>'7.  Persistence Report'!N78+'7.  Persistence Report'!N79</f>
        <v>17.771479004</v>
      </c>
      <c r="P320" s="292">
        <f>'7.  Persistence Report'!O78+'7.  Persistence Report'!O79</f>
        <v>17.771479004</v>
      </c>
      <c r="Q320" s="292">
        <f>'7.  Persistence Report'!P78+'7.  Persistence Report'!P79</f>
        <v>17.771479004</v>
      </c>
      <c r="R320" s="292">
        <f>'7.  Persistence Report'!Q78+'7.  Persistence Report'!Q79</f>
        <v>17.771479004</v>
      </c>
      <c r="S320" s="292">
        <f>'7.  Persistence Report'!R78+'7.  Persistence Report'!R79</f>
        <v>0</v>
      </c>
      <c r="T320" s="292">
        <f>'7.  Persistence Report'!S78+'7.  Persistence Report'!S79</f>
        <v>0</v>
      </c>
      <c r="U320" s="292">
        <f>'7.  Persistence Report'!T78+'7.  Persistence Report'!T79</f>
        <v>0</v>
      </c>
      <c r="V320" s="292">
        <f>'7.  Persistence Report'!U78+'7.  Persistence Report'!U79</f>
        <v>0</v>
      </c>
      <c r="W320" s="292">
        <f>'7.  Persistence Report'!V78+'7.  Persistence Report'!V79</f>
        <v>0</v>
      </c>
      <c r="X320" s="292">
        <f>'7.  Persistence Report'!W78+'7.  Persistence Report'!W79</f>
        <v>0</v>
      </c>
      <c r="Y320" s="408">
        <f>Y319</f>
        <v>0</v>
      </c>
      <c r="Z320" s="408">
        <f>Z319</f>
        <v>0</v>
      </c>
      <c r="AA320" s="408">
        <f t="shared" ref="AA320:AB320" si="169">AA319</f>
        <v>1</v>
      </c>
      <c r="AB320" s="408">
        <f t="shared" si="169"/>
        <v>0</v>
      </c>
      <c r="AC320" s="408">
        <f t="shared" ref="AC320:AL320" si="170">AC319</f>
        <v>0</v>
      </c>
      <c r="AD320" s="408">
        <f t="shared" si="170"/>
        <v>0</v>
      </c>
      <c r="AE320" s="408">
        <f t="shared" si="170"/>
        <v>0</v>
      </c>
      <c r="AF320" s="408">
        <f t="shared" si="170"/>
        <v>0</v>
      </c>
      <c r="AG320" s="408">
        <f t="shared" si="170"/>
        <v>0</v>
      </c>
      <c r="AH320" s="408">
        <f t="shared" si="170"/>
        <v>0</v>
      </c>
      <c r="AI320" s="408">
        <f t="shared" si="170"/>
        <v>0</v>
      </c>
      <c r="AJ320" s="408">
        <f t="shared" si="170"/>
        <v>0</v>
      </c>
      <c r="AK320" s="408">
        <f t="shared" si="170"/>
        <v>0</v>
      </c>
      <c r="AL320" s="408">
        <f t="shared" si="170"/>
        <v>0</v>
      </c>
      <c r="AM320" s="308"/>
    </row>
    <row r="321" spans="1:39" ht="15" outlineLevel="1">
      <c r="B321" s="311"/>
      <c r="C321" s="309"/>
      <c r="D321" s="313"/>
      <c r="E321" s="313"/>
      <c r="F321" s="313"/>
      <c r="G321" s="313"/>
      <c r="H321" s="313"/>
      <c r="I321" s="313"/>
      <c r="J321" s="313"/>
      <c r="K321" s="313"/>
      <c r="L321" s="313"/>
      <c r="M321" s="313"/>
      <c r="N321" s="288"/>
      <c r="O321" s="313"/>
      <c r="P321" s="313"/>
      <c r="Q321" s="313"/>
      <c r="R321" s="313"/>
      <c r="S321" s="313"/>
      <c r="T321" s="313"/>
      <c r="U321" s="313"/>
      <c r="V321" s="313"/>
      <c r="W321" s="313"/>
      <c r="X321" s="313"/>
      <c r="Y321" s="413"/>
      <c r="Z321" s="414"/>
      <c r="AA321" s="413"/>
      <c r="AB321" s="413"/>
      <c r="AC321" s="413"/>
      <c r="AD321" s="413"/>
      <c r="AE321" s="413"/>
      <c r="AF321" s="413"/>
      <c r="AG321" s="413"/>
      <c r="AH321" s="413"/>
      <c r="AI321" s="413"/>
      <c r="AJ321" s="413"/>
      <c r="AK321" s="413"/>
      <c r="AL321" s="413"/>
      <c r="AM321" s="310"/>
    </row>
    <row r="322" spans="1:39" s="280" customFormat="1" ht="15" outlineLevel="1">
      <c r="A322" s="506">
        <v>15</v>
      </c>
      <c r="B322" s="311" t="s">
        <v>471</v>
      </c>
      <c r="C322" s="288" t="s">
        <v>25</v>
      </c>
      <c r="D322" s="292"/>
      <c r="E322" s="292"/>
      <c r="F322" s="292"/>
      <c r="G322" s="292"/>
      <c r="H322" s="292"/>
      <c r="I322" s="292"/>
      <c r="J322" s="292"/>
      <c r="K322" s="292"/>
      <c r="L322" s="292"/>
      <c r="M322" s="292"/>
      <c r="N322" s="288"/>
      <c r="O322" s="292"/>
      <c r="P322" s="292"/>
      <c r="Q322" s="292"/>
      <c r="R322" s="292"/>
      <c r="S322" s="292"/>
      <c r="T322" s="292"/>
      <c r="U322" s="292"/>
      <c r="V322" s="292"/>
      <c r="W322" s="292"/>
      <c r="X322" s="292"/>
      <c r="Y322" s="412"/>
      <c r="Z322" s="412"/>
      <c r="AA322" s="412"/>
      <c r="AB322" s="412"/>
      <c r="AC322" s="412"/>
      <c r="AD322" s="412"/>
      <c r="AE322" s="412"/>
      <c r="AF322" s="412"/>
      <c r="AG322" s="412"/>
      <c r="AH322" s="412"/>
      <c r="AI322" s="412"/>
      <c r="AJ322" s="412"/>
      <c r="AK322" s="412"/>
      <c r="AL322" s="412"/>
      <c r="AM322" s="293">
        <f>SUM(Y322:AL322)</f>
        <v>0</v>
      </c>
    </row>
    <row r="323" spans="1:39" s="280" customFormat="1" ht="15" outlineLevel="1">
      <c r="A323" s="506"/>
      <c r="B323" s="312" t="s">
        <v>246</v>
      </c>
      <c r="C323" s="288" t="s">
        <v>160</v>
      </c>
      <c r="D323" s="292"/>
      <c r="E323" s="292"/>
      <c r="F323" s="292"/>
      <c r="G323" s="292"/>
      <c r="H323" s="292"/>
      <c r="I323" s="292"/>
      <c r="J323" s="292"/>
      <c r="K323" s="292"/>
      <c r="L323" s="292"/>
      <c r="M323" s="292"/>
      <c r="N323" s="288"/>
      <c r="O323" s="292"/>
      <c r="P323" s="292"/>
      <c r="Q323" s="292"/>
      <c r="R323" s="292"/>
      <c r="S323" s="292"/>
      <c r="T323" s="292"/>
      <c r="U323" s="292"/>
      <c r="V323" s="292"/>
      <c r="W323" s="292"/>
      <c r="X323" s="292"/>
      <c r="Y323" s="408">
        <f>Y322</f>
        <v>0</v>
      </c>
      <c r="Z323" s="408">
        <f>Z322</f>
        <v>0</v>
      </c>
      <c r="AA323" s="408">
        <f t="shared" ref="AA323:AB323" si="171">AA322</f>
        <v>0</v>
      </c>
      <c r="AB323" s="408">
        <f t="shared" si="171"/>
        <v>0</v>
      </c>
      <c r="AC323" s="408">
        <f t="shared" ref="AC323:AL323" si="172">AC322</f>
        <v>0</v>
      </c>
      <c r="AD323" s="408">
        <f t="shared" si="172"/>
        <v>0</v>
      </c>
      <c r="AE323" s="408">
        <f t="shared" si="172"/>
        <v>0</v>
      </c>
      <c r="AF323" s="408">
        <f t="shared" si="172"/>
        <v>0</v>
      </c>
      <c r="AG323" s="408">
        <f t="shared" si="172"/>
        <v>0</v>
      </c>
      <c r="AH323" s="408">
        <f t="shared" si="172"/>
        <v>0</v>
      </c>
      <c r="AI323" s="408">
        <f t="shared" si="172"/>
        <v>0</v>
      </c>
      <c r="AJ323" s="408">
        <f t="shared" si="172"/>
        <v>0</v>
      </c>
      <c r="AK323" s="408">
        <f t="shared" si="172"/>
        <v>0</v>
      </c>
      <c r="AL323" s="408">
        <f t="shared" si="172"/>
        <v>0</v>
      </c>
      <c r="AM323" s="308"/>
    </row>
    <row r="324" spans="1:39" s="280" customFormat="1" ht="15" outlineLevel="1">
      <c r="A324" s="506"/>
      <c r="B324" s="311"/>
      <c r="C324" s="309"/>
      <c r="D324" s="313"/>
      <c r="E324" s="313"/>
      <c r="F324" s="313"/>
      <c r="G324" s="313"/>
      <c r="H324" s="313"/>
      <c r="I324" s="313"/>
      <c r="J324" s="313"/>
      <c r="K324" s="313"/>
      <c r="L324" s="313"/>
      <c r="M324" s="313"/>
      <c r="N324" s="288"/>
      <c r="O324" s="313"/>
      <c r="P324" s="313"/>
      <c r="Q324" s="313"/>
      <c r="R324" s="313"/>
      <c r="S324" s="313"/>
      <c r="T324" s="313"/>
      <c r="U324" s="313"/>
      <c r="V324" s="313"/>
      <c r="W324" s="313"/>
      <c r="X324" s="313"/>
      <c r="Y324" s="415"/>
      <c r="Z324" s="413"/>
      <c r="AA324" s="413"/>
      <c r="AB324" s="413"/>
      <c r="AC324" s="413"/>
      <c r="AD324" s="413"/>
      <c r="AE324" s="413"/>
      <c r="AF324" s="413"/>
      <c r="AG324" s="413"/>
      <c r="AH324" s="413"/>
      <c r="AI324" s="413"/>
      <c r="AJ324" s="413"/>
      <c r="AK324" s="413"/>
      <c r="AL324" s="413"/>
      <c r="AM324" s="310"/>
    </row>
    <row r="325" spans="1:39" s="280" customFormat="1" ht="30" outlineLevel="1">
      <c r="A325" s="506">
        <v>16</v>
      </c>
      <c r="B325" s="311" t="s">
        <v>472</v>
      </c>
      <c r="C325" s="288" t="s">
        <v>25</v>
      </c>
      <c r="D325" s="292"/>
      <c r="E325" s="292"/>
      <c r="F325" s="292"/>
      <c r="G325" s="292"/>
      <c r="H325" s="292"/>
      <c r="I325" s="292"/>
      <c r="J325" s="292"/>
      <c r="K325" s="292"/>
      <c r="L325" s="292"/>
      <c r="M325" s="292"/>
      <c r="N325" s="288"/>
      <c r="O325" s="292"/>
      <c r="P325" s="292"/>
      <c r="Q325" s="292"/>
      <c r="R325" s="292"/>
      <c r="S325" s="292"/>
      <c r="T325" s="292"/>
      <c r="U325" s="292"/>
      <c r="V325" s="292"/>
      <c r="W325" s="292"/>
      <c r="X325" s="292"/>
      <c r="Y325" s="412"/>
      <c r="Z325" s="412"/>
      <c r="AA325" s="412"/>
      <c r="AB325" s="412"/>
      <c r="AC325" s="412"/>
      <c r="AD325" s="412"/>
      <c r="AE325" s="412"/>
      <c r="AF325" s="412"/>
      <c r="AG325" s="412"/>
      <c r="AH325" s="412"/>
      <c r="AI325" s="412"/>
      <c r="AJ325" s="412"/>
      <c r="AK325" s="412"/>
      <c r="AL325" s="412"/>
      <c r="AM325" s="293">
        <f>SUM(Y325:AL325)</f>
        <v>0</v>
      </c>
    </row>
    <row r="326" spans="1:39" s="280" customFormat="1" ht="15" outlineLevel="1">
      <c r="A326" s="506"/>
      <c r="B326" s="312" t="s">
        <v>246</v>
      </c>
      <c r="C326" s="288" t="s">
        <v>160</v>
      </c>
      <c r="D326" s="292"/>
      <c r="E326" s="292"/>
      <c r="F326" s="292"/>
      <c r="G326" s="292"/>
      <c r="H326" s="292"/>
      <c r="I326" s="292"/>
      <c r="J326" s="292"/>
      <c r="K326" s="292"/>
      <c r="L326" s="292"/>
      <c r="M326" s="292"/>
      <c r="N326" s="288"/>
      <c r="O326" s="292"/>
      <c r="P326" s="292"/>
      <c r="Q326" s="292"/>
      <c r="R326" s="292"/>
      <c r="S326" s="292"/>
      <c r="T326" s="292"/>
      <c r="U326" s="292"/>
      <c r="V326" s="292"/>
      <c r="W326" s="292"/>
      <c r="X326" s="292"/>
      <c r="Y326" s="408">
        <f>Y325</f>
        <v>0</v>
      </c>
      <c r="Z326" s="408">
        <f>Z325</f>
        <v>0</v>
      </c>
      <c r="AA326" s="408">
        <f t="shared" ref="AA326:AB326" si="173">AA325</f>
        <v>0</v>
      </c>
      <c r="AB326" s="408">
        <f t="shared" si="173"/>
        <v>0</v>
      </c>
      <c r="AC326" s="408">
        <f t="shared" ref="AC326:AL326" si="174">AC325</f>
        <v>0</v>
      </c>
      <c r="AD326" s="408">
        <f t="shared" si="174"/>
        <v>0</v>
      </c>
      <c r="AE326" s="408">
        <f t="shared" si="174"/>
        <v>0</v>
      </c>
      <c r="AF326" s="408">
        <f t="shared" si="174"/>
        <v>0</v>
      </c>
      <c r="AG326" s="408">
        <f t="shared" si="174"/>
        <v>0</v>
      </c>
      <c r="AH326" s="408">
        <f t="shared" si="174"/>
        <v>0</v>
      </c>
      <c r="AI326" s="408">
        <f t="shared" si="174"/>
        <v>0</v>
      </c>
      <c r="AJ326" s="408">
        <f t="shared" si="174"/>
        <v>0</v>
      </c>
      <c r="AK326" s="408">
        <f t="shared" si="174"/>
        <v>0</v>
      </c>
      <c r="AL326" s="408">
        <f t="shared" si="174"/>
        <v>0</v>
      </c>
      <c r="AM326" s="308"/>
    </row>
    <row r="327" spans="1:39" s="280" customFormat="1" ht="15" outlineLevel="1">
      <c r="A327" s="506"/>
      <c r="B327" s="311"/>
      <c r="C327" s="309"/>
      <c r="D327" s="313"/>
      <c r="E327" s="313"/>
      <c r="F327" s="313"/>
      <c r="G327" s="313"/>
      <c r="H327" s="313"/>
      <c r="I327" s="313"/>
      <c r="J327" s="313"/>
      <c r="K327" s="313"/>
      <c r="L327" s="313"/>
      <c r="M327" s="313"/>
      <c r="N327" s="288"/>
      <c r="O327" s="313"/>
      <c r="P327" s="313"/>
      <c r="Q327" s="313"/>
      <c r="R327" s="313"/>
      <c r="S327" s="313"/>
      <c r="T327" s="313"/>
      <c r="U327" s="313"/>
      <c r="V327" s="313"/>
      <c r="W327" s="313"/>
      <c r="X327" s="313"/>
      <c r="Y327" s="415"/>
      <c r="Z327" s="413"/>
      <c r="AA327" s="413"/>
      <c r="AB327" s="413"/>
      <c r="AC327" s="413"/>
      <c r="AD327" s="413"/>
      <c r="AE327" s="413"/>
      <c r="AF327" s="413"/>
      <c r="AG327" s="413"/>
      <c r="AH327" s="413"/>
      <c r="AI327" s="413"/>
      <c r="AJ327" s="413"/>
      <c r="AK327" s="413"/>
      <c r="AL327" s="413"/>
      <c r="AM327" s="310"/>
    </row>
    <row r="328" spans="1:39" ht="15" outlineLevel="1">
      <c r="A328" s="506">
        <v>17</v>
      </c>
      <c r="B328" s="311" t="s">
        <v>9</v>
      </c>
      <c r="C328" s="288" t="s">
        <v>25</v>
      </c>
      <c r="D328" s="292">
        <f>'7.  Persistence Report'!AS66</f>
        <v>1174.3689999999999</v>
      </c>
      <c r="E328" s="292">
        <f>'7.  Persistence Report'!AT66</f>
        <v>0</v>
      </c>
      <c r="F328" s="292">
        <f>'7.  Persistence Report'!AU66</f>
        <v>0</v>
      </c>
      <c r="G328" s="292">
        <f>'7.  Persistence Report'!AV66</f>
        <v>0</v>
      </c>
      <c r="H328" s="292">
        <f>'7.  Persistence Report'!AW66</f>
        <v>0</v>
      </c>
      <c r="I328" s="292">
        <f>'7.  Persistence Report'!AX66</f>
        <v>0</v>
      </c>
      <c r="J328" s="292">
        <f>'7.  Persistence Report'!AY66</f>
        <v>0</v>
      </c>
      <c r="K328" s="292">
        <f>'7.  Persistence Report'!AZ66</f>
        <v>0</v>
      </c>
      <c r="L328" s="292">
        <f>'7.  Persistence Report'!BA66</f>
        <v>0</v>
      </c>
      <c r="M328" s="292">
        <f>'7.  Persistence Report'!BB66</f>
        <v>0</v>
      </c>
      <c r="N328" s="288"/>
      <c r="O328" s="292">
        <f>'7.  Persistence Report'!N66</f>
        <v>87.949240000000003</v>
      </c>
      <c r="P328" s="292">
        <f>'7.  Persistence Report'!O66</f>
        <v>0</v>
      </c>
      <c r="Q328" s="292">
        <f>'7.  Persistence Report'!P66</f>
        <v>0</v>
      </c>
      <c r="R328" s="292">
        <f>'7.  Persistence Report'!Q66</f>
        <v>0</v>
      </c>
      <c r="S328" s="292">
        <f>'7.  Persistence Report'!R66</f>
        <v>0</v>
      </c>
      <c r="T328" s="292">
        <f>'7.  Persistence Report'!S66</f>
        <v>0</v>
      </c>
      <c r="U328" s="292">
        <f>'7.  Persistence Report'!T66</f>
        <v>0</v>
      </c>
      <c r="V328" s="292">
        <f>'7.  Persistence Report'!U66</f>
        <v>0</v>
      </c>
      <c r="W328" s="292">
        <f>'7.  Persistence Report'!V66</f>
        <v>0</v>
      </c>
      <c r="X328" s="292">
        <f>'7.  Persistence Report'!W66</f>
        <v>0</v>
      </c>
      <c r="Y328" s="412"/>
      <c r="Z328" s="412"/>
      <c r="AA328" s="412"/>
      <c r="AB328" s="412"/>
      <c r="AC328" s="412"/>
      <c r="AD328" s="412"/>
      <c r="AE328" s="412"/>
      <c r="AF328" s="412"/>
      <c r="AG328" s="412"/>
      <c r="AH328" s="412"/>
      <c r="AI328" s="412"/>
      <c r="AJ328" s="412"/>
      <c r="AK328" s="412"/>
      <c r="AL328" s="412"/>
      <c r="AM328" s="293">
        <f>SUM(Y328:AL328)</f>
        <v>0</v>
      </c>
    </row>
    <row r="329" spans="1:39" ht="15" outlineLevel="1">
      <c r="B329" s="291" t="s">
        <v>246</v>
      </c>
      <c r="C329" s="288" t="s">
        <v>160</v>
      </c>
      <c r="D329" s="292"/>
      <c r="E329" s="292"/>
      <c r="F329" s="292"/>
      <c r="G329" s="292"/>
      <c r="H329" s="292"/>
      <c r="I329" s="292"/>
      <c r="J329" s="292"/>
      <c r="K329" s="292"/>
      <c r="L329" s="292"/>
      <c r="M329" s="292"/>
      <c r="N329" s="288"/>
      <c r="O329" s="292"/>
      <c r="P329" s="292"/>
      <c r="Q329" s="292"/>
      <c r="R329" s="292"/>
      <c r="S329" s="292"/>
      <c r="T329" s="292"/>
      <c r="U329" s="292"/>
      <c r="V329" s="292"/>
      <c r="W329" s="292"/>
      <c r="X329" s="292"/>
      <c r="Y329" s="408">
        <f>Y328</f>
        <v>0</v>
      </c>
      <c r="Z329" s="408">
        <f>Z328</f>
        <v>0</v>
      </c>
      <c r="AA329" s="408">
        <f t="shared" ref="AA329:AB329" si="175">AA328</f>
        <v>0</v>
      </c>
      <c r="AB329" s="408">
        <f t="shared" si="175"/>
        <v>0</v>
      </c>
      <c r="AC329" s="408">
        <f t="shared" ref="AC329:AL329" si="176">AC328</f>
        <v>0</v>
      </c>
      <c r="AD329" s="408">
        <f t="shared" si="176"/>
        <v>0</v>
      </c>
      <c r="AE329" s="408">
        <f t="shared" si="176"/>
        <v>0</v>
      </c>
      <c r="AF329" s="408">
        <f t="shared" si="176"/>
        <v>0</v>
      </c>
      <c r="AG329" s="408">
        <f t="shared" si="176"/>
        <v>0</v>
      </c>
      <c r="AH329" s="408">
        <f t="shared" si="176"/>
        <v>0</v>
      </c>
      <c r="AI329" s="408">
        <f t="shared" si="176"/>
        <v>0</v>
      </c>
      <c r="AJ329" s="408">
        <f t="shared" si="176"/>
        <v>0</v>
      </c>
      <c r="AK329" s="408">
        <f t="shared" si="176"/>
        <v>0</v>
      </c>
      <c r="AL329" s="408">
        <f t="shared" si="176"/>
        <v>0</v>
      </c>
      <c r="AM329" s="308"/>
    </row>
    <row r="330" spans="1:39" ht="15" outlineLevel="1">
      <c r="B330" s="312"/>
      <c r="C330" s="302"/>
      <c r="D330" s="288"/>
      <c r="E330" s="288"/>
      <c r="F330" s="288"/>
      <c r="G330" s="288"/>
      <c r="H330" s="288"/>
      <c r="I330" s="288"/>
      <c r="J330" s="288"/>
      <c r="K330" s="288"/>
      <c r="L330" s="288"/>
      <c r="M330" s="288"/>
      <c r="N330" s="288"/>
      <c r="O330" s="288"/>
      <c r="P330" s="288"/>
      <c r="Q330" s="288"/>
      <c r="R330" s="288"/>
      <c r="S330" s="288"/>
      <c r="T330" s="288"/>
      <c r="U330" s="288"/>
      <c r="V330" s="288"/>
      <c r="W330" s="288"/>
      <c r="X330" s="288"/>
      <c r="Y330" s="416"/>
      <c r="Z330" s="417"/>
      <c r="AA330" s="417"/>
      <c r="AB330" s="417"/>
      <c r="AC330" s="417"/>
      <c r="AD330" s="417"/>
      <c r="AE330" s="417"/>
      <c r="AF330" s="417"/>
      <c r="AG330" s="417"/>
      <c r="AH330" s="417"/>
      <c r="AI330" s="417"/>
      <c r="AJ330" s="417"/>
      <c r="AK330" s="417"/>
      <c r="AL330" s="417"/>
      <c r="AM330" s="314"/>
    </row>
    <row r="331" spans="1:39" ht="15.6" outlineLevel="1">
      <c r="A331" s="507"/>
      <c r="B331" s="285" t="s">
        <v>10</v>
      </c>
      <c r="C331" s="286"/>
      <c r="D331" s="286"/>
      <c r="E331" s="286"/>
      <c r="F331" s="286"/>
      <c r="G331" s="286"/>
      <c r="H331" s="286"/>
      <c r="I331" s="286"/>
      <c r="J331" s="286"/>
      <c r="K331" s="286"/>
      <c r="L331" s="286"/>
      <c r="M331" s="286"/>
      <c r="N331" s="287"/>
      <c r="O331" s="286"/>
      <c r="P331" s="286"/>
      <c r="Q331" s="286"/>
      <c r="R331" s="286"/>
      <c r="S331" s="286"/>
      <c r="T331" s="286"/>
      <c r="U331" s="286"/>
      <c r="V331" s="286"/>
      <c r="W331" s="286"/>
      <c r="X331" s="286"/>
      <c r="Y331" s="411"/>
      <c r="Z331" s="411"/>
      <c r="AA331" s="411"/>
      <c r="AB331" s="411"/>
      <c r="AC331" s="411"/>
      <c r="AD331" s="411"/>
      <c r="AE331" s="411"/>
      <c r="AF331" s="411"/>
      <c r="AG331" s="411"/>
      <c r="AH331" s="411"/>
      <c r="AI331" s="411"/>
      <c r="AJ331" s="411"/>
      <c r="AK331" s="411"/>
      <c r="AL331" s="411"/>
      <c r="AM331" s="289"/>
    </row>
    <row r="332" spans="1:39" ht="15" outlineLevel="1">
      <c r="A332" s="506">
        <v>18</v>
      </c>
      <c r="B332" s="312" t="s">
        <v>11</v>
      </c>
      <c r="C332" s="288" t="s">
        <v>25</v>
      </c>
      <c r="D332" s="292"/>
      <c r="E332" s="292"/>
      <c r="F332" s="292"/>
      <c r="G332" s="292"/>
      <c r="H332" s="292"/>
      <c r="I332" s="292"/>
      <c r="J332" s="292"/>
      <c r="K332" s="292"/>
      <c r="L332" s="292"/>
      <c r="M332" s="292"/>
      <c r="N332" s="292">
        <v>12</v>
      </c>
      <c r="O332" s="292"/>
      <c r="P332" s="292"/>
      <c r="Q332" s="292"/>
      <c r="R332" s="292"/>
      <c r="S332" s="292"/>
      <c r="T332" s="292"/>
      <c r="U332" s="292"/>
      <c r="V332" s="292"/>
      <c r="W332" s="292"/>
      <c r="X332" s="292"/>
      <c r="Y332" s="423"/>
      <c r="Z332" s="412"/>
      <c r="AA332" s="412"/>
      <c r="AB332" s="412"/>
      <c r="AC332" s="412"/>
      <c r="AD332" s="412"/>
      <c r="AE332" s="412"/>
      <c r="AF332" s="412"/>
      <c r="AG332" s="412"/>
      <c r="AH332" s="412"/>
      <c r="AI332" s="412"/>
      <c r="AJ332" s="412"/>
      <c r="AK332" s="412"/>
      <c r="AL332" s="412"/>
      <c r="AM332" s="293">
        <f>SUM(Y332:AL332)</f>
        <v>0</v>
      </c>
    </row>
    <row r="333" spans="1:39" ht="15" outlineLevel="1">
      <c r="B333" s="291" t="s">
        <v>246</v>
      </c>
      <c r="C333" s="288" t="s">
        <v>160</v>
      </c>
      <c r="D333" s="292"/>
      <c r="E333" s="292"/>
      <c r="F333" s="292"/>
      <c r="G333" s="292"/>
      <c r="H333" s="292"/>
      <c r="I333" s="292"/>
      <c r="J333" s="292"/>
      <c r="K333" s="292"/>
      <c r="L333" s="292"/>
      <c r="M333" s="292"/>
      <c r="N333" s="292">
        <f>N332</f>
        <v>12</v>
      </c>
      <c r="O333" s="292"/>
      <c r="P333" s="292"/>
      <c r="Q333" s="292"/>
      <c r="R333" s="292"/>
      <c r="S333" s="292"/>
      <c r="T333" s="292"/>
      <c r="U333" s="292"/>
      <c r="V333" s="292"/>
      <c r="W333" s="292"/>
      <c r="X333" s="292"/>
      <c r="Y333" s="408">
        <f>Y332</f>
        <v>0</v>
      </c>
      <c r="Z333" s="408">
        <f>Z332</f>
        <v>0</v>
      </c>
      <c r="AA333" s="408">
        <f t="shared" ref="AA333:AB333" si="177">AA332</f>
        <v>0</v>
      </c>
      <c r="AB333" s="408">
        <f t="shared" si="177"/>
        <v>0</v>
      </c>
      <c r="AC333" s="408">
        <f t="shared" ref="AC333:AL333" si="178">AC332</f>
        <v>0</v>
      </c>
      <c r="AD333" s="408">
        <f t="shared" si="178"/>
        <v>0</v>
      </c>
      <c r="AE333" s="408">
        <f t="shared" si="178"/>
        <v>0</v>
      </c>
      <c r="AF333" s="408">
        <f t="shared" si="178"/>
        <v>0</v>
      </c>
      <c r="AG333" s="408">
        <f t="shared" si="178"/>
        <v>0</v>
      </c>
      <c r="AH333" s="408">
        <f t="shared" si="178"/>
        <v>0</v>
      </c>
      <c r="AI333" s="408">
        <f t="shared" si="178"/>
        <v>0</v>
      </c>
      <c r="AJ333" s="408">
        <f t="shared" si="178"/>
        <v>0</v>
      </c>
      <c r="AK333" s="408">
        <f t="shared" si="178"/>
        <v>0</v>
      </c>
      <c r="AL333" s="408">
        <f t="shared" si="178"/>
        <v>0</v>
      </c>
      <c r="AM333" s="294"/>
    </row>
    <row r="334" spans="1:39" ht="15" outlineLevel="1">
      <c r="A334" s="509"/>
      <c r="B334" s="312"/>
      <c r="C334" s="302"/>
      <c r="D334" s="288"/>
      <c r="E334" s="288"/>
      <c r="F334" s="288"/>
      <c r="G334" s="288"/>
      <c r="H334" s="288"/>
      <c r="I334" s="288"/>
      <c r="J334" s="288"/>
      <c r="K334" s="288"/>
      <c r="L334" s="288"/>
      <c r="M334" s="288"/>
      <c r="N334" s="288"/>
      <c r="O334" s="288"/>
      <c r="P334" s="288"/>
      <c r="Q334" s="288"/>
      <c r="R334" s="288"/>
      <c r="S334" s="288"/>
      <c r="T334" s="288"/>
      <c r="U334" s="288"/>
      <c r="V334" s="288"/>
      <c r="W334" s="288"/>
      <c r="X334" s="288"/>
      <c r="Y334" s="409"/>
      <c r="Z334" s="418"/>
      <c r="AA334" s="418"/>
      <c r="AB334" s="418"/>
      <c r="AC334" s="418"/>
      <c r="AD334" s="418"/>
      <c r="AE334" s="418"/>
      <c r="AF334" s="418"/>
      <c r="AG334" s="418"/>
      <c r="AH334" s="418"/>
      <c r="AI334" s="418"/>
      <c r="AJ334" s="418"/>
      <c r="AK334" s="418"/>
      <c r="AL334" s="418"/>
      <c r="AM334" s="303"/>
    </row>
    <row r="335" spans="1:39" ht="15" outlineLevel="1">
      <c r="A335" s="506">
        <v>19</v>
      </c>
      <c r="B335" s="312" t="s">
        <v>12</v>
      </c>
      <c r="C335" s="288" t="s">
        <v>25</v>
      </c>
      <c r="D335" s="292"/>
      <c r="E335" s="292"/>
      <c r="F335" s="292"/>
      <c r="G335" s="292"/>
      <c r="H335" s="292"/>
      <c r="I335" s="292"/>
      <c r="J335" s="292"/>
      <c r="K335" s="292"/>
      <c r="L335" s="292"/>
      <c r="M335" s="292"/>
      <c r="N335" s="292">
        <v>12</v>
      </c>
      <c r="O335" s="292"/>
      <c r="P335" s="292"/>
      <c r="Q335" s="292"/>
      <c r="R335" s="292"/>
      <c r="S335" s="292"/>
      <c r="T335" s="292"/>
      <c r="U335" s="292"/>
      <c r="V335" s="292"/>
      <c r="W335" s="292"/>
      <c r="X335" s="292"/>
      <c r="Y335" s="407"/>
      <c r="Z335" s="412"/>
      <c r="AA335" s="412"/>
      <c r="AB335" s="412"/>
      <c r="AC335" s="412"/>
      <c r="AD335" s="412"/>
      <c r="AE335" s="412"/>
      <c r="AF335" s="412"/>
      <c r="AG335" s="412"/>
      <c r="AH335" s="412"/>
      <c r="AI335" s="412"/>
      <c r="AJ335" s="412"/>
      <c r="AK335" s="412"/>
      <c r="AL335" s="412"/>
      <c r="AM335" s="293">
        <f>SUM(Y335:AL335)</f>
        <v>0</v>
      </c>
    </row>
    <row r="336" spans="1:39" ht="15" outlineLevel="1">
      <c r="B336" s="291" t="s">
        <v>246</v>
      </c>
      <c r="C336" s="288" t="s">
        <v>160</v>
      </c>
      <c r="D336" s="292"/>
      <c r="E336" s="292"/>
      <c r="F336" s="292"/>
      <c r="G336" s="292"/>
      <c r="H336" s="292"/>
      <c r="I336" s="292"/>
      <c r="J336" s="292"/>
      <c r="K336" s="292"/>
      <c r="L336" s="292"/>
      <c r="M336" s="292"/>
      <c r="N336" s="292">
        <f>N335</f>
        <v>12</v>
      </c>
      <c r="O336" s="292"/>
      <c r="P336" s="292"/>
      <c r="Q336" s="292"/>
      <c r="R336" s="292"/>
      <c r="S336" s="292"/>
      <c r="T336" s="292"/>
      <c r="U336" s="292"/>
      <c r="V336" s="292"/>
      <c r="W336" s="292"/>
      <c r="X336" s="292"/>
      <c r="Y336" s="408">
        <f>Y335</f>
        <v>0</v>
      </c>
      <c r="Z336" s="408">
        <f>Z335</f>
        <v>0</v>
      </c>
      <c r="AA336" s="408">
        <f t="shared" ref="AA336:AB336" si="179">AA335</f>
        <v>0</v>
      </c>
      <c r="AB336" s="408">
        <f t="shared" si="179"/>
        <v>0</v>
      </c>
      <c r="AC336" s="408">
        <f t="shared" ref="AC336:AL336" si="180">AC335</f>
        <v>0</v>
      </c>
      <c r="AD336" s="408">
        <f t="shared" si="180"/>
        <v>0</v>
      </c>
      <c r="AE336" s="408">
        <f t="shared" si="180"/>
        <v>0</v>
      </c>
      <c r="AF336" s="408">
        <f t="shared" si="180"/>
        <v>0</v>
      </c>
      <c r="AG336" s="408">
        <f t="shared" si="180"/>
        <v>0</v>
      </c>
      <c r="AH336" s="408">
        <f t="shared" si="180"/>
        <v>0</v>
      </c>
      <c r="AI336" s="408">
        <f t="shared" si="180"/>
        <v>0</v>
      </c>
      <c r="AJ336" s="408">
        <f t="shared" si="180"/>
        <v>0</v>
      </c>
      <c r="AK336" s="408">
        <f t="shared" si="180"/>
        <v>0</v>
      </c>
      <c r="AL336" s="408">
        <f t="shared" si="180"/>
        <v>0</v>
      </c>
      <c r="AM336" s="294"/>
    </row>
    <row r="337" spans="1:39" ht="15" outlineLevel="1">
      <c r="B337" s="312"/>
      <c r="C337" s="302"/>
      <c r="D337" s="288"/>
      <c r="E337" s="288"/>
      <c r="F337" s="288"/>
      <c r="G337" s="288"/>
      <c r="H337" s="288"/>
      <c r="I337" s="288"/>
      <c r="J337" s="288"/>
      <c r="K337" s="288"/>
      <c r="L337" s="288"/>
      <c r="M337" s="288"/>
      <c r="N337" s="288"/>
      <c r="O337" s="288"/>
      <c r="P337" s="288"/>
      <c r="Q337" s="288"/>
      <c r="R337" s="288"/>
      <c r="S337" s="288"/>
      <c r="T337" s="288"/>
      <c r="U337" s="288"/>
      <c r="V337" s="288"/>
      <c r="W337" s="288"/>
      <c r="X337" s="288"/>
      <c r="Y337" s="419"/>
      <c r="Z337" s="419"/>
      <c r="AA337" s="409"/>
      <c r="AB337" s="409"/>
      <c r="AC337" s="409"/>
      <c r="AD337" s="409"/>
      <c r="AE337" s="409"/>
      <c r="AF337" s="409"/>
      <c r="AG337" s="409"/>
      <c r="AH337" s="409"/>
      <c r="AI337" s="409"/>
      <c r="AJ337" s="409"/>
      <c r="AK337" s="409"/>
      <c r="AL337" s="409"/>
      <c r="AM337" s="303"/>
    </row>
    <row r="338" spans="1:39" ht="15" outlineLevel="1">
      <c r="A338" s="506">
        <v>20</v>
      </c>
      <c r="B338" s="312" t="s">
        <v>13</v>
      </c>
      <c r="C338" s="288" t="s">
        <v>25</v>
      </c>
      <c r="D338" s="292">
        <f>'7.  Persistence Report'!AS84</f>
        <v>10467.69231</v>
      </c>
      <c r="E338" s="292">
        <f>'7.  Persistence Report'!AT84</f>
        <v>10467.69231</v>
      </c>
      <c r="F338" s="292">
        <f>'7.  Persistence Report'!AU84</f>
        <v>10467.69231</v>
      </c>
      <c r="G338" s="292">
        <f>'7.  Persistence Report'!AV84</f>
        <v>0</v>
      </c>
      <c r="H338" s="292">
        <f>'7.  Persistence Report'!AW84</f>
        <v>0</v>
      </c>
      <c r="I338" s="292">
        <f>'7.  Persistence Report'!AX84</f>
        <v>0</v>
      </c>
      <c r="J338" s="292">
        <f>'7.  Persistence Report'!AY84</f>
        <v>0</v>
      </c>
      <c r="K338" s="292">
        <f>'7.  Persistence Report'!AZ84</f>
        <v>0</v>
      </c>
      <c r="L338" s="292">
        <f>'7.  Persistence Report'!BA84</f>
        <v>0</v>
      </c>
      <c r="M338" s="292">
        <f>'7.  Persistence Report'!BB84</f>
        <v>0</v>
      </c>
      <c r="N338" s="292">
        <v>12</v>
      </c>
      <c r="O338" s="292">
        <f>'7.  Persistence Report'!N84</f>
        <v>0.17749799999999999</v>
      </c>
      <c r="P338" s="292">
        <f>'7.  Persistence Report'!O84</f>
        <v>0.17749799999999999</v>
      </c>
      <c r="Q338" s="292">
        <f>'7.  Persistence Report'!P84</f>
        <v>0.17749799999999999</v>
      </c>
      <c r="R338" s="292">
        <f>'7.  Persistence Report'!Q84</f>
        <v>0</v>
      </c>
      <c r="S338" s="292">
        <f>'7.  Persistence Report'!R84</f>
        <v>0</v>
      </c>
      <c r="T338" s="292">
        <f>'7.  Persistence Report'!S84</f>
        <v>0</v>
      </c>
      <c r="U338" s="292">
        <f>'7.  Persistence Report'!T84</f>
        <v>0</v>
      </c>
      <c r="V338" s="292">
        <f>'7.  Persistence Report'!U84</f>
        <v>0</v>
      </c>
      <c r="W338" s="292">
        <f>'7.  Persistence Report'!V84</f>
        <v>0</v>
      </c>
      <c r="X338" s="292">
        <f>'7.  Persistence Report'!W84</f>
        <v>0</v>
      </c>
      <c r="Y338" s="407"/>
      <c r="Z338" s="412"/>
      <c r="AA338" s="412">
        <v>1</v>
      </c>
      <c r="AB338" s="412"/>
      <c r="AC338" s="466"/>
      <c r="AD338" s="412"/>
      <c r="AE338" s="412"/>
      <c r="AF338" s="412"/>
      <c r="AG338" s="412"/>
      <c r="AH338" s="412"/>
      <c r="AI338" s="412"/>
      <c r="AJ338" s="412"/>
      <c r="AK338" s="412"/>
      <c r="AL338" s="412"/>
      <c r="AM338" s="293">
        <f>SUM(Y338:AL338)</f>
        <v>1</v>
      </c>
    </row>
    <row r="339" spans="1:39" ht="15" outlineLevel="1">
      <c r="B339" s="291" t="s">
        <v>246</v>
      </c>
      <c r="C339" s="288" t="s">
        <v>160</v>
      </c>
      <c r="D339" s="292"/>
      <c r="E339" s="292"/>
      <c r="F339" s="292"/>
      <c r="G339" s="292"/>
      <c r="H339" s="292"/>
      <c r="I339" s="292"/>
      <c r="J339" s="292"/>
      <c r="K339" s="292"/>
      <c r="L339" s="292"/>
      <c r="M339" s="292"/>
      <c r="N339" s="292">
        <f>N338</f>
        <v>12</v>
      </c>
      <c r="O339" s="292"/>
      <c r="P339" s="292"/>
      <c r="Q339" s="292"/>
      <c r="R339" s="292"/>
      <c r="S339" s="292"/>
      <c r="T339" s="292"/>
      <c r="U339" s="292"/>
      <c r="V339" s="292"/>
      <c r="W339" s="292"/>
      <c r="X339" s="292"/>
      <c r="Y339" s="408">
        <f>Y338</f>
        <v>0</v>
      </c>
      <c r="Z339" s="408">
        <f>Z338</f>
        <v>0</v>
      </c>
      <c r="AA339" s="408">
        <f t="shared" ref="AA339:AB339" si="181">AA338</f>
        <v>1</v>
      </c>
      <c r="AB339" s="408">
        <f t="shared" si="181"/>
        <v>0</v>
      </c>
      <c r="AC339" s="408">
        <f t="shared" ref="AC339:AL339" si="182">AC338</f>
        <v>0</v>
      </c>
      <c r="AD339" s="408">
        <f t="shared" si="182"/>
        <v>0</v>
      </c>
      <c r="AE339" s="408">
        <f t="shared" si="182"/>
        <v>0</v>
      </c>
      <c r="AF339" s="408">
        <f t="shared" si="182"/>
        <v>0</v>
      </c>
      <c r="AG339" s="408">
        <f t="shared" si="182"/>
        <v>0</v>
      </c>
      <c r="AH339" s="408">
        <f t="shared" si="182"/>
        <v>0</v>
      </c>
      <c r="AI339" s="408">
        <f t="shared" si="182"/>
        <v>0</v>
      </c>
      <c r="AJ339" s="408">
        <f t="shared" si="182"/>
        <v>0</v>
      </c>
      <c r="AK339" s="408">
        <f t="shared" si="182"/>
        <v>0</v>
      </c>
      <c r="AL339" s="408">
        <f t="shared" si="182"/>
        <v>0</v>
      </c>
      <c r="AM339" s="303"/>
    </row>
    <row r="340" spans="1:39" ht="15" outlineLevel="1">
      <c r="B340" s="312"/>
      <c r="C340" s="302"/>
      <c r="D340" s="288"/>
      <c r="E340" s="288"/>
      <c r="F340" s="288"/>
      <c r="G340" s="288"/>
      <c r="H340" s="288"/>
      <c r="I340" s="288"/>
      <c r="J340" s="288"/>
      <c r="K340" s="288"/>
      <c r="L340" s="288"/>
      <c r="M340" s="288"/>
      <c r="N340" s="315"/>
      <c r="O340" s="288"/>
      <c r="P340" s="288"/>
      <c r="Q340" s="288"/>
      <c r="R340" s="288"/>
      <c r="S340" s="288"/>
      <c r="T340" s="288"/>
      <c r="U340" s="288"/>
      <c r="V340" s="288"/>
      <c r="W340" s="288"/>
      <c r="X340" s="288"/>
      <c r="Y340" s="409"/>
      <c r="Z340" s="409"/>
      <c r="AA340" s="409"/>
      <c r="AB340" s="409"/>
      <c r="AC340" s="409"/>
      <c r="AD340" s="409"/>
      <c r="AE340" s="409"/>
      <c r="AF340" s="409"/>
      <c r="AG340" s="409"/>
      <c r="AH340" s="409"/>
      <c r="AI340" s="409"/>
      <c r="AJ340" s="409"/>
      <c r="AK340" s="409"/>
      <c r="AL340" s="409"/>
      <c r="AM340" s="303"/>
    </row>
    <row r="341" spans="1:39" ht="15" outlineLevel="1">
      <c r="A341" s="506">
        <v>21</v>
      </c>
      <c r="B341" s="312" t="s">
        <v>22</v>
      </c>
      <c r="C341" s="288" t="s">
        <v>25</v>
      </c>
      <c r="D341" s="292"/>
      <c r="E341" s="292"/>
      <c r="F341" s="292"/>
      <c r="G341" s="292"/>
      <c r="H341" s="292"/>
      <c r="I341" s="292"/>
      <c r="J341" s="292"/>
      <c r="K341" s="292"/>
      <c r="L341" s="292"/>
      <c r="M341" s="292"/>
      <c r="N341" s="292">
        <v>12</v>
      </c>
      <c r="O341" s="292"/>
      <c r="P341" s="292"/>
      <c r="Q341" s="292"/>
      <c r="R341" s="292"/>
      <c r="S341" s="292"/>
      <c r="T341" s="292"/>
      <c r="U341" s="292"/>
      <c r="V341" s="292"/>
      <c r="W341" s="292"/>
      <c r="X341" s="292"/>
      <c r="Y341" s="407"/>
      <c r="Z341" s="412"/>
      <c r="AA341" s="412"/>
      <c r="AB341" s="412"/>
      <c r="AC341" s="412"/>
      <c r="AD341" s="412"/>
      <c r="AE341" s="412"/>
      <c r="AF341" s="412"/>
      <c r="AG341" s="412"/>
      <c r="AH341" s="412"/>
      <c r="AI341" s="412"/>
      <c r="AJ341" s="412"/>
      <c r="AK341" s="412"/>
      <c r="AL341" s="412"/>
      <c r="AM341" s="293">
        <f>SUM(Y341:AL341)</f>
        <v>0</v>
      </c>
    </row>
    <row r="342" spans="1:39" ht="15" outlineLevel="1">
      <c r="B342" s="291" t="s">
        <v>246</v>
      </c>
      <c r="C342" s="288" t="s">
        <v>160</v>
      </c>
      <c r="D342" s="292"/>
      <c r="E342" s="292"/>
      <c r="F342" s="292"/>
      <c r="G342" s="292"/>
      <c r="H342" s="292"/>
      <c r="I342" s="292"/>
      <c r="J342" s="292"/>
      <c r="K342" s="292"/>
      <c r="L342" s="292"/>
      <c r="M342" s="292"/>
      <c r="N342" s="292">
        <f>N341</f>
        <v>12</v>
      </c>
      <c r="O342" s="292"/>
      <c r="P342" s="292"/>
      <c r="Q342" s="292"/>
      <c r="R342" s="292"/>
      <c r="S342" s="292"/>
      <c r="T342" s="292"/>
      <c r="U342" s="292"/>
      <c r="V342" s="292"/>
      <c r="W342" s="292"/>
      <c r="X342" s="292"/>
      <c r="Y342" s="408">
        <f>Y341</f>
        <v>0</v>
      </c>
      <c r="Z342" s="408">
        <f>Z341</f>
        <v>0</v>
      </c>
      <c r="AA342" s="408">
        <f t="shared" ref="AA342:AB342" si="183">AA341</f>
        <v>0</v>
      </c>
      <c r="AB342" s="408">
        <f t="shared" si="183"/>
        <v>0</v>
      </c>
      <c r="AC342" s="408">
        <f t="shared" ref="AC342:AL342" si="184">AC341</f>
        <v>0</v>
      </c>
      <c r="AD342" s="408">
        <f t="shared" si="184"/>
        <v>0</v>
      </c>
      <c r="AE342" s="408">
        <f t="shared" si="184"/>
        <v>0</v>
      </c>
      <c r="AF342" s="408">
        <f t="shared" si="184"/>
        <v>0</v>
      </c>
      <c r="AG342" s="408">
        <f t="shared" si="184"/>
        <v>0</v>
      </c>
      <c r="AH342" s="408">
        <f t="shared" si="184"/>
        <v>0</v>
      </c>
      <c r="AI342" s="408">
        <f t="shared" si="184"/>
        <v>0</v>
      </c>
      <c r="AJ342" s="408">
        <f t="shared" si="184"/>
        <v>0</v>
      </c>
      <c r="AK342" s="408">
        <f t="shared" si="184"/>
        <v>0</v>
      </c>
      <c r="AL342" s="408">
        <f t="shared" si="184"/>
        <v>0</v>
      </c>
      <c r="AM342" s="294"/>
    </row>
    <row r="343" spans="1:39" ht="15" outlineLevel="1">
      <c r="B343" s="312"/>
      <c r="C343" s="302"/>
      <c r="D343" s="288"/>
      <c r="E343" s="288"/>
      <c r="F343" s="288"/>
      <c r="G343" s="288"/>
      <c r="H343" s="288"/>
      <c r="I343" s="288"/>
      <c r="J343" s="288"/>
      <c r="K343" s="288"/>
      <c r="L343" s="288"/>
      <c r="M343" s="288"/>
      <c r="N343" s="288"/>
      <c r="O343" s="288"/>
      <c r="P343" s="288"/>
      <c r="Q343" s="288"/>
      <c r="R343" s="288"/>
      <c r="S343" s="288"/>
      <c r="T343" s="288"/>
      <c r="U343" s="288"/>
      <c r="V343" s="288"/>
      <c r="W343" s="288"/>
      <c r="X343" s="288"/>
      <c r="Y343" s="419"/>
      <c r="Z343" s="409"/>
      <c r="AA343" s="409"/>
      <c r="AB343" s="409"/>
      <c r="AC343" s="409"/>
      <c r="AD343" s="409"/>
      <c r="AE343" s="409"/>
      <c r="AF343" s="409"/>
      <c r="AG343" s="409"/>
      <c r="AH343" s="409"/>
      <c r="AI343" s="409"/>
      <c r="AJ343" s="409"/>
      <c r="AK343" s="409"/>
      <c r="AL343" s="409"/>
      <c r="AM343" s="303"/>
    </row>
    <row r="344" spans="1:39" ht="15" outlineLevel="1">
      <c r="A344" s="506">
        <v>22</v>
      </c>
      <c r="B344" s="312" t="s">
        <v>9</v>
      </c>
      <c r="C344" s="288" t="s">
        <v>25</v>
      </c>
      <c r="D344" s="292"/>
      <c r="E344" s="292"/>
      <c r="F344" s="292"/>
      <c r="G344" s="292"/>
      <c r="H344" s="292"/>
      <c r="I344" s="292"/>
      <c r="J344" s="292"/>
      <c r="K344" s="292"/>
      <c r="L344" s="292"/>
      <c r="M344" s="292"/>
      <c r="N344" s="288"/>
      <c r="O344" s="292"/>
      <c r="P344" s="292"/>
      <c r="Q344" s="292"/>
      <c r="R344" s="292"/>
      <c r="S344" s="292"/>
      <c r="T344" s="292"/>
      <c r="U344" s="292"/>
      <c r="V344" s="292"/>
      <c r="W344" s="292"/>
      <c r="X344" s="292"/>
      <c r="Y344" s="407"/>
      <c r="Z344" s="412"/>
      <c r="AA344" s="412"/>
      <c r="AB344" s="412"/>
      <c r="AC344" s="412"/>
      <c r="AD344" s="412"/>
      <c r="AE344" s="412"/>
      <c r="AF344" s="412"/>
      <c r="AG344" s="412"/>
      <c r="AH344" s="412"/>
      <c r="AI344" s="412"/>
      <c r="AJ344" s="412"/>
      <c r="AK344" s="412"/>
      <c r="AL344" s="412"/>
      <c r="AM344" s="293">
        <f>SUM(Y344:AL344)</f>
        <v>0</v>
      </c>
    </row>
    <row r="345" spans="1:39" ht="15" outlineLevel="1">
      <c r="B345" s="291" t="s">
        <v>246</v>
      </c>
      <c r="C345" s="288" t="s">
        <v>160</v>
      </c>
      <c r="D345" s="292"/>
      <c r="E345" s="292"/>
      <c r="F345" s="292"/>
      <c r="G345" s="292"/>
      <c r="H345" s="292"/>
      <c r="I345" s="292"/>
      <c r="J345" s="292"/>
      <c r="K345" s="292"/>
      <c r="L345" s="292"/>
      <c r="M345" s="292"/>
      <c r="N345" s="288"/>
      <c r="O345" s="292"/>
      <c r="P345" s="292"/>
      <c r="Q345" s="292"/>
      <c r="R345" s="292"/>
      <c r="S345" s="292"/>
      <c r="T345" s="292"/>
      <c r="U345" s="292"/>
      <c r="V345" s="292"/>
      <c r="W345" s="292"/>
      <c r="X345" s="292"/>
      <c r="Y345" s="408">
        <f>Y344</f>
        <v>0</v>
      </c>
      <c r="Z345" s="408">
        <f>Z344</f>
        <v>0</v>
      </c>
      <c r="AA345" s="408">
        <f t="shared" ref="AA345:AB345" si="185">AA344</f>
        <v>0</v>
      </c>
      <c r="AB345" s="408">
        <f t="shared" si="185"/>
        <v>0</v>
      </c>
      <c r="AC345" s="408">
        <f t="shared" ref="AC345:AL345" si="186">AC344</f>
        <v>0</v>
      </c>
      <c r="AD345" s="408">
        <f t="shared" si="186"/>
        <v>0</v>
      </c>
      <c r="AE345" s="408">
        <f t="shared" si="186"/>
        <v>0</v>
      </c>
      <c r="AF345" s="408">
        <f t="shared" si="186"/>
        <v>0</v>
      </c>
      <c r="AG345" s="408">
        <f t="shared" si="186"/>
        <v>0</v>
      </c>
      <c r="AH345" s="408">
        <f t="shared" si="186"/>
        <v>0</v>
      </c>
      <c r="AI345" s="408">
        <f t="shared" si="186"/>
        <v>0</v>
      </c>
      <c r="AJ345" s="408">
        <f t="shared" si="186"/>
        <v>0</v>
      </c>
      <c r="AK345" s="408">
        <f t="shared" si="186"/>
        <v>0</v>
      </c>
      <c r="AL345" s="408">
        <f t="shared" si="186"/>
        <v>0</v>
      </c>
      <c r="AM345" s="303"/>
    </row>
    <row r="346" spans="1:39" ht="15" outlineLevel="1">
      <c r="B346" s="312"/>
      <c r="C346" s="302"/>
      <c r="D346" s="288"/>
      <c r="E346" s="288"/>
      <c r="F346" s="288"/>
      <c r="G346" s="288"/>
      <c r="H346" s="288"/>
      <c r="I346" s="288"/>
      <c r="J346" s="288"/>
      <c r="K346" s="288"/>
      <c r="L346" s="288"/>
      <c r="M346" s="288"/>
      <c r="N346" s="288"/>
      <c r="O346" s="288"/>
      <c r="P346" s="288"/>
      <c r="Q346" s="288"/>
      <c r="R346" s="288"/>
      <c r="S346" s="288"/>
      <c r="T346" s="288"/>
      <c r="U346" s="288"/>
      <c r="V346" s="288"/>
      <c r="W346" s="288"/>
      <c r="X346" s="288"/>
      <c r="Y346" s="409"/>
      <c r="Z346" s="409"/>
      <c r="AA346" s="409"/>
      <c r="AB346" s="409"/>
      <c r="AC346" s="409"/>
      <c r="AD346" s="409"/>
      <c r="AE346" s="409"/>
      <c r="AF346" s="409"/>
      <c r="AG346" s="409"/>
      <c r="AH346" s="409"/>
      <c r="AI346" s="409"/>
      <c r="AJ346" s="409"/>
      <c r="AK346" s="409"/>
      <c r="AL346" s="409"/>
      <c r="AM346" s="303"/>
    </row>
    <row r="347" spans="1:39" ht="15.6" outlineLevel="1">
      <c r="A347" s="507"/>
      <c r="B347" s="285" t="s">
        <v>14</v>
      </c>
      <c r="C347" s="286"/>
      <c r="D347" s="287"/>
      <c r="E347" s="287"/>
      <c r="F347" s="287"/>
      <c r="G347" s="287"/>
      <c r="H347" s="287"/>
      <c r="I347" s="287"/>
      <c r="J347" s="287"/>
      <c r="K347" s="287"/>
      <c r="L347" s="287"/>
      <c r="M347" s="287"/>
      <c r="N347" s="287"/>
      <c r="O347" s="287"/>
      <c r="P347" s="287"/>
      <c r="Q347" s="287"/>
      <c r="R347" s="287"/>
      <c r="S347" s="287"/>
      <c r="T347" s="287"/>
      <c r="U347" s="287"/>
      <c r="V347" s="287"/>
      <c r="W347" s="287"/>
      <c r="X347" s="287"/>
      <c r="Y347" s="411"/>
      <c r="Z347" s="411"/>
      <c r="AA347" s="411"/>
      <c r="AB347" s="411"/>
      <c r="AC347" s="411"/>
      <c r="AD347" s="411"/>
      <c r="AE347" s="411"/>
      <c r="AF347" s="411"/>
      <c r="AG347" s="411"/>
      <c r="AH347" s="411"/>
      <c r="AI347" s="411"/>
      <c r="AJ347" s="411"/>
      <c r="AK347" s="411"/>
      <c r="AL347" s="411"/>
      <c r="AM347" s="289"/>
    </row>
    <row r="348" spans="1:39" ht="15" outlineLevel="1">
      <c r="A348" s="506">
        <v>23</v>
      </c>
      <c r="B348" s="312" t="s">
        <v>14</v>
      </c>
      <c r="C348" s="288" t="s">
        <v>25</v>
      </c>
      <c r="D348" s="292">
        <f>'7.  Persistence Report'!AS73</f>
        <v>243404.970352173</v>
      </c>
      <c r="E348" s="292">
        <f>'7.  Persistence Report'!AT73</f>
        <v>235180.89369201701</v>
      </c>
      <c r="F348" s="292">
        <f>'7.  Persistence Report'!AU73</f>
        <v>234433.250831604</v>
      </c>
      <c r="G348" s="292">
        <f>'7.  Persistence Report'!AV73</f>
        <v>206005.60617256199</v>
      </c>
      <c r="H348" s="292">
        <f>'7.  Persistence Report'!AW73</f>
        <v>193294.03603935201</v>
      </c>
      <c r="I348" s="292">
        <f>'7.  Persistence Report'!AX73</f>
        <v>182070.787149429</v>
      </c>
      <c r="J348" s="292">
        <f>'7.  Persistence Report'!AY73</f>
        <v>175336.09203529399</v>
      </c>
      <c r="K348" s="292">
        <f>'7.  Persistence Report'!AZ73</f>
        <v>174393.40431404099</v>
      </c>
      <c r="L348" s="292">
        <f>'7.  Persistence Report'!BA73</f>
        <v>57343.423080444001</v>
      </c>
      <c r="M348" s="292">
        <f>'7.  Persistence Report'!BB73</f>
        <v>57227.748359680001</v>
      </c>
      <c r="N348" s="288"/>
      <c r="O348" s="292">
        <f>'7.  Persistence Report'!N73</f>
        <v>16.714059363000001</v>
      </c>
      <c r="P348" s="292">
        <f>'7.  Persistence Report'!O73</f>
        <v>16.286849141000001</v>
      </c>
      <c r="Q348" s="292">
        <f>'7.  Persistence Report'!P73</f>
        <v>16.248011803000001</v>
      </c>
      <c r="R348" s="292">
        <f>'7.  Persistence Report'!Q73</f>
        <v>14.771301275000001</v>
      </c>
      <c r="S348" s="292">
        <f>'7.  Persistence Report'!R73</f>
        <v>14.152659784000001</v>
      </c>
      <c r="T348" s="292">
        <f>'7.  Persistence Report'!S73</f>
        <v>13.569653711000001</v>
      </c>
      <c r="U348" s="292">
        <f>'7.  Persistence Report'!T73</f>
        <v>13.219811327</v>
      </c>
      <c r="V348" s="292">
        <f>'7.  Persistence Report'!U73</f>
        <v>13.219811327</v>
      </c>
      <c r="W348" s="292">
        <f>'7.  Persistence Report'!V73</f>
        <v>7.1394995379999999</v>
      </c>
      <c r="X348" s="292">
        <f>'7.  Persistence Report'!W73</f>
        <v>7.0156426500000002</v>
      </c>
      <c r="Y348" s="467">
        <v>1</v>
      </c>
      <c r="Z348" s="407"/>
      <c r="AA348" s="407"/>
      <c r="AB348" s="407"/>
      <c r="AC348" s="407"/>
      <c r="AD348" s="407"/>
      <c r="AE348" s="407"/>
      <c r="AF348" s="407"/>
      <c r="AG348" s="407"/>
      <c r="AH348" s="407"/>
      <c r="AI348" s="407"/>
      <c r="AJ348" s="407"/>
      <c r="AK348" s="407"/>
      <c r="AL348" s="407"/>
      <c r="AM348" s="293">
        <f>SUM(Y348:AL348)</f>
        <v>1</v>
      </c>
    </row>
    <row r="349" spans="1:39" ht="15" outlineLevel="1">
      <c r="B349" s="291" t="s">
        <v>246</v>
      </c>
      <c r="C349" s="288" t="s">
        <v>160</v>
      </c>
      <c r="D349" s="292">
        <f>'7.  Persistence Report'!AS82</f>
        <v>96596.111359999995</v>
      </c>
      <c r="E349" s="292">
        <f>'7.  Persistence Report'!AT82</f>
        <v>95525.608160000003</v>
      </c>
      <c r="F349" s="292">
        <f>'7.  Persistence Report'!AU82</f>
        <v>95428.289730000004</v>
      </c>
      <c r="G349" s="292">
        <f>'7.  Persistence Report'!AV82</f>
        <v>89682.016029999999</v>
      </c>
      <c r="H349" s="292">
        <f>'7.  Persistence Report'!AW82</f>
        <v>87198.153520000007</v>
      </c>
      <c r="I349" s="292">
        <f>'7.  Persistence Report'!AX82</f>
        <v>84714.29045</v>
      </c>
      <c r="J349" s="292">
        <f>'7.  Persistence Report'!AY82</f>
        <v>83848.30674</v>
      </c>
      <c r="K349" s="292">
        <f>'7.  Persistence Report'!AZ82</f>
        <v>83848.30674</v>
      </c>
      <c r="L349" s="292">
        <f>'7.  Persistence Report'!BA82</f>
        <v>59764.166920000003</v>
      </c>
      <c r="M349" s="292">
        <f>'7.  Persistence Report'!BB82</f>
        <v>59647.712379999997</v>
      </c>
      <c r="N349" s="465"/>
      <c r="O349" s="292">
        <f>'7.  Persistence Report'!N82</f>
        <v>13.06014719</v>
      </c>
      <c r="P349" s="292">
        <f>'7.  Persistence Report'!O82</f>
        <v>13.005175400000001</v>
      </c>
      <c r="Q349" s="292">
        <f>'7.  Persistence Report'!P82</f>
        <v>13.00017796</v>
      </c>
      <c r="R349" s="292">
        <f>'7.  Persistence Report'!Q82</f>
        <v>12.70101281</v>
      </c>
      <c r="S349" s="292">
        <f>'7.  Persistence Report'!R82</f>
        <v>12.571419970000001</v>
      </c>
      <c r="T349" s="292">
        <f>'7.  Persistence Report'!S82</f>
        <v>12.44182711</v>
      </c>
      <c r="U349" s="292">
        <f>'7.  Persistence Report'!T82</f>
        <v>12.39668541</v>
      </c>
      <c r="V349" s="292">
        <f>'7.  Persistence Report'!U82</f>
        <v>12.39668541</v>
      </c>
      <c r="W349" s="292">
        <f>'7.  Persistence Report'!V82</f>
        <v>11.14242048</v>
      </c>
      <c r="X349" s="292">
        <f>'7.  Persistence Report'!W82</f>
        <v>11.017756840000001</v>
      </c>
      <c r="Y349" s="408">
        <f>Y348</f>
        <v>1</v>
      </c>
      <c r="Z349" s="408">
        <f>Z348</f>
        <v>0</v>
      </c>
      <c r="AA349" s="408">
        <f t="shared" ref="AA349:AB349" si="187">AA348</f>
        <v>0</v>
      </c>
      <c r="AB349" s="408">
        <f t="shared" si="187"/>
        <v>0</v>
      </c>
      <c r="AC349" s="408">
        <f t="shared" ref="AC349:AL349" si="188">AC348</f>
        <v>0</v>
      </c>
      <c r="AD349" s="408">
        <f t="shared" si="188"/>
        <v>0</v>
      </c>
      <c r="AE349" s="408">
        <f t="shared" si="188"/>
        <v>0</v>
      </c>
      <c r="AF349" s="408">
        <f t="shared" si="188"/>
        <v>0</v>
      </c>
      <c r="AG349" s="408">
        <f t="shared" si="188"/>
        <v>0</v>
      </c>
      <c r="AH349" s="408">
        <f t="shared" si="188"/>
        <v>0</v>
      </c>
      <c r="AI349" s="408">
        <f t="shared" si="188"/>
        <v>0</v>
      </c>
      <c r="AJ349" s="408">
        <f t="shared" si="188"/>
        <v>0</v>
      </c>
      <c r="AK349" s="408">
        <f t="shared" si="188"/>
        <v>0</v>
      </c>
      <c r="AL349" s="408">
        <f t="shared" si="188"/>
        <v>0</v>
      </c>
      <c r="AM349" s="294"/>
    </row>
    <row r="350" spans="1:39" ht="15" outlineLevel="1">
      <c r="B350" s="312"/>
      <c r="C350" s="302"/>
      <c r="D350" s="288"/>
      <c r="E350" s="288"/>
      <c r="F350" s="288"/>
      <c r="G350" s="288"/>
      <c r="H350" s="288"/>
      <c r="I350" s="288"/>
      <c r="J350" s="288"/>
      <c r="K350" s="288"/>
      <c r="L350" s="288"/>
      <c r="M350" s="288"/>
      <c r="N350" s="288"/>
      <c r="O350" s="288"/>
      <c r="P350" s="288"/>
      <c r="Q350" s="288"/>
      <c r="R350" s="288"/>
      <c r="S350" s="288"/>
      <c r="T350" s="288"/>
      <c r="U350" s="288"/>
      <c r="V350" s="288"/>
      <c r="W350" s="288"/>
      <c r="X350" s="288"/>
      <c r="Y350" s="409"/>
      <c r="Z350" s="409"/>
      <c r="AA350" s="409"/>
      <c r="AB350" s="409"/>
      <c r="AC350" s="409"/>
      <c r="AD350" s="409"/>
      <c r="AE350" s="409"/>
      <c r="AF350" s="409"/>
      <c r="AG350" s="409"/>
      <c r="AH350" s="409"/>
      <c r="AI350" s="409"/>
      <c r="AJ350" s="409"/>
      <c r="AK350" s="409"/>
      <c r="AL350" s="409"/>
      <c r="AM350" s="303"/>
    </row>
    <row r="351" spans="1:39" s="290" customFormat="1" ht="15.6" outlineLevel="1">
      <c r="A351" s="507"/>
      <c r="B351" s="285" t="s">
        <v>473</v>
      </c>
      <c r="C351" s="286"/>
      <c r="D351" s="287"/>
      <c r="E351" s="287"/>
      <c r="F351" s="287"/>
      <c r="G351" s="287"/>
      <c r="H351" s="287"/>
      <c r="I351" s="287"/>
      <c r="J351" s="287"/>
      <c r="K351" s="287"/>
      <c r="L351" s="287"/>
      <c r="M351" s="287"/>
      <c r="N351" s="287"/>
      <c r="O351" s="287"/>
      <c r="P351" s="286"/>
      <c r="Q351" s="286"/>
      <c r="R351" s="286"/>
      <c r="S351" s="286"/>
      <c r="T351" s="286"/>
      <c r="U351" s="286"/>
      <c r="V351" s="286"/>
      <c r="W351" s="286"/>
      <c r="X351" s="286"/>
      <c r="Y351" s="411"/>
      <c r="Z351" s="411"/>
      <c r="AA351" s="411"/>
      <c r="AB351" s="411"/>
      <c r="AC351" s="411"/>
      <c r="AD351" s="411"/>
      <c r="AE351" s="411"/>
      <c r="AF351" s="411"/>
      <c r="AG351" s="411"/>
      <c r="AH351" s="411"/>
      <c r="AI351" s="411"/>
      <c r="AJ351" s="411"/>
      <c r="AK351" s="411"/>
      <c r="AL351" s="411"/>
      <c r="AM351" s="289"/>
    </row>
    <row r="352" spans="1:39" s="280" customFormat="1" ht="15" outlineLevel="1">
      <c r="A352" s="506">
        <v>24</v>
      </c>
      <c r="B352" s="312" t="s">
        <v>14</v>
      </c>
      <c r="C352" s="288" t="s">
        <v>25</v>
      </c>
      <c r="D352" s="292"/>
      <c r="E352" s="292"/>
      <c r="F352" s="292"/>
      <c r="G352" s="292"/>
      <c r="H352" s="292"/>
      <c r="I352" s="292"/>
      <c r="J352" s="292"/>
      <c r="K352" s="292"/>
      <c r="L352" s="292"/>
      <c r="M352" s="292"/>
      <c r="N352" s="288"/>
      <c r="O352" s="292"/>
      <c r="P352" s="292"/>
      <c r="Q352" s="292"/>
      <c r="R352" s="292"/>
      <c r="S352" s="292"/>
      <c r="T352" s="292"/>
      <c r="U352" s="292"/>
      <c r="V352" s="292"/>
      <c r="W352" s="292"/>
      <c r="X352" s="292"/>
      <c r="Y352" s="407"/>
      <c r="Z352" s="407"/>
      <c r="AA352" s="407"/>
      <c r="AB352" s="407"/>
      <c r="AC352" s="407"/>
      <c r="AD352" s="407"/>
      <c r="AE352" s="407"/>
      <c r="AF352" s="407"/>
      <c r="AG352" s="407"/>
      <c r="AH352" s="407"/>
      <c r="AI352" s="407"/>
      <c r="AJ352" s="407"/>
      <c r="AK352" s="407"/>
      <c r="AL352" s="407"/>
      <c r="AM352" s="293">
        <f>SUM(Y352:AL352)</f>
        <v>0</v>
      </c>
    </row>
    <row r="353" spans="1:39" s="280" customFormat="1" ht="15" outlineLevel="1">
      <c r="A353" s="506"/>
      <c r="B353" s="312" t="s">
        <v>246</v>
      </c>
      <c r="C353" s="288" t="s">
        <v>160</v>
      </c>
      <c r="D353" s="292"/>
      <c r="E353" s="292"/>
      <c r="F353" s="292"/>
      <c r="G353" s="292"/>
      <c r="H353" s="292"/>
      <c r="I353" s="292"/>
      <c r="J353" s="292"/>
      <c r="K353" s="292"/>
      <c r="L353" s="292"/>
      <c r="M353" s="292"/>
      <c r="N353" s="465"/>
      <c r="O353" s="292"/>
      <c r="P353" s="292"/>
      <c r="Q353" s="292"/>
      <c r="R353" s="292"/>
      <c r="S353" s="292"/>
      <c r="T353" s="292"/>
      <c r="U353" s="292"/>
      <c r="V353" s="292"/>
      <c r="W353" s="292"/>
      <c r="X353" s="292"/>
      <c r="Y353" s="408">
        <f>Y352</f>
        <v>0</v>
      </c>
      <c r="Z353" s="408">
        <f>Z352</f>
        <v>0</v>
      </c>
      <c r="AA353" s="408">
        <f t="shared" ref="AA353:AB353" si="189">AA352</f>
        <v>0</v>
      </c>
      <c r="AB353" s="408">
        <f t="shared" si="189"/>
        <v>0</v>
      </c>
      <c r="AC353" s="408">
        <f t="shared" ref="AC353:AL353" si="190">AC352</f>
        <v>0</v>
      </c>
      <c r="AD353" s="408">
        <f t="shared" si="190"/>
        <v>0</v>
      </c>
      <c r="AE353" s="408">
        <f t="shared" si="190"/>
        <v>0</v>
      </c>
      <c r="AF353" s="408">
        <f t="shared" si="190"/>
        <v>0</v>
      </c>
      <c r="AG353" s="408">
        <f t="shared" si="190"/>
        <v>0</v>
      </c>
      <c r="AH353" s="408">
        <f t="shared" si="190"/>
        <v>0</v>
      </c>
      <c r="AI353" s="408">
        <f t="shared" si="190"/>
        <v>0</v>
      </c>
      <c r="AJ353" s="408">
        <f t="shared" si="190"/>
        <v>0</v>
      </c>
      <c r="AK353" s="408">
        <f t="shared" si="190"/>
        <v>0</v>
      </c>
      <c r="AL353" s="408">
        <f t="shared" si="190"/>
        <v>0</v>
      </c>
      <c r="AM353" s="294"/>
    </row>
    <row r="354" spans="1:39" s="280" customFormat="1" ht="15" outlineLevel="1">
      <c r="A354" s="506"/>
      <c r="B354" s="312"/>
      <c r="C354" s="302"/>
      <c r="D354" s="288"/>
      <c r="E354" s="288"/>
      <c r="F354" s="288"/>
      <c r="G354" s="288"/>
      <c r="H354" s="288"/>
      <c r="I354" s="288"/>
      <c r="J354" s="288"/>
      <c r="K354" s="288"/>
      <c r="L354" s="288"/>
      <c r="M354" s="288"/>
      <c r="N354" s="288"/>
      <c r="O354" s="288"/>
      <c r="P354" s="288"/>
      <c r="Q354" s="288"/>
      <c r="R354" s="288"/>
      <c r="S354" s="288"/>
      <c r="T354" s="288"/>
      <c r="U354" s="288"/>
      <c r="V354" s="288"/>
      <c r="W354" s="288"/>
      <c r="X354" s="288"/>
      <c r="Y354" s="409"/>
      <c r="Z354" s="409"/>
      <c r="AA354" s="409"/>
      <c r="AB354" s="409"/>
      <c r="AC354" s="409"/>
      <c r="AD354" s="409"/>
      <c r="AE354" s="409"/>
      <c r="AF354" s="409"/>
      <c r="AG354" s="409"/>
      <c r="AH354" s="409"/>
      <c r="AI354" s="409"/>
      <c r="AJ354" s="409"/>
      <c r="AK354" s="409"/>
      <c r="AL354" s="409"/>
      <c r="AM354" s="303"/>
    </row>
    <row r="355" spans="1:39" s="280" customFormat="1" ht="15" outlineLevel="1">
      <c r="A355" s="506">
        <v>25</v>
      </c>
      <c r="B355" s="311" t="s">
        <v>21</v>
      </c>
      <c r="C355" s="288" t="s">
        <v>25</v>
      </c>
      <c r="D355" s="292"/>
      <c r="E355" s="292"/>
      <c r="F355" s="292"/>
      <c r="G355" s="292"/>
      <c r="H355" s="292"/>
      <c r="I355" s="292"/>
      <c r="J355" s="292"/>
      <c r="K355" s="292"/>
      <c r="L355" s="292"/>
      <c r="M355" s="292"/>
      <c r="N355" s="292">
        <v>0</v>
      </c>
      <c r="O355" s="292"/>
      <c r="P355" s="292"/>
      <c r="Q355" s="292"/>
      <c r="R355" s="292"/>
      <c r="S355" s="292"/>
      <c r="T355" s="292"/>
      <c r="U355" s="292"/>
      <c r="V355" s="292"/>
      <c r="W355" s="292"/>
      <c r="X355" s="292"/>
      <c r="Y355" s="412"/>
      <c r="Z355" s="412"/>
      <c r="AA355" s="412"/>
      <c r="AB355" s="412"/>
      <c r="AC355" s="412"/>
      <c r="AD355" s="412"/>
      <c r="AE355" s="412"/>
      <c r="AF355" s="412"/>
      <c r="AG355" s="412"/>
      <c r="AH355" s="412"/>
      <c r="AI355" s="412"/>
      <c r="AJ355" s="412"/>
      <c r="AK355" s="412"/>
      <c r="AL355" s="412"/>
      <c r="AM355" s="293">
        <f>SUM(Y355:AL355)</f>
        <v>0</v>
      </c>
    </row>
    <row r="356" spans="1:39" s="280" customFormat="1" ht="15" outlineLevel="1">
      <c r="A356" s="506"/>
      <c r="B356" s="312" t="s">
        <v>246</v>
      </c>
      <c r="C356" s="288" t="s">
        <v>160</v>
      </c>
      <c r="D356" s="292"/>
      <c r="E356" s="292"/>
      <c r="F356" s="292"/>
      <c r="G356" s="292"/>
      <c r="H356" s="292"/>
      <c r="I356" s="292"/>
      <c r="J356" s="292"/>
      <c r="K356" s="292"/>
      <c r="L356" s="292"/>
      <c r="M356" s="292"/>
      <c r="N356" s="292">
        <f>N355</f>
        <v>0</v>
      </c>
      <c r="O356" s="292"/>
      <c r="P356" s="292"/>
      <c r="Q356" s="292"/>
      <c r="R356" s="292"/>
      <c r="S356" s="292"/>
      <c r="T356" s="292"/>
      <c r="U356" s="292"/>
      <c r="V356" s="292"/>
      <c r="W356" s="292"/>
      <c r="X356" s="292"/>
      <c r="Y356" s="408">
        <f>Y355</f>
        <v>0</v>
      </c>
      <c r="Z356" s="408">
        <f>Z355</f>
        <v>0</v>
      </c>
      <c r="AA356" s="408">
        <f t="shared" ref="AA356:AB356" si="191">AA355</f>
        <v>0</v>
      </c>
      <c r="AB356" s="408">
        <f t="shared" si="191"/>
        <v>0</v>
      </c>
      <c r="AC356" s="408">
        <f t="shared" ref="AC356:AL356" si="192">AC355</f>
        <v>0</v>
      </c>
      <c r="AD356" s="408">
        <f t="shared" si="192"/>
        <v>0</v>
      </c>
      <c r="AE356" s="408">
        <f t="shared" si="192"/>
        <v>0</v>
      </c>
      <c r="AF356" s="408">
        <f t="shared" si="192"/>
        <v>0</v>
      </c>
      <c r="AG356" s="408">
        <f t="shared" si="192"/>
        <v>0</v>
      </c>
      <c r="AH356" s="408">
        <f t="shared" si="192"/>
        <v>0</v>
      </c>
      <c r="AI356" s="408">
        <f t="shared" si="192"/>
        <v>0</v>
      </c>
      <c r="AJ356" s="408">
        <f t="shared" si="192"/>
        <v>0</v>
      </c>
      <c r="AK356" s="408">
        <f t="shared" si="192"/>
        <v>0</v>
      </c>
      <c r="AL356" s="408">
        <f t="shared" si="192"/>
        <v>0</v>
      </c>
      <c r="AM356" s="308"/>
    </row>
    <row r="357" spans="1:39" s="280" customFormat="1" ht="15" outlineLevel="1">
      <c r="A357" s="506"/>
      <c r="B357" s="311"/>
      <c r="C357" s="309"/>
      <c r="D357" s="288"/>
      <c r="E357" s="288"/>
      <c r="F357" s="288"/>
      <c r="G357" s="288"/>
      <c r="H357" s="288"/>
      <c r="I357" s="288"/>
      <c r="J357" s="288"/>
      <c r="K357" s="288"/>
      <c r="L357" s="288"/>
      <c r="M357" s="288"/>
      <c r="N357" s="288"/>
      <c r="O357" s="288"/>
      <c r="P357" s="288"/>
      <c r="Q357" s="288"/>
      <c r="R357" s="288"/>
      <c r="S357" s="288"/>
      <c r="T357" s="288"/>
      <c r="U357" s="288"/>
      <c r="V357" s="288"/>
      <c r="W357" s="288"/>
      <c r="X357" s="288"/>
      <c r="Y357" s="413"/>
      <c r="Z357" s="414"/>
      <c r="AA357" s="413"/>
      <c r="AB357" s="413"/>
      <c r="AC357" s="413"/>
      <c r="AD357" s="413"/>
      <c r="AE357" s="413"/>
      <c r="AF357" s="413"/>
      <c r="AG357" s="413"/>
      <c r="AH357" s="413"/>
      <c r="AI357" s="413"/>
      <c r="AJ357" s="413"/>
      <c r="AK357" s="413"/>
      <c r="AL357" s="413"/>
      <c r="AM357" s="310"/>
    </row>
    <row r="358" spans="1:39" ht="15.6" outlineLevel="1">
      <c r="A358" s="507"/>
      <c r="B358" s="285" t="s">
        <v>15</v>
      </c>
      <c r="C358" s="317"/>
      <c r="D358" s="287"/>
      <c r="E358" s="286"/>
      <c r="F358" s="286"/>
      <c r="G358" s="286"/>
      <c r="H358" s="286"/>
      <c r="I358" s="286"/>
      <c r="J358" s="286"/>
      <c r="K358" s="286"/>
      <c r="L358" s="286"/>
      <c r="M358" s="286"/>
      <c r="N358" s="288"/>
      <c r="O358" s="286"/>
      <c r="P358" s="286"/>
      <c r="Q358" s="286"/>
      <c r="R358" s="286"/>
      <c r="S358" s="286"/>
      <c r="T358" s="286"/>
      <c r="U358" s="286"/>
      <c r="V358" s="286"/>
      <c r="W358" s="286"/>
      <c r="X358" s="286"/>
      <c r="Y358" s="411"/>
      <c r="Z358" s="411"/>
      <c r="AA358" s="411"/>
      <c r="AB358" s="411"/>
      <c r="AC358" s="411"/>
      <c r="AD358" s="411"/>
      <c r="AE358" s="411"/>
      <c r="AF358" s="411"/>
      <c r="AG358" s="411"/>
      <c r="AH358" s="411"/>
      <c r="AI358" s="411"/>
      <c r="AJ358" s="411"/>
      <c r="AK358" s="411"/>
      <c r="AL358" s="411"/>
      <c r="AM358" s="289"/>
    </row>
    <row r="359" spans="1:39" ht="15" outlineLevel="1">
      <c r="A359" s="506">
        <v>26</v>
      </c>
      <c r="B359" s="318" t="s">
        <v>16</v>
      </c>
      <c r="C359" s="288" t="s">
        <v>25</v>
      </c>
      <c r="D359" s="292"/>
      <c r="E359" s="292"/>
      <c r="F359" s="292"/>
      <c r="G359" s="292"/>
      <c r="H359" s="292"/>
      <c r="I359" s="292"/>
      <c r="J359" s="292"/>
      <c r="K359" s="292"/>
      <c r="L359" s="292"/>
      <c r="M359" s="292"/>
      <c r="N359" s="292">
        <v>12</v>
      </c>
      <c r="O359" s="292"/>
      <c r="P359" s="292"/>
      <c r="Q359" s="292"/>
      <c r="R359" s="292"/>
      <c r="S359" s="292"/>
      <c r="T359" s="292"/>
      <c r="U359" s="292"/>
      <c r="V359" s="292"/>
      <c r="W359" s="292"/>
      <c r="X359" s="292"/>
      <c r="Y359" s="423"/>
      <c r="Z359" s="412"/>
      <c r="AA359" s="412"/>
      <c r="AB359" s="412"/>
      <c r="AC359" s="412"/>
      <c r="AD359" s="412"/>
      <c r="AE359" s="412"/>
      <c r="AF359" s="412"/>
      <c r="AG359" s="412"/>
      <c r="AH359" s="412"/>
      <c r="AI359" s="412"/>
      <c r="AJ359" s="412"/>
      <c r="AK359" s="412"/>
      <c r="AL359" s="412"/>
      <c r="AM359" s="293">
        <f>SUM(Y359:AL359)</f>
        <v>0</v>
      </c>
    </row>
    <row r="360" spans="1:39" ht="15" outlineLevel="1">
      <c r="B360" s="291" t="s">
        <v>246</v>
      </c>
      <c r="C360" s="288" t="s">
        <v>160</v>
      </c>
      <c r="D360" s="292"/>
      <c r="E360" s="292"/>
      <c r="F360" s="292"/>
      <c r="G360" s="292"/>
      <c r="H360" s="292"/>
      <c r="I360" s="292"/>
      <c r="J360" s="292"/>
      <c r="K360" s="292"/>
      <c r="L360" s="292"/>
      <c r="M360" s="292"/>
      <c r="N360" s="292">
        <f>N359</f>
        <v>12</v>
      </c>
      <c r="O360" s="292"/>
      <c r="P360" s="292"/>
      <c r="Q360" s="292"/>
      <c r="R360" s="292"/>
      <c r="S360" s="292"/>
      <c r="T360" s="292"/>
      <c r="U360" s="292"/>
      <c r="V360" s="292"/>
      <c r="W360" s="292"/>
      <c r="X360" s="292"/>
      <c r="Y360" s="408">
        <f>Y359</f>
        <v>0</v>
      </c>
      <c r="Z360" s="408">
        <f>Z359</f>
        <v>0</v>
      </c>
      <c r="AA360" s="408">
        <f t="shared" ref="AA360:AB360" si="193">AA359</f>
        <v>0</v>
      </c>
      <c r="AB360" s="408">
        <f t="shared" si="193"/>
        <v>0</v>
      </c>
      <c r="AC360" s="408">
        <f t="shared" ref="AC360:AL360" si="194">AC359</f>
        <v>0</v>
      </c>
      <c r="AD360" s="408">
        <f t="shared" si="194"/>
        <v>0</v>
      </c>
      <c r="AE360" s="408">
        <f t="shared" si="194"/>
        <v>0</v>
      </c>
      <c r="AF360" s="408">
        <f t="shared" si="194"/>
        <v>0</v>
      </c>
      <c r="AG360" s="408">
        <f t="shared" si="194"/>
        <v>0</v>
      </c>
      <c r="AH360" s="408">
        <f t="shared" si="194"/>
        <v>0</v>
      </c>
      <c r="AI360" s="408">
        <f t="shared" si="194"/>
        <v>0</v>
      </c>
      <c r="AJ360" s="408">
        <f t="shared" si="194"/>
        <v>0</v>
      </c>
      <c r="AK360" s="408">
        <f t="shared" si="194"/>
        <v>0</v>
      </c>
      <c r="AL360" s="408">
        <f t="shared" si="194"/>
        <v>0</v>
      </c>
      <c r="AM360" s="303"/>
    </row>
    <row r="361" spans="1:39" ht="15" outlineLevel="1">
      <c r="A361" s="509"/>
      <c r="B361" s="319"/>
      <c r="C361" s="288"/>
      <c r="D361" s="288"/>
      <c r="E361" s="288"/>
      <c r="F361" s="288"/>
      <c r="G361" s="288"/>
      <c r="H361" s="288"/>
      <c r="I361" s="288"/>
      <c r="J361" s="288"/>
      <c r="K361" s="288"/>
      <c r="L361" s="288"/>
      <c r="M361" s="288"/>
      <c r="N361" s="288"/>
      <c r="O361" s="288"/>
      <c r="P361" s="288"/>
      <c r="Q361" s="288"/>
      <c r="R361" s="288"/>
      <c r="S361" s="288"/>
      <c r="T361" s="288"/>
      <c r="U361" s="288"/>
      <c r="V361" s="288"/>
      <c r="W361" s="288"/>
      <c r="X361" s="288"/>
      <c r="Y361" s="420"/>
      <c r="Z361" s="421"/>
      <c r="AA361" s="421"/>
      <c r="AB361" s="421"/>
      <c r="AC361" s="421"/>
      <c r="AD361" s="421"/>
      <c r="AE361" s="421"/>
      <c r="AF361" s="421"/>
      <c r="AG361" s="421"/>
      <c r="AH361" s="421"/>
      <c r="AI361" s="421"/>
      <c r="AJ361" s="421"/>
      <c r="AK361" s="421"/>
      <c r="AL361" s="421"/>
      <c r="AM361" s="294"/>
    </row>
    <row r="362" spans="1:39" ht="15" outlineLevel="1">
      <c r="A362" s="506">
        <v>27</v>
      </c>
      <c r="B362" s="318" t="s">
        <v>17</v>
      </c>
      <c r="C362" s="288" t="s">
        <v>25</v>
      </c>
      <c r="D362" s="292"/>
      <c r="E362" s="292"/>
      <c r="F362" s="292"/>
      <c r="G362" s="292"/>
      <c r="H362" s="292"/>
      <c r="I362" s="292"/>
      <c r="J362" s="292"/>
      <c r="K362" s="292"/>
      <c r="L362" s="292"/>
      <c r="M362" s="292"/>
      <c r="N362" s="292">
        <v>12</v>
      </c>
      <c r="O362" s="292"/>
      <c r="P362" s="292"/>
      <c r="Q362" s="292"/>
      <c r="R362" s="292"/>
      <c r="S362" s="292"/>
      <c r="T362" s="292"/>
      <c r="U362" s="292"/>
      <c r="V362" s="292"/>
      <c r="W362" s="292"/>
      <c r="X362" s="292"/>
      <c r="Y362" s="423"/>
      <c r="Z362" s="412"/>
      <c r="AA362" s="412"/>
      <c r="AB362" s="412"/>
      <c r="AC362" s="412"/>
      <c r="AD362" s="412"/>
      <c r="AE362" s="412"/>
      <c r="AF362" s="412"/>
      <c r="AG362" s="412"/>
      <c r="AH362" s="412"/>
      <c r="AI362" s="412"/>
      <c r="AJ362" s="412"/>
      <c r="AK362" s="412"/>
      <c r="AL362" s="412"/>
      <c r="AM362" s="293">
        <f>SUM(Y362:AL362)</f>
        <v>0</v>
      </c>
    </row>
    <row r="363" spans="1:39" ht="15" outlineLevel="1">
      <c r="B363" s="291" t="s">
        <v>246</v>
      </c>
      <c r="C363" s="288" t="s">
        <v>160</v>
      </c>
      <c r="D363" s="292"/>
      <c r="E363" s="292"/>
      <c r="F363" s="292"/>
      <c r="G363" s="292"/>
      <c r="H363" s="292"/>
      <c r="I363" s="292"/>
      <c r="J363" s="292"/>
      <c r="K363" s="292"/>
      <c r="L363" s="292"/>
      <c r="M363" s="292"/>
      <c r="N363" s="292">
        <f>N362</f>
        <v>12</v>
      </c>
      <c r="O363" s="292"/>
      <c r="P363" s="292"/>
      <c r="Q363" s="292"/>
      <c r="R363" s="292"/>
      <c r="S363" s="292"/>
      <c r="T363" s="292"/>
      <c r="U363" s="292"/>
      <c r="V363" s="292"/>
      <c r="W363" s="292"/>
      <c r="X363" s="292"/>
      <c r="Y363" s="408">
        <f>Y362</f>
        <v>0</v>
      </c>
      <c r="Z363" s="408">
        <f>Z362</f>
        <v>0</v>
      </c>
      <c r="AA363" s="408">
        <f t="shared" ref="AA363:AB363" si="195">AA362</f>
        <v>0</v>
      </c>
      <c r="AB363" s="408">
        <f t="shared" si="195"/>
        <v>0</v>
      </c>
      <c r="AC363" s="408">
        <f t="shared" ref="AC363:AL363" si="196">AC362</f>
        <v>0</v>
      </c>
      <c r="AD363" s="408">
        <f t="shared" si="196"/>
        <v>0</v>
      </c>
      <c r="AE363" s="408">
        <f t="shared" si="196"/>
        <v>0</v>
      </c>
      <c r="AF363" s="408">
        <f t="shared" si="196"/>
        <v>0</v>
      </c>
      <c r="AG363" s="408">
        <f t="shared" si="196"/>
        <v>0</v>
      </c>
      <c r="AH363" s="408">
        <f t="shared" si="196"/>
        <v>0</v>
      </c>
      <c r="AI363" s="408">
        <f t="shared" si="196"/>
        <v>0</v>
      </c>
      <c r="AJ363" s="408">
        <f t="shared" si="196"/>
        <v>0</v>
      </c>
      <c r="AK363" s="408">
        <f t="shared" si="196"/>
        <v>0</v>
      </c>
      <c r="AL363" s="408">
        <f t="shared" si="196"/>
        <v>0</v>
      </c>
      <c r="AM363" s="303"/>
    </row>
    <row r="364" spans="1:39" ht="15.6" outlineLevel="1">
      <c r="A364" s="509"/>
      <c r="B364" s="320"/>
      <c r="C364" s="297"/>
      <c r="D364" s="288"/>
      <c r="E364" s="288"/>
      <c r="F364" s="288"/>
      <c r="G364" s="288"/>
      <c r="H364" s="288"/>
      <c r="I364" s="288"/>
      <c r="J364" s="288"/>
      <c r="K364" s="288"/>
      <c r="L364" s="288"/>
      <c r="M364" s="288"/>
      <c r="N364" s="297"/>
      <c r="O364" s="288"/>
      <c r="P364" s="288"/>
      <c r="Q364" s="288"/>
      <c r="R364" s="288"/>
      <c r="S364" s="288"/>
      <c r="T364" s="288"/>
      <c r="U364" s="288"/>
      <c r="V364" s="288"/>
      <c r="W364" s="288"/>
      <c r="X364" s="288"/>
      <c r="Y364" s="409"/>
      <c r="Z364" s="409"/>
      <c r="AA364" s="409"/>
      <c r="AB364" s="409"/>
      <c r="AC364" s="409"/>
      <c r="AD364" s="409"/>
      <c r="AE364" s="409"/>
      <c r="AF364" s="409"/>
      <c r="AG364" s="409"/>
      <c r="AH364" s="409"/>
      <c r="AI364" s="409"/>
      <c r="AJ364" s="409"/>
      <c r="AK364" s="409"/>
      <c r="AL364" s="409"/>
      <c r="AM364" s="303"/>
    </row>
    <row r="365" spans="1:39" ht="15" outlineLevel="1">
      <c r="A365" s="506">
        <v>28</v>
      </c>
      <c r="B365" s="318" t="s">
        <v>18</v>
      </c>
      <c r="C365" s="288" t="s">
        <v>25</v>
      </c>
      <c r="D365" s="292"/>
      <c r="E365" s="292"/>
      <c r="F365" s="292"/>
      <c r="G365" s="292"/>
      <c r="H365" s="292"/>
      <c r="I365" s="292"/>
      <c r="J365" s="292"/>
      <c r="K365" s="292"/>
      <c r="L365" s="292"/>
      <c r="M365" s="292"/>
      <c r="N365" s="292">
        <v>0</v>
      </c>
      <c r="O365" s="292"/>
      <c r="P365" s="292"/>
      <c r="Q365" s="292"/>
      <c r="R365" s="292"/>
      <c r="S365" s="292"/>
      <c r="T365" s="292"/>
      <c r="U365" s="292"/>
      <c r="V365" s="292"/>
      <c r="W365" s="292"/>
      <c r="X365" s="292"/>
      <c r="Y365" s="423"/>
      <c r="Z365" s="412"/>
      <c r="AA365" s="412"/>
      <c r="AB365" s="412"/>
      <c r="AC365" s="412"/>
      <c r="AD365" s="412"/>
      <c r="AE365" s="412"/>
      <c r="AF365" s="412"/>
      <c r="AG365" s="412"/>
      <c r="AH365" s="412"/>
      <c r="AI365" s="412"/>
      <c r="AJ365" s="412"/>
      <c r="AK365" s="412"/>
      <c r="AL365" s="412"/>
      <c r="AM365" s="293">
        <f>SUM(Y365:AL365)</f>
        <v>0</v>
      </c>
    </row>
    <row r="366" spans="1:39" ht="15" outlineLevel="1">
      <c r="B366" s="291" t="s">
        <v>246</v>
      </c>
      <c r="C366" s="288" t="s">
        <v>160</v>
      </c>
      <c r="D366" s="292"/>
      <c r="E366" s="292"/>
      <c r="F366" s="292"/>
      <c r="G366" s="292"/>
      <c r="H366" s="292"/>
      <c r="I366" s="292"/>
      <c r="J366" s="292"/>
      <c r="K366" s="292"/>
      <c r="L366" s="292"/>
      <c r="M366" s="292"/>
      <c r="N366" s="292">
        <f>N365</f>
        <v>0</v>
      </c>
      <c r="O366" s="292"/>
      <c r="P366" s="292"/>
      <c r="Q366" s="292"/>
      <c r="R366" s="292"/>
      <c r="S366" s="292"/>
      <c r="T366" s="292"/>
      <c r="U366" s="292"/>
      <c r="V366" s="292"/>
      <c r="W366" s="292"/>
      <c r="X366" s="292"/>
      <c r="Y366" s="408">
        <f>Y365</f>
        <v>0</v>
      </c>
      <c r="Z366" s="408">
        <f>Z365</f>
        <v>0</v>
      </c>
      <c r="AA366" s="408">
        <f t="shared" ref="AA366:AB366" si="197">AA365</f>
        <v>0</v>
      </c>
      <c r="AB366" s="408">
        <f t="shared" si="197"/>
        <v>0</v>
      </c>
      <c r="AC366" s="408">
        <f t="shared" ref="AC366:AL366" si="198">AC365</f>
        <v>0</v>
      </c>
      <c r="AD366" s="408">
        <f t="shared" si="198"/>
        <v>0</v>
      </c>
      <c r="AE366" s="408">
        <f t="shared" si="198"/>
        <v>0</v>
      </c>
      <c r="AF366" s="408">
        <f t="shared" si="198"/>
        <v>0</v>
      </c>
      <c r="AG366" s="408">
        <f t="shared" si="198"/>
        <v>0</v>
      </c>
      <c r="AH366" s="408">
        <f t="shared" si="198"/>
        <v>0</v>
      </c>
      <c r="AI366" s="408">
        <f t="shared" si="198"/>
        <v>0</v>
      </c>
      <c r="AJ366" s="408">
        <f t="shared" si="198"/>
        <v>0</v>
      </c>
      <c r="AK366" s="408">
        <f t="shared" si="198"/>
        <v>0</v>
      </c>
      <c r="AL366" s="408">
        <f t="shared" si="198"/>
        <v>0</v>
      </c>
      <c r="AM366" s="294"/>
    </row>
    <row r="367" spans="1:39" ht="15" outlineLevel="1">
      <c r="A367" s="509"/>
      <c r="B367" s="319"/>
      <c r="C367" s="288"/>
      <c r="D367" s="288"/>
      <c r="E367" s="288"/>
      <c r="F367" s="288"/>
      <c r="G367" s="288"/>
      <c r="H367" s="288"/>
      <c r="I367" s="288"/>
      <c r="J367" s="288"/>
      <c r="K367" s="288"/>
      <c r="L367" s="288"/>
      <c r="M367" s="288"/>
      <c r="N367" s="288"/>
      <c r="O367" s="288"/>
      <c r="P367" s="288"/>
      <c r="Q367" s="288"/>
      <c r="R367" s="288"/>
      <c r="S367" s="288"/>
      <c r="T367" s="288"/>
      <c r="U367" s="288"/>
      <c r="V367" s="288"/>
      <c r="W367" s="288"/>
      <c r="X367" s="288"/>
      <c r="Y367" s="409"/>
      <c r="Z367" s="409"/>
      <c r="AA367" s="409"/>
      <c r="AB367" s="409"/>
      <c r="AC367" s="409"/>
      <c r="AD367" s="409"/>
      <c r="AE367" s="409"/>
      <c r="AF367" s="409"/>
      <c r="AG367" s="409"/>
      <c r="AH367" s="409"/>
      <c r="AI367" s="409"/>
      <c r="AJ367" s="409"/>
      <c r="AK367" s="409"/>
      <c r="AL367" s="409"/>
      <c r="AM367" s="303"/>
    </row>
    <row r="368" spans="1:39" ht="15" outlineLevel="1">
      <c r="A368" s="506">
        <v>29</v>
      </c>
      <c r="B368" s="321" t="s">
        <v>19</v>
      </c>
      <c r="C368" s="288" t="s">
        <v>25</v>
      </c>
      <c r="D368" s="292"/>
      <c r="E368" s="292"/>
      <c r="F368" s="292"/>
      <c r="G368" s="292"/>
      <c r="H368" s="292"/>
      <c r="I368" s="292"/>
      <c r="J368" s="292"/>
      <c r="K368" s="292"/>
      <c r="L368" s="292"/>
      <c r="M368" s="292"/>
      <c r="N368" s="292">
        <v>0</v>
      </c>
      <c r="O368" s="292"/>
      <c r="P368" s="292"/>
      <c r="Q368" s="292"/>
      <c r="R368" s="292"/>
      <c r="S368" s="292"/>
      <c r="T368" s="292"/>
      <c r="U368" s="292"/>
      <c r="V368" s="292"/>
      <c r="W368" s="292"/>
      <c r="X368" s="292"/>
      <c r="Y368" s="423"/>
      <c r="Z368" s="412"/>
      <c r="AA368" s="412"/>
      <c r="AB368" s="412"/>
      <c r="AC368" s="412"/>
      <c r="AD368" s="412"/>
      <c r="AE368" s="412"/>
      <c r="AF368" s="412"/>
      <c r="AG368" s="412"/>
      <c r="AH368" s="412"/>
      <c r="AI368" s="412"/>
      <c r="AJ368" s="412"/>
      <c r="AK368" s="412"/>
      <c r="AL368" s="412"/>
      <c r="AM368" s="293">
        <f>SUM(Y368:AL368)</f>
        <v>0</v>
      </c>
    </row>
    <row r="369" spans="1:39" ht="15" outlineLevel="1">
      <c r="B369" s="321" t="s">
        <v>246</v>
      </c>
      <c r="C369" s="288" t="s">
        <v>160</v>
      </c>
      <c r="D369" s="292"/>
      <c r="E369" s="292"/>
      <c r="F369" s="292"/>
      <c r="G369" s="292"/>
      <c r="H369" s="292"/>
      <c r="I369" s="292"/>
      <c r="J369" s="292"/>
      <c r="K369" s="292"/>
      <c r="L369" s="292"/>
      <c r="M369" s="292"/>
      <c r="N369" s="292">
        <f>N368</f>
        <v>0</v>
      </c>
      <c r="O369" s="292"/>
      <c r="P369" s="292"/>
      <c r="Q369" s="292"/>
      <c r="R369" s="292"/>
      <c r="S369" s="292"/>
      <c r="T369" s="292"/>
      <c r="U369" s="292"/>
      <c r="V369" s="292"/>
      <c r="W369" s="292"/>
      <c r="X369" s="292"/>
      <c r="Y369" s="408">
        <f>Y368</f>
        <v>0</v>
      </c>
      <c r="Z369" s="408">
        <f t="shared" ref="Z369:AB369" si="199">Z368</f>
        <v>0</v>
      </c>
      <c r="AA369" s="408">
        <f t="shared" si="199"/>
        <v>0</v>
      </c>
      <c r="AB369" s="408">
        <f t="shared" si="199"/>
        <v>0</v>
      </c>
      <c r="AC369" s="408">
        <f t="shared" ref="AC369:AL369" si="200">AC368</f>
        <v>0</v>
      </c>
      <c r="AD369" s="408">
        <f t="shared" si="200"/>
        <v>0</v>
      </c>
      <c r="AE369" s="408">
        <f t="shared" si="200"/>
        <v>0</v>
      </c>
      <c r="AF369" s="408">
        <f t="shared" si="200"/>
        <v>0</v>
      </c>
      <c r="AG369" s="408">
        <f t="shared" si="200"/>
        <v>0</v>
      </c>
      <c r="AH369" s="408">
        <f t="shared" si="200"/>
        <v>0</v>
      </c>
      <c r="AI369" s="408">
        <f t="shared" si="200"/>
        <v>0</v>
      </c>
      <c r="AJ369" s="408">
        <f t="shared" si="200"/>
        <v>0</v>
      </c>
      <c r="AK369" s="408">
        <f t="shared" si="200"/>
        <v>0</v>
      </c>
      <c r="AL369" s="408">
        <f t="shared" si="200"/>
        <v>0</v>
      </c>
      <c r="AM369" s="294"/>
    </row>
    <row r="370" spans="1:39" ht="15" outlineLevel="1">
      <c r="B370" s="321"/>
      <c r="C370" s="288"/>
      <c r="D370" s="288"/>
      <c r="E370" s="288"/>
      <c r="F370" s="288"/>
      <c r="G370" s="288"/>
      <c r="H370" s="288"/>
      <c r="I370" s="288"/>
      <c r="J370" s="288"/>
      <c r="K370" s="288"/>
      <c r="L370" s="288"/>
      <c r="M370" s="288"/>
      <c r="N370" s="288"/>
      <c r="O370" s="288"/>
      <c r="P370" s="288"/>
      <c r="Q370" s="288"/>
      <c r="R370" s="288"/>
      <c r="S370" s="288"/>
      <c r="T370" s="288"/>
      <c r="U370" s="288"/>
      <c r="V370" s="288"/>
      <c r="W370" s="288"/>
      <c r="X370" s="288"/>
      <c r="Y370" s="420"/>
      <c r="Z370" s="420"/>
      <c r="AA370" s="420"/>
      <c r="AB370" s="420"/>
      <c r="AC370" s="420"/>
      <c r="AD370" s="420"/>
      <c r="AE370" s="420"/>
      <c r="AF370" s="420"/>
      <c r="AG370" s="420"/>
      <c r="AH370" s="420"/>
      <c r="AI370" s="420"/>
      <c r="AJ370" s="420"/>
      <c r="AK370" s="420"/>
      <c r="AL370" s="420"/>
      <c r="AM370" s="310"/>
    </row>
    <row r="371" spans="1:39" s="280" customFormat="1" ht="15" outlineLevel="1">
      <c r="A371" s="506">
        <v>30</v>
      </c>
      <c r="B371" s="321" t="s">
        <v>474</v>
      </c>
      <c r="C371" s="288" t="s">
        <v>25</v>
      </c>
      <c r="D371" s="292"/>
      <c r="E371" s="292"/>
      <c r="F371" s="292"/>
      <c r="G371" s="292"/>
      <c r="H371" s="292"/>
      <c r="I371" s="292"/>
      <c r="J371" s="292"/>
      <c r="K371" s="292"/>
      <c r="L371" s="292"/>
      <c r="M371" s="292"/>
      <c r="N371" s="292">
        <v>0</v>
      </c>
      <c r="O371" s="292"/>
      <c r="P371" s="292"/>
      <c r="Q371" s="292"/>
      <c r="R371" s="292"/>
      <c r="S371" s="292"/>
      <c r="T371" s="292"/>
      <c r="U371" s="292"/>
      <c r="V371" s="292"/>
      <c r="W371" s="292"/>
      <c r="X371" s="292"/>
      <c r="Y371" s="407"/>
      <c r="Z371" s="407"/>
      <c r="AA371" s="407"/>
      <c r="AB371" s="407"/>
      <c r="AC371" s="407"/>
      <c r="AD371" s="407"/>
      <c r="AE371" s="407"/>
      <c r="AF371" s="407"/>
      <c r="AG371" s="407"/>
      <c r="AH371" s="407"/>
      <c r="AI371" s="407"/>
      <c r="AJ371" s="407"/>
      <c r="AK371" s="407"/>
      <c r="AL371" s="407"/>
      <c r="AM371" s="293">
        <f>SUM(Y371:AL371)</f>
        <v>0</v>
      </c>
    </row>
    <row r="372" spans="1:39" s="280" customFormat="1" ht="15" outlineLevel="1">
      <c r="A372" s="506"/>
      <c r="B372" s="321" t="s">
        <v>246</v>
      </c>
      <c r="C372" s="288" t="s">
        <v>160</v>
      </c>
      <c r="D372" s="292"/>
      <c r="E372" s="292"/>
      <c r="F372" s="292"/>
      <c r="G372" s="292"/>
      <c r="H372" s="292"/>
      <c r="I372" s="292"/>
      <c r="J372" s="292"/>
      <c r="K372" s="292"/>
      <c r="L372" s="292"/>
      <c r="M372" s="292"/>
      <c r="N372" s="292">
        <f>N371</f>
        <v>0</v>
      </c>
      <c r="O372" s="292"/>
      <c r="P372" s="292"/>
      <c r="Q372" s="292"/>
      <c r="R372" s="292"/>
      <c r="S372" s="292"/>
      <c r="T372" s="292"/>
      <c r="U372" s="292"/>
      <c r="V372" s="292"/>
      <c r="W372" s="292"/>
      <c r="X372" s="292"/>
      <c r="Y372" s="408">
        <f>Y371</f>
        <v>0</v>
      </c>
      <c r="Z372" s="408">
        <f t="shared" ref="Z372:AB372" si="201">Z371</f>
        <v>0</v>
      </c>
      <c r="AA372" s="408">
        <f t="shared" si="201"/>
        <v>0</v>
      </c>
      <c r="AB372" s="408">
        <f t="shared" si="201"/>
        <v>0</v>
      </c>
      <c r="AC372" s="408">
        <f t="shared" ref="AC372:AL372" si="202">AC371</f>
        <v>0</v>
      </c>
      <c r="AD372" s="408">
        <f t="shared" si="202"/>
        <v>0</v>
      </c>
      <c r="AE372" s="408">
        <f t="shared" si="202"/>
        <v>0</v>
      </c>
      <c r="AF372" s="408">
        <f t="shared" si="202"/>
        <v>0</v>
      </c>
      <c r="AG372" s="408">
        <f t="shared" si="202"/>
        <v>0</v>
      </c>
      <c r="AH372" s="408">
        <f t="shared" si="202"/>
        <v>0</v>
      </c>
      <c r="AI372" s="408">
        <f t="shared" si="202"/>
        <v>0</v>
      </c>
      <c r="AJ372" s="408">
        <f t="shared" si="202"/>
        <v>0</v>
      </c>
      <c r="AK372" s="408">
        <f t="shared" si="202"/>
        <v>0</v>
      </c>
      <c r="AL372" s="408">
        <f t="shared" si="202"/>
        <v>0</v>
      </c>
      <c r="AM372" s="294"/>
    </row>
    <row r="373" spans="1:39" s="280" customFormat="1" ht="15" outlineLevel="1">
      <c r="A373" s="506"/>
      <c r="B373" s="321"/>
      <c r="C373" s="288"/>
      <c r="D373" s="288"/>
      <c r="E373" s="288"/>
      <c r="F373" s="288"/>
      <c r="G373" s="288"/>
      <c r="H373" s="288"/>
      <c r="I373" s="288"/>
      <c r="J373" s="288"/>
      <c r="K373" s="288"/>
      <c r="L373" s="288"/>
      <c r="M373" s="288"/>
      <c r="N373" s="288"/>
      <c r="O373" s="288"/>
      <c r="P373" s="288"/>
      <c r="Q373" s="288"/>
      <c r="R373" s="288"/>
      <c r="S373" s="288"/>
      <c r="T373" s="288"/>
      <c r="U373" s="288"/>
      <c r="V373" s="288"/>
      <c r="W373" s="288"/>
      <c r="X373" s="288"/>
      <c r="Y373" s="409"/>
      <c r="Z373" s="409"/>
      <c r="AA373" s="409"/>
      <c r="AB373" s="409"/>
      <c r="AC373" s="409"/>
      <c r="AD373" s="409"/>
      <c r="AE373" s="409"/>
      <c r="AF373" s="409"/>
      <c r="AG373" s="409"/>
      <c r="AH373" s="409"/>
      <c r="AI373" s="409"/>
      <c r="AJ373" s="409"/>
      <c r="AK373" s="409"/>
      <c r="AL373" s="409"/>
      <c r="AM373" s="310"/>
    </row>
    <row r="374" spans="1:39" s="280" customFormat="1" ht="15.6" outlineLevel="1">
      <c r="A374" s="506"/>
      <c r="B374" s="285" t="s">
        <v>475</v>
      </c>
      <c r="C374" s="288"/>
      <c r="D374" s="288"/>
      <c r="E374" s="288"/>
      <c r="F374" s="288"/>
      <c r="G374" s="288"/>
      <c r="H374" s="288"/>
      <c r="I374" s="288"/>
      <c r="J374" s="288"/>
      <c r="K374" s="288"/>
      <c r="L374" s="288"/>
      <c r="M374" s="288"/>
      <c r="N374" s="288"/>
      <c r="O374" s="288"/>
      <c r="P374" s="288"/>
      <c r="Q374" s="288"/>
      <c r="R374" s="288"/>
      <c r="S374" s="288"/>
      <c r="T374" s="288"/>
      <c r="U374" s="288"/>
      <c r="V374" s="288"/>
      <c r="W374" s="288"/>
      <c r="X374" s="288"/>
      <c r="Y374" s="409"/>
      <c r="Z374" s="409"/>
      <c r="AA374" s="409"/>
      <c r="AB374" s="409"/>
      <c r="AC374" s="409"/>
      <c r="AD374" s="409"/>
      <c r="AE374" s="409"/>
      <c r="AF374" s="409"/>
      <c r="AG374" s="409"/>
      <c r="AH374" s="409"/>
      <c r="AI374" s="409"/>
      <c r="AJ374" s="409"/>
      <c r="AK374" s="409"/>
      <c r="AL374" s="409"/>
      <c r="AM374" s="310"/>
    </row>
    <row r="375" spans="1:39" s="280" customFormat="1" ht="15" outlineLevel="1">
      <c r="A375" s="506">
        <v>31</v>
      </c>
      <c r="B375" s="321" t="s">
        <v>476</v>
      </c>
      <c r="C375" s="288" t="s">
        <v>25</v>
      </c>
      <c r="D375" s="292"/>
      <c r="E375" s="292"/>
      <c r="F375" s="292"/>
      <c r="G375" s="292"/>
      <c r="H375" s="292"/>
      <c r="I375" s="292"/>
      <c r="J375" s="292"/>
      <c r="K375" s="292"/>
      <c r="L375" s="292"/>
      <c r="M375" s="292"/>
      <c r="N375" s="292">
        <v>0</v>
      </c>
      <c r="O375" s="292"/>
      <c r="P375" s="292"/>
      <c r="Q375" s="292"/>
      <c r="R375" s="292"/>
      <c r="S375" s="292"/>
      <c r="T375" s="292"/>
      <c r="U375" s="292"/>
      <c r="V375" s="292"/>
      <c r="W375" s="292"/>
      <c r="X375" s="292"/>
      <c r="Y375" s="407"/>
      <c r="Z375" s="407"/>
      <c r="AA375" s="407"/>
      <c r="AB375" s="407"/>
      <c r="AC375" s="407"/>
      <c r="AD375" s="407"/>
      <c r="AE375" s="407"/>
      <c r="AF375" s="407"/>
      <c r="AG375" s="407"/>
      <c r="AH375" s="407"/>
      <c r="AI375" s="407"/>
      <c r="AJ375" s="407"/>
      <c r="AK375" s="407"/>
      <c r="AL375" s="407"/>
      <c r="AM375" s="293">
        <f>SUM(Y375:AL375)</f>
        <v>0</v>
      </c>
    </row>
    <row r="376" spans="1:39" s="280" customFormat="1" ht="15" outlineLevel="1">
      <c r="A376" s="506"/>
      <c r="B376" s="321" t="s">
        <v>246</v>
      </c>
      <c r="C376" s="288" t="s">
        <v>160</v>
      </c>
      <c r="D376" s="292"/>
      <c r="E376" s="292"/>
      <c r="F376" s="292"/>
      <c r="G376" s="292"/>
      <c r="H376" s="292"/>
      <c r="I376" s="292"/>
      <c r="J376" s="292"/>
      <c r="K376" s="292"/>
      <c r="L376" s="292"/>
      <c r="M376" s="292"/>
      <c r="N376" s="292">
        <f>N375</f>
        <v>0</v>
      </c>
      <c r="O376" s="292"/>
      <c r="P376" s="292"/>
      <c r="Q376" s="292"/>
      <c r="R376" s="292"/>
      <c r="S376" s="292"/>
      <c r="T376" s="292"/>
      <c r="U376" s="292"/>
      <c r="V376" s="292"/>
      <c r="W376" s="292"/>
      <c r="X376" s="292"/>
      <c r="Y376" s="408">
        <f>Y375</f>
        <v>0</v>
      </c>
      <c r="Z376" s="408">
        <f t="shared" ref="Z376:AB376" si="203">Z375</f>
        <v>0</v>
      </c>
      <c r="AA376" s="408">
        <f t="shared" si="203"/>
        <v>0</v>
      </c>
      <c r="AB376" s="408">
        <f t="shared" si="203"/>
        <v>0</v>
      </c>
      <c r="AC376" s="408">
        <f t="shared" ref="AC376:AL376" si="204">AC375</f>
        <v>0</v>
      </c>
      <c r="AD376" s="408">
        <f t="shared" si="204"/>
        <v>0</v>
      </c>
      <c r="AE376" s="408">
        <f t="shared" si="204"/>
        <v>0</v>
      </c>
      <c r="AF376" s="408">
        <f t="shared" si="204"/>
        <v>0</v>
      </c>
      <c r="AG376" s="408">
        <f t="shared" si="204"/>
        <v>0</v>
      </c>
      <c r="AH376" s="408">
        <f t="shared" si="204"/>
        <v>0</v>
      </c>
      <c r="AI376" s="408">
        <f t="shared" si="204"/>
        <v>0</v>
      </c>
      <c r="AJ376" s="408">
        <f t="shared" si="204"/>
        <v>0</v>
      </c>
      <c r="AK376" s="408">
        <f t="shared" si="204"/>
        <v>0</v>
      </c>
      <c r="AL376" s="408">
        <f t="shared" si="204"/>
        <v>0</v>
      </c>
      <c r="AM376" s="294"/>
    </row>
    <row r="377" spans="1:39" s="280" customFormat="1" ht="15" outlineLevel="1">
      <c r="A377" s="506"/>
      <c r="B377" s="321"/>
      <c r="C377" s="288"/>
      <c r="D377" s="288"/>
      <c r="E377" s="288"/>
      <c r="F377" s="288"/>
      <c r="G377" s="288"/>
      <c r="H377" s="288"/>
      <c r="I377" s="288"/>
      <c r="J377" s="288"/>
      <c r="K377" s="288"/>
      <c r="L377" s="288"/>
      <c r="M377" s="288"/>
      <c r="N377" s="288"/>
      <c r="O377" s="288"/>
      <c r="P377" s="288"/>
      <c r="Q377" s="288"/>
      <c r="R377" s="288"/>
      <c r="S377" s="288"/>
      <c r="T377" s="288"/>
      <c r="U377" s="288"/>
      <c r="V377" s="288"/>
      <c r="W377" s="288"/>
      <c r="X377" s="288"/>
      <c r="Y377" s="409"/>
      <c r="Z377" s="409"/>
      <c r="AA377" s="409"/>
      <c r="AB377" s="409"/>
      <c r="AC377" s="409"/>
      <c r="AD377" s="409"/>
      <c r="AE377" s="409"/>
      <c r="AF377" s="409"/>
      <c r="AG377" s="409"/>
      <c r="AH377" s="409"/>
      <c r="AI377" s="409"/>
      <c r="AJ377" s="409"/>
      <c r="AK377" s="409"/>
      <c r="AL377" s="409"/>
      <c r="AM377" s="310"/>
    </row>
    <row r="378" spans="1:39" s="280" customFormat="1" ht="15" outlineLevel="1">
      <c r="A378" s="506">
        <v>32</v>
      </c>
      <c r="B378" s="321" t="s">
        <v>477</v>
      </c>
      <c r="C378" s="288" t="s">
        <v>25</v>
      </c>
      <c r="D378" s="292"/>
      <c r="E378" s="292"/>
      <c r="F378" s="292"/>
      <c r="G378" s="292"/>
      <c r="H378" s="292"/>
      <c r="I378" s="292"/>
      <c r="J378" s="292"/>
      <c r="K378" s="292"/>
      <c r="L378" s="292"/>
      <c r="M378" s="292"/>
      <c r="N378" s="292">
        <v>0</v>
      </c>
      <c r="O378" s="292"/>
      <c r="P378" s="292"/>
      <c r="Q378" s="292"/>
      <c r="R378" s="292"/>
      <c r="S378" s="292"/>
      <c r="T378" s="292"/>
      <c r="U378" s="292"/>
      <c r="V378" s="292"/>
      <c r="W378" s="292"/>
      <c r="X378" s="292"/>
      <c r="Y378" s="407"/>
      <c r="Z378" s="407"/>
      <c r="AA378" s="407"/>
      <c r="AB378" s="407"/>
      <c r="AC378" s="407"/>
      <c r="AD378" s="407"/>
      <c r="AE378" s="407"/>
      <c r="AF378" s="407"/>
      <c r="AG378" s="407"/>
      <c r="AH378" s="407"/>
      <c r="AI378" s="407"/>
      <c r="AJ378" s="407"/>
      <c r="AK378" s="407"/>
      <c r="AL378" s="407"/>
      <c r="AM378" s="293">
        <f>SUM(Y378:AL378)</f>
        <v>0</v>
      </c>
    </row>
    <row r="379" spans="1:39" s="280" customFormat="1" ht="15" outlineLevel="1">
      <c r="A379" s="506"/>
      <c r="B379" s="321" t="s">
        <v>246</v>
      </c>
      <c r="C379" s="288" t="s">
        <v>160</v>
      </c>
      <c r="D379" s="292"/>
      <c r="E379" s="292"/>
      <c r="F379" s="292"/>
      <c r="G379" s="292"/>
      <c r="H379" s="292"/>
      <c r="I379" s="292"/>
      <c r="J379" s="292"/>
      <c r="K379" s="292"/>
      <c r="L379" s="292"/>
      <c r="M379" s="292"/>
      <c r="N379" s="292">
        <f>N378</f>
        <v>0</v>
      </c>
      <c r="O379" s="292"/>
      <c r="P379" s="292"/>
      <c r="Q379" s="292"/>
      <c r="R379" s="292"/>
      <c r="S379" s="292"/>
      <c r="T379" s="292"/>
      <c r="U379" s="292"/>
      <c r="V379" s="292"/>
      <c r="W379" s="292"/>
      <c r="X379" s="292"/>
      <c r="Y379" s="408">
        <f>Y378</f>
        <v>0</v>
      </c>
      <c r="Z379" s="408">
        <f t="shared" ref="Z379:AB379" si="205">Z378</f>
        <v>0</v>
      </c>
      <c r="AA379" s="408">
        <f t="shared" si="205"/>
        <v>0</v>
      </c>
      <c r="AB379" s="408">
        <f t="shared" si="205"/>
        <v>0</v>
      </c>
      <c r="AC379" s="408">
        <f t="shared" ref="AC379:AL379" si="206">AC378</f>
        <v>0</v>
      </c>
      <c r="AD379" s="408">
        <f t="shared" si="206"/>
        <v>0</v>
      </c>
      <c r="AE379" s="408">
        <f t="shared" si="206"/>
        <v>0</v>
      </c>
      <c r="AF379" s="408">
        <f t="shared" si="206"/>
        <v>0</v>
      </c>
      <c r="AG379" s="408">
        <f t="shared" si="206"/>
        <v>0</v>
      </c>
      <c r="AH379" s="408">
        <f t="shared" si="206"/>
        <v>0</v>
      </c>
      <c r="AI379" s="408">
        <f t="shared" si="206"/>
        <v>0</v>
      </c>
      <c r="AJ379" s="408">
        <f t="shared" si="206"/>
        <v>0</v>
      </c>
      <c r="AK379" s="408">
        <f t="shared" si="206"/>
        <v>0</v>
      </c>
      <c r="AL379" s="408">
        <f t="shared" si="206"/>
        <v>0</v>
      </c>
      <c r="AM379" s="294"/>
    </row>
    <row r="380" spans="1:39" s="280" customFormat="1" ht="15" outlineLevel="1">
      <c r="A380" s="506"/>
      <c r="B380" s="321"/>
      <c r="C380" s="288"/>
      <c r="D380" s="288"/>
      <c r="E380" s="288"/>
      <c r="F380" s="288"/>
      <c r="G380" s="288"/>
      <c r="H380" s="288"/>
      <c r="I380" s="288"/>
      <c r="J380" s="288"/>
      <c r="K380" s="288"/>
      <c r="L380" s="288"/>
      <c r="M380" s="288"/>
      <c r="N380" s="288"/>
      <c r="O380" s="288"/>
      <c r="P380" s="288"/>
      <c r="Q380" s="288"/>
      <c r="R380" s="288"/>
      <c r="S380" s="288"/>
      <c r="T380" s="288"/>
      <c r="U380" s="288"/>
      <c r="V380" s="288"/>
      <c r="W380" s="288"/>
      <c r="X380" s="288"/>
      <c r="Y380" s="409"/>
      <c r="Z380" s="409"/>
      <c r="AA380" s="409"/>
      <c r="AB380" s="409"/>
      <c r="AC380" s="409"/>
      <c r="AD380" s="409"/>
      <c r="AE380" s="409"/>
      <c r="AF380" s="409"/>
      <c r="AG380" s="409"/>
      <c r="AH380" s="409"/>
      <c r="AI380" s="409"/>
      <c r="AJ380" s="409"/>
      <c r="AK380" s="409"/>
      <c r="AL380" s="409"/>
      <c r="AM380" s="310"/>
    </row>
    <row r="381" spans="1:39" s="280" customFormat="1" ht="15" outlineLevel="1">
      <c r="A381" s="506">
        <v>33</v>
      </c>
      <c r="B381" s="321" t="s">
        <v>478</v>
      </c>
      <c r="C381" s="288" t="s">
        <v>25</v>
      </c>
      <c r="D381" s="292"/>
      <c r="E381" s="292"/>
      <c r="F381" s="292"/>
      <c r="G381" s="292"/>
      <c r="H381" s="292"/>
      <c r="I381" s="292"/>
      <c r="J381" s="292"/>
      <c r="K381" s="292"/>
      <c r="L381" s="292"/>
      <c r="M381" s="292"/>
      <c r="N381" s="292">
        <v>0</v>
      </c>
      <c r="O381" s="292"/>
      <c r="P381" s="292"/>
      <c r="Q381" s="292"/>
      <c r="R381" s="292"/>
      <c r="S381" s="292"/>
      <c r="T381" s="292"/>
      <c r="U381" s="292"/>
      <c r="V381" s="292"/>
      <c r="W381" s="292"/>
      <c r="X381" s="292"/>
      <c r="Y381" s="407"/>
      <c r="Z381" s="407"/>
      <c r="AA381" s="407"/>
      <c r="AB381" s="407"/>
      <c r="AC381" s="407"/>
      <c r="AD381" s="407"/>
      <c r="AE381" s="407"/>
      <c r="AF381" s="407"/>
      <c r="AG381" s="407"/>
      <c r="AH381" s="407"/>
      <c r="AI381" s="407"/>
      <c r="AJ381" s="407"/>
      <c r="AK381" s="407"/>
      <c r="AL381" s="407"/>
      <c r="AM381" s="293">
        <f>SUM(Y381:AL381)</f>
        <v>0</v>
      </c>
    </row>
    <row r="382" spans="1:39" s="280" customFormat="1" ht="15" outlineLevel="1">
      <c r="A382" s="506"/>
      <c r="B382" s="321" t="s">
        <v>246</v>
      </c>
      <c r="C382" s="288" t="s">
        <v>160</v>
      </c>
      <c r="D382" s="292"/>
      <c r="E382" s="292"/>
      <c r="F382" s="292"/>
      <c r="G382" s="292"/>
      <c r="H382" s="292"/>
      <c r="I382" s="292"/>
      <c r="J382" s="292"/>
      <c r="K382" s="292"/>
      <c r="L382" s="292"/>
      <c r="M382" s="292"/>
      <c r="N382" s="292">
        <f>N381</f>
        <v>0</v>
      </c>
      <c r="O382" s="292"/>
      <c r="P382" s="292"/>
      <c r="Q382" s="292"/>
      <c r="R382" s="292"/>
      <c r="S382" s="292"/>
      <c r="T382" s="292"/>
      <c r="U382" s="292"/>
      <c r="V382" s="292"/>
      <c r="W382" s="292"/>
      <c r="X382" s="292"/>
      <c r="Y382" s="408">
        <f>Y381</f>
        <v>0</v>
      </c>
      <c r="Z382" s="408">
        <f t="shared" ref="Z382:AB382" si="207">Z381</f>
        <v>0</v>
      </c>
      <c r="AA382" s="408">
        <f t="shared" si="207"/>
        <v>0</v>
      </c>
      <c r="AB382" s="408">
        <f t="shared" si="207"/>
        <v>0</v>
      </c>
      <c r="AC382" s="408">
        <f t="shared" ref="AC382:AK382" si="208">AC381</f>
        <v>0</v>
      </c>
      <c r="AD382" s="408">
        <f t="shared" si="208"/>
        <v>0</v>
      </c>
      <c r="AE382" s="408">
        <f t="shared" si="208"/>
        <v>0</v>
      </c>
      <c r="AF382" s="408">
        <f t="shared" si="208"/>
        <v>0</v>
      </c>
      <c r="AG382" s="408">
        <f t="shared" si="208"/>
        <v>0</v>
      </c>
      <c r="AH382" s="408">
        <f t="shared" si="208"/>
        <v>0</v>
      </c>
      <c r="AI382" s="408">
        <f t="shared" si="208"/>
        <v>0</v>
      </c>
      <c r="AJ382" s="408">
        <f t="shared" si="208"/>
        <v>0</v>
      </c>
      <c r="AK382" s="408">
        <f t="shared" si="208"/>
        <v>0</v>
      </c>
      <c r="AL382" s="408">
        <f>AL381</f>
        <v>0</v>
      </c>
      <c r="AM382" s="294"/>
    </row>
    <row r="383" spans="1:39" ht="15" outlineLevel="1">
      <c r="B383" s="312"/>
      <c r="C383" s="322"/>
      <c r="D383" s="323"/>
      <c r="E383" s="323"/>
      <c r="F383" s="323"/>
      <c r="G383" s="323"/>
      <c r="H383" s="323"/>
      <c r="I383" s="323"/>
      <c r="J383" s="323"/>
      <c r="K383" s="323"/>
      <c r="L383" s="323"/>
      <c r="M383" s="323"/>
      <c r="N383" s="323"/>
      <c r="O383" s="323"/>
      <c r="P383" s="323"/>
      <c r="Q383" s="323"/>
      <c r="R383" s="323"/>
      <c r="S383" s="323"/>
      <c r="T383" s="323"/>
      <c r="U383" s="323"/>
      <c r="V383" s="323"/>
      <c r="W383" s="323"/>
      <c r="X383" s="323"/>
      <c r="Y383" s="298"/>
      <c r="Z383" s="298"/>
      <c r="AA383" s="298"/>
      <c r="AB383" s="298"/>
      <c r="AC383" s="298"/>
      <c r="AD383" s="298"/>
      <c r="AE383" s="298"/>
      <c r="AF383" s="298"/>
      <c r="AG383" s="298"/>
      <c r="AH383" s="298"/>
      <c r="AI383" s="298"/>
      <c r="AJ383" s="298"/>
      <c r="AK383" s="298"/>
      <c r="AL383" s="298"/>
      <c r="AM383" s="303"/>
    </row>
    <row r="384" spans="1:39" ht="15.6">
      <c r="B384" s="324" t="s">
        <v>247</v>
      </c>
      <c r="C384" s="326"/>
      <c r="D384" s="326">
        <f>SUM(D279:D382)</f>
        <v>4995748.8396737492</v>
      </c>
      <c r="E384" s="326"/>
      <c r="F384" s="326"/>
      <c r="G384" s="326"/>
      <c r="H384" s="326"/>
      <c r="I384" s="326"/>
      <c r="J384" s="326"/>
      <c r="K384" s="326"/>
      <c r="L384" s="326"/>
      <c r="M384" s="326"/>
      <c r="N384" s="326"/>
      <c r="O384" s="326">
        <f>SUM(O279:O382)</f>
        <v>1107.2261074815833</v>
      </c>
      <c r="P384" s="326"/>
      <c r="Q384" s="326"/>
      <c r="R384" s="326"/>
      <c r="S384" s="326"/>
      <c r="T384" s="326"/>
      <c r="U384" s="326"/>
      <c r="V384" s="326"/>
      <c r="W384" s="326"/>
      <c r="X384" s="326"/>
      <c r="Y384" s="326">
        <f>IF(Y278="kWh",SUMPRODUCT(D279:D382,Y279:Y382))</f>
        <v>1331510.1444695978</v>
      </c>
      <c r="Z384" s="326">
        <f>IF(Z278="kWh",SUMPRODUCT(D279:D382,Z279:Z382))</f>
        <v>1414714.1376289763</v>
      </c>
      <c r="AA384" s="326">
        <f>IF(AA278="kW",SUMPRODUCT(N279:N382,O279:O382,AA279:AA382),SUMPRODUCT(D279:D382,AA279:AA382))</f>
        <v>4463.5125922184407</v>
      </c>
      <c r="AB384" s="326">
        <f>IF(AB278="kW",SUMPRODUCT(N279:N382,O279:O382,AB279:AB382),SUMPRODUCT(D279:D382,AB279:AB382))</f>
        <v>0</v>
      </c>
      <c r="AC384" s="326">
        <f>IF(AC278="kW",SUMPRODUCT(N279:N382,O279:O382,AC279:AC382),SUMPRODUCT(D279:D382,AC279:AC382))</f>
        <v>0</v>
      </c>
      <c r="AD384" s="326">
        <f>IF(AD278="kW",SUMPRODUCT(N279:N382,O279:O382,AD279:AD382),SUMPRODUCT(D279:D382,AD279:AD382))</f>
        <v>0</v>
      </c>
      <c r="AE384" s="326">
        <f>IF(AE278="kW",SUMPRODUCT(N279:N382,O279:O382,AE279:AE382),SUMPRODUCT(D279:D382,AE279:AE382))</f>
        <v>0</v>
      </c>
      <c r="AF384" s="326">
        <f>IF(AF278="kW",SUMPRODUCT(N279:N382,O279:O382,AF279:AF382),SUMPRODUCT(D279:D382,AF279:AF382))</f>
        <v>0</v>
      </c>
      <c r="AG384" s="326">
        <f>IF(AG278="kW",SUMPRODUCT(N279:N382,O279:O382,AG279:AG382),SUMPRODUCT(D279:D382,AG279:AG382))</f>
        <v>0</v>
      </c>
      <c r="AH384" s="326">
        <f>IF(AH278="kW",SUMPRODUCT(N279:N382,O279:O382,AH279:AH382),SUMPRODUCT(D279:D382,AH279:AH382))</f>
        <v>0</v>
      </c>
      <c r="AI384" s="326">
        <f>IF(AI278="kW",SUMPRODUCT(N279:N382,O279:O382,AI279:AI382),SUMPRODUCT(D279:D382,AI279:AI382))</f>
        <v>0</v>
      </c>
      <c r="AJ384" s="326">
        <f>IF(AJ278="kW",SUMPRODUCT(N279:N382,O279:O382,AJ279:AJ382),SUMPRODUCT(D279:D382,AJ279:AJ382))</f>
        <v>0</v>
      </c>
      <c r="AK384" s="326">
        <f>IF(AK278="kW",SUMPRODUCT(N279:N382,O279:O382,AK279:AK382),SUMPRODUCT(D279:D382,AK279:AK382))</f>
        <v>0</v>
      </c>
      <c r="AL384" s="326">
        <f>IF(AL278="kW",SUMPRODUCT(N279:N382,O279:O382,AL279:AL382),SUMPRODUCT(D279:D382,AL279:AL382))</f>
        <v>0</v>
      </c>
      <c r="AM384" s="327"/>
    </row>
    <row r="385" spans="1:39" ht="15.6">
      <c r="B385" s="388" t="s">
        <v>248</v>
      </c>
      <c r="C385" s="389"/>
      <c r="D385" s="389"/>
      <c r="E385" s="389"/>
      <c r="F385" s="389"/>
      <c r="G385" s="389"/>
      <c r="H385" s="389"/>
      <c r="I385" s="389"/>
      <c r="J385" s="389"/>
      <c r="K385" s="389"/>
      <c r="L385" s="389"/>
      <c r="M385" s="389"/>
      <c r="N385" s="389"/>
      <c r="O385" s="389"/>
      <c r="P385" s="389"/>
      <c r="Q385" s="389"/>
      <c r="R385" s="389"/>
      <c r="S385" s="389"/>
      <c r="T385" s="389"/>
      <c r="U385" s="389"/>
      <c r="V385" s="389"/>
      <c r="W385" s="389"/>
      <c r="X385" s="389"/>
      <c r="Y385" s="325">
        <f>HLOOKUP(Y277,'2. LRAMVA Threshold'!$B$42:$Q$53,5,FALSE)</f>
        <v>5833432</v>
      </c>
      <c r="Z385" s="325">
        <f>HLOOKUP(Z277,'2. LRAMVA Threshold'!$B$42:$Q$53,5,FALSE)</f>
        <v>2034918</v>
      </c>
      <c r="AA385" s="325">
        <f>HLOOKUP(AA277,'2. LRAMVA Threshold'!$B$42:$Q$53,5,FALSE)</f>
        <v>2408</v>
      </c>
      <c r="AB385" s="325">
        <f>HLOOKUP(AB277,'2. LRAMVA Threshold'!$B$42:$Q$53,5,FALSE)</f>
        <v>0</v>
      </c>
      <c r="AC385" s="325">
        <f>HLOOKUP(AC277,'2. LRAMVA Threshold'!$B$42:$Q$53,5,FALSE)</f>
        <v>0</v>
      </c>
      <c r="AD385" s="325">
        <f>HLOOKUP(AD277,'2. LRAMVA Threshold'!$B$42:$Q$53,5,FALSE)</f>
        <v>49</v>
      </c>
      <c r="AE385" s="325">
        <f>HLOOKUP(AE277,'2. LRAMVA Threshold'!$B$42:$Q$53,5,FALSE)</f>
        <v>0</v>
      </c>
      <c r="AF385" s="325">
        <f>HLOOKUP(AF277,'2. LRAMVA Threshold'!$B$42:$Q$53,5,FALSE)</f>
        <v>0</v>
      </c>
      <c r="AG385" s="325">
        <f>HLOOKUP(AG277,'2. LRAMVA Threshold'!$B$42:$Q$53,5,FALSE)</f>
        <v>0</v>
      </c>
      <c r="AH385" s="325">
        <f>HLOOKUP(AH277,'2. LRAMVA Threshold'!$B$42:$Q$53,5,FALSE)</f>
        <v>0</v>
      </c>
      <c r="AI385" s="325">
        <f>HLOOKUP(AI277,'2. LRAMVA Threshold'!$B$42:$Q$53,5,FALSE)</f>
        <v>0</v>
      </c>
      <c r="AJ385" s="325">
        <f>HLOOKUP(AJ277,'2. LRAMVA Threshold'!$B$42:$Q$53,5,FALSE)</f>
        <v>0</v>
      </c>
      <c r="AK385" s="325">
        <f>HLOOKUP(AK277,'2. LRAMVA Threshold'!$B$42:$Q$53,5,FALSE)</f>
        <v>0</v>
      </c>
      <c r="AL385" s="325">
        <f>HLOOKUP(AL277,'2. LRAMVA Threshold'!$B$42:$Q$53,5,FALSE)</f>
        <v>0</v>
      </c>
      <c r="AM385" s="390"/>
    </row>
    <row r="386" spans="1:39" ht="15">
      <c r="B386" s="391"/>
      <c r="C386" s="392"/>
      <c r="D386" s="393"/>
      <c r="E386" s="393"/>
      <c r="F386" s="393"/>
      <c r="G386" s="393"/>
      <c r="H386" s="393"/>
      <c r="I386" s="393"/>
      <c r="J386" s="393"/>
      <c r="K386" s="393"/>
      <c r="L386" s="393"/>
      <c r="M386" s="393"/>
      <c r="N386" s="393"/>
      <c r="O386" s="394"/>
      <c r="P386" s="393"/>
      <c r="Q386" s="393"/>
      <c r="R386" s="393"/>
      <c r="S386" s="395"/>
      <c r="T386" s="395"/>
      <c r="U386" s="395"/>
      <c r="V386" s="395"/>
      <c r="W386" s="393"/>
      <c r="X386" s="393"/>
      <c r="Y386" s="396"/>
      <c r="Z386" s="396"/>
      <c r="AA386" s="396"/>
      <c r="AB386" s="396"/>
      <c r="AC386" s="396"/>
      <c r="AD386" s="396"/>
      <c r="AE386" s="396"/>
      <c r="AF386" s="396"/>
      <c r="AG386" s="396"/>
      <c r="AH386" s="396"/>
      <c r="AI386" s="396"/>
      <c r="AJ386" s="396"/>
      <c r="AK386" s="396"/>
      <c r="AL386" s="396"/>
      <c r="AM386" s="397"/>
    </row>
    <row r="387" spans="1:39" ht="15">
      <c r="B387" s="321" t="s">
        <v>163</v>
      </c>
      <c r="C387" s="335"/>
      <c r="D387" s="335"/>
      <c r="E387" s="373"/>
      <c r="F387" s="373"/>
      <c r="G387" s="373"/>
      <c r="H387" s="373"/>
      <c r="I387" s="373"/>
      <c r="J387" s="373"/>
      <c r="K387" s="373"/>
      <c r="L387" s="373"/>
      <c r="M387" s="373"/>
      <c r="N387" s="373"/>
      <c r="O387" s="288"/>
      <c r="P387" s="337"/>
      <c r="Q387" s="337"/>
      <c r="R387" s="337"/>
      <c r="S387" s="336"/>
      <c r="T387" s="336"/>
      <c r="U387" s="336"/>
      <c r="V387" s="336"/>
      <c r="W387" s="337"/>
      <c r="X387" s="337"/>
      <c r="Y387" s="338">
        <f>HLOOKUP(Y$20,'3.  Distribution Rates'!$C$122:$P$133,5,FALSE)</f>
        <v>1.2200000000000001E-2</v>
      </c>
      <c r="Z387" s="338">
        <f>HLOOKUP(Z$20,'3.  Distribution Rates'!$C$122:$P$133,5,FALSE)</f>
        <v>1.83E-2</v>
      </c>
      <c r="AA387" s="338">
        <f>HLOOKUP(AA$20,'3.  Distribution Rates'!$C$122:$P$133,5,FALSE)</f>
        <v>4.2117000000000004</v>
      </c>
      <c r="AB387" s="338">
        <f>HLOOKUP(AB$20,'3.  Distribution Rates'!$C$122:$P$133,5,FALSE)</f>
        <v>1.11E-2</v>
      </c>
      <c r="AC387" s="338">
        <f>HLOOKUP(AC$20,'3.  Distribution Rates'!$C$122:$P$133,5,FALSE)</f>
        <v>12.157400000000001</v>
      </c>
      <c r="AD387" s="338">
        <f>HLOOKUP(AD$20,'3.  Distribution Rates'!$C$122:$P$133,5,FALSE)</f>
        <v>5.3234000000000004</v>
      </c>
      <c r="AE387" s="338">
        <f>HLOOKUP(AE$20,'3.  Distribution Rates'!$C$122:$P$133,5,FALSE)</f>
        <v>0</v>
      </c>
      <c r="AF387" s="338">
        <f>HLOOKUP(AF$20,'3.  Distribution Rates'!$C$122:$P$133,5,FALSE)</f>
        <v>0</v>
      </c>
      <c r="AG387" s="338">
        <f>HLOOKUP(AG$20,'3.  Distribution Rates'!$C$122:$P$133,5,FALSE)</f>
        <v>0</v>
      </c>
      <c r="AH387" s="338">
        <f>HLOOKUP(AH$20,'3.  Distribution Rates'!$C$122:$P$133,5,FALSE)</f>
        <v>0</v>
      </c>
      <c r="AI387" s="338">
        <f>HLOOKUP(AI$20,'3.  Distribution Rates'!$C$122:$P$133,5,FALSE)</f>
        <v>0</v>
      </c>
      <c r="AJ387" s="338">
        <f>HLOOKUP(AJ$20,'3.  Distribution Rates'!$C$122:$P$133,5,FALSE)</f>
        <v>0</v>
      </c>
      <c r="AK387" s="338">
        <f>HLOOKUP(AK$20,'3.  Distribution Rates'!$C$122:$P$133,5,FALSE)</f>
        <v>0</v>
      </c>
      <c r="AL387" s="338">
        <f>HLOOKUP(AL$20,'3.  Distribution Rates'!$C$122:$P$133,5,FALSE)</f>
        <v>0</v>
      </c>
      <c r="AM387" s="398"/>
    </row>
    <row r="388" spans="1:39" ht="15">
      <c r="B388" s="321" t="s">
        <v>155</v>
      </c>
      <c r="C388" s="342"/>
      <c r="D388" s="306"/>
      <c r="E388" s="276"/>
      <c r="F388" s="276"/>
      <c r="G388" s="276"/>
      <c r="H388" s="276"/>
      <c r="I388" s="276"/>
      <c r="J388" s="276"/>
      <c r="K388" s="276"/>
      <c r="L388" s="276"/>
      <c r="M388" s="276"/>
      <c r="N388" s="276"/>
      <c r="O388" s="288"/>
      <c r="P388" s="276"/>
      <c r="Q388" s="276"/>
      <c r="R388" s="276"/>
      <c r="S388" s="306"/>
      <c r="T388" s="306"/>
      <c r="U388" s="306"/>
      <c r="V388" s="306"/>
      <c r="W388" s="276"/>
      <c r="X388" s="276"/>
      <c r="Y388" s="375">
        <f t="shared" ref="Y388:AL388" si="209">Y265*Y387</f>
        <v>11978.659126874561</v>
      </c>
      <c r="Z388" s="375">
        <f t="shared" si="209"/>
        <v>28772.563696962356</v>
      </c>
      <c r="AA388" s="375">
        <f t="shared" si="209"/>
        <v>13500.400636112119</v>
      </c>
      <c r="AB388" s="375">
        <f t="shared" si="209"/>
        <v>0</v>
      </c>
      <c r="AC388" s="375">
        <f t="shared" si="209"/>
        <v>0</v>
      </c>
      <c r="AD388" s="375">
        <f t="shared" si="209"/>
        <v>0</v>
      </c>
      <c r="AE388" s="375">
        <f t="shared" si="209"/>
        <v>0</v>
      </c>
      <c r="AF388" s="375">
        <f t="shared" si="209"/>
        <v>0</v>
      </c>
      <c r="AG388" s="375">
        <f t="shared" si="209"/>
        <v>0</v>
      </c>
      <c r="AH388" s="375">
        <f t="shared" si="209"/>
        <v>0</v>
      </c>
      <c r="AI388" s="375">
        <f t="shared" si="209"/>
        <v>0</v>
      </c>
      <c r="AJ388" s="375">
        <f t="shared" si="209"/>
        <v>0</v>
      </c>
      <c r="AK388" s="375">
        <f t="shared" si="209"/>
        <v>0</v>
      </c>
      <c r="AL388" s="375">
        <f t="shared" si="209"/>
        <v>0</v>
      </c>
      <c r="AM388" s="626">
        <f>SUM(Y388:AL388)</f>
        <v>54251.623459949034</v>
      </c>
    </row>
    <row r="389" spans="1:39" ht="15">
      <c r="B389" s="321" t="s">
        <v>156</v>
      </c>
      <c r="C389" s="342"/>
      <c r="D389" s="306"/>
      <c r="E389" s="276"/>
      <c r="F389" s="276"/>
      <c r="G389" s="276"/>
      <c r="H389" s="276"/>
      <c r="I389" s="276"/>
      <c r="J389" s="276"/>
      <c r="K389" s="276"/>
      <c r="L389" s="276"/>
      <c r="M389" s="276"/>
      <c r="N389" s="276"/>
      <c r="O389" s="288"/>
      <c r="P389" s="276"/>
      <c r="Q389" s="276"/>
      <c r="R389" s="276"/>
      <c r="S389" s="306"/>
      <c r="T389" s="306"/>
      <c r="U389" s="306"/>
      <c r="V389" s="306"/>
      <c r="W389" s="276"/>
      <c r="X389" s="276"/>
      <c r="Y389" s="375">
        <f t="shared" ref="Y389:AL389" si="210">Y384*Y387</f>
        <v>16244.423762529095</v>
      </c>
      <c r="Z389" s="375">
        <f t="shared" si="210"/>
        <v>25889.268718610267</v>
      </c>
      <c r="AA389" s="375">
        <f t="shared" si="210"/>
        <v>18798.975984646408</v>
      </c>
      <c r="AB389" s="375">
        <f t="shared" si="210"/>
        <v>0</v>
      </c>
      <c r="AC389" s="375">
        <f t="shared" si="210"/>
        <v>0</v>
      </c>
      <c r="AD389" s="375">
        <f t="shared" si="210"/>
        <v>0</v>
      </c>
      <c r="AE389" s="375">
        <f t="shared" si="210"/>
        <v>0</v>
      </c>
      <c r="AF389" s="375">
        <f t="shared" si="210"/>
        <v>0</v>
      </c>
      <c r="AG389" s="375">
        <f t="shared" si="210"/>
        <v>0</v>
      </c>
      <c r="AH389" s="375">
        <f t="shared" si="210"/>
        <v>0</v>
      </c>
      <c r="AI389" s="375">
        <f t="shared" si="210"/>
        <v>0</v>
      </c>
      <c r="AJ389" s="375">
        <f t="shared" si="210"/>
        <v>0</v>
      </c>
      <c r="AK389" s="375">
        <f t="shared" si="210"/>
        <v>0</v>
      </c>
      <c r="AL389" s="375">
        <f t="shared" si="210"/>
        <v>0</v>
      </c>
      <c r="AM389" s="626">
        <f>SUM(Y389:AL389)</f>
        <v>60932.66846578577</v>
      </c>
    </row>
    <row r="390" spans="1:39" s="377" customFormat="1" ht="15.6">
      <c r="A390" s="508"/>
      <c r="B390" s="346" t="s">
        <v>254</v>
      </c>
      <c r="C390" s="342"/>
      <c r="D390" s="333"/>
      <c r="E390" s="331"/>
      <c r="F390" s="331"/>
      <c r="G390" s="331"/>
      <c r="H390" s="331"/>
      <c r="I390" s="331"/>
      <c r="J390" s="331"/>
      <c r="K390" s="331"/>
      <c r="L390" s="331"/>
      <c r="M390" s="331"/>
      <c r="N390" s="331"/>
      <c r="O390" s="297"/>
      <c r="P390" s="331"/>
      <c r="Q390" s="331"/>
      <c r="R390" s="331"/>
      <c r="S390" s="333"/>
      <c r="T390" s="333"/>
      <c r="U390" s="333"/>
      <c r="V390" s="333"/>
      <c r="W390" s="331"/>
      <c r="X390" s="331"/>
      <c r="Y390" s="343">
        <f t="shared" ref="Y390:AM390" si="211">SUM(Y388:Y389)</f>
        <v>28223.082889403657</v>
      </c>
      <c r="Z390" s="343">
        <f t="shared" si="211"/>
        <v>54661.832415572622</v>
      </c>
      <c r="AA390" s="343">
        <f t="shared" si="211"/>
        <v>32299.376620758529</v>
      </c>
      <c r="AB390" s="343">
        <f t="shared" si="211"/>
        <v>0</v>
      </c>
      <c r="AC390" s="343">
        <f t="shared" si="211"/>
        <v>0</v>
      </c>
      <c r="AD390" s="343">
        <f t="shared" si="211"/>
        <v>0</v>
      </c>
      <c r="AE390" s="343">
        <f t="shared" si="211"/>
        <v>0</v>
      </c>
      <c r="AF390" s="343">
        <f t="shared" si="211"/>
        <v>0</v>
      </c>
      <c r="AG390" s="343">
        <f t="shared" si="211"/>
        <v>0</v>
      </c>
      <c r="AH390" s="343">
        <f t="shared" si="211"/>
        <v>0</v>
      </c>
      <c r="AI390" s="343">
        <f t="shared" si="211"/>
        <v>0</v>
      </c>
      <c r="AJ390" s="343">
        <f t="shared" si="211"/>
        <v>0</v>
      </c>
      <c r="AK390" s="343">
        <f t="shared" si="211"/>
        <v>0</v>
      </c>
      <c r="AL390" s="343">
        <f t="shared" si="211"/>
        <v>0</v>
      </c>
      <c r="AM390" s="404">
        <f t="shared" si="211"/>
        <v>115184.29192573481</v>
      </c>
    </row>
    <row r="391" spans="1:39" s="377" customFormat="1" ht="15.6">
      <c r="A391" s="508"/>
      <c r="B391" s="346" t="s">
        <v>249</v>
      </c>
      <c r="C391" s="342"/>
      <c r="D391" s="347"/>
      <c r="E391" s="331"/>
      <c r="F391" s="331"/>
      <c r="G391" s="331"/>
      <c r="H391" s="331"/>
      <c r="I391" s="331"/>
      <c r="J391" s="331"/>
      <c r="K391" s="331"/>
      <c r="L391" s="331"/>
      <c r="M391" s="331"/>
      <c r="N391" s="331"/>
      <c r="O391" s="297"/>
      <c r="P391" s="331"/>
      <c r="Q391" s="331"/>
      <c r="R391" s="331"/>
      <c r="S391" s="333"/>
      <c r="T391" s="333"/>
      <c r="U391" s="333"/>
      <c r="V391" s="333"/>
      <c r="W391" s="331"/>
      <c r="X391" s="331"/>
      <c r="Y391" s="344">
        <f t="shared" ref="Y391:AL391" si="212">Y385*Y387</f>
        <v>71167.8704</v>
      </c>
      <c r="Z391" s="344">
        <f t="shared" si="212"/>
        <v>37238.999400000001</v>
      </c>
      <c r="AA391" s="344">
        <f t="shared" si="212"/>
        <v>10141.7736</v>
      </c>
      <c r="AB391" s="344">
        <f t="shared" si="212"/>
        <v>0</v>
      </c>
      <c r="AC391" s="344">
        <f t="shared" si="212"/>
        <v>0</v>
      </c>
      <c r="AD391" s="344">
        <f t="shared" si="212"/>
        <v>260.84660000000002</v>
      </c>
      <c r="AE391" s="344">
        <f t="shared" si="212"/>
        <v>0</v>
      </c>
      <c r="AF391" s="344">
        <f t="shared" si="212"/>
        <v>0</v>
      </c>
      <c r="AG391" s="344">
        <f t="shared" si="212"/>
        <v>0</v>
      </c>
      <c r="AH391" s="344">
        <f t="shared" si="212"/>
        <v>0</v>
      </c>
      <c r="AI391" s="344">
        <f t="shared" si="212"/>
        <v>0</v>
      </c>
      <c r="AJ391" s="344">
        <f t="shared" si="212"/>
        <v>0</v>
      </c>
      <c r="AK391" s="344">
        <f t="shared" si="212"/>
        <v>0</v>
      </c>
      <c r="AL391" s="344">
        <f t="shared" si="212"/>
        <v>0</v>
      </c>
      <c r="AM391" s="404">
        <f>SUM(Y391:AL391)</f>
        <v>118809.49</v>
      </c>
    </row>
    <row r="392" spans="1:39" ht="15.75" customHeight="1">
      <c r="A392" s="508"/>
      <c r="B392" s="346" t="s">
        <v>261</v>
      </c>
      <c r="C392" s="342"/>
      <c r="D392" s="347"/>
      <c r="E392" s="331"/>
      <c r="F392" s="331"/>
      <c r="G392" s="331"/>
      <c r="H392" s="331"/>
      <c r="I392" s="331"/>
      <c r="J392" s="331"/>
      <c r="K392" s="331"/>
      <c r="L392" s="331"/>
      <c r="M392" s="331"/>
      <c r="N392" s="331"/>
      <c r="O392" s="297"/>
      <c r="P392" s="331"/>
      <c r="Q392" s="331"/>
      <c r="R392" s="331"/>
      <c r="S392" s="347"/>
      <c r="T392" s="347"/>
      <c r="U392" s="347"/>
      <c r="V392" s="347"/>
      <c r="W392" s="331"/>
      <c r="X392" s="331"/>
      <c r="Y392" s="297"/>
      <c r="Z392" s="348"/>
      <c r="AA392" s="348"/>
      <c r="AB392" s="348"/>
      <c r="AC392" s="348"/>
      <c r="AD392" s="348"/>
      <c r="AE392" s="348"/>
      <c r="AF392" s="348"/>
      <c r="AG392" s="348"/>
      <c r="AH392" s="348"/>
      <c r="AI392" s="348"/>
      <c r="AJ392" s="348"/>
      <c r="AK392" s="348"/>
      <c r="AL392" s="348"/>
      <c r="AM392" s="404">
        <f>AM390-AM391</f>
        <v>-3625.198074265194</v>
      </c>
    </row>
    <row r="393" spans="1:39" ht="15">
      <c r="B393" s="321"/>
      <c r="C393" s="347"/>
      <c r="D393" s="347"/>
      <c r="E393" s="331"/>
      <c r="F393" s="331"/>
      <c r="G393" s="331"/>
      <c r="H393" s="331"/>
      <c r="I393" s="331"/>
      <c r="J393" s="331"/>
      <c r="K393" s="331"/>
      <c r="L393" s="331"/>
      <c r="M393" s="331"/>
      <c r="N393" s="331"/>
      <c r="O393" s="297"/>
      <c r="P393" s="331"/>
      <c r="Q393" s="331"/>
      <c r="R393" s="331"/>
      <c r="S393" s="347"/>
      <c r="T393" s="342"/>
      <c r="U393" s="347"/>
      <c r="V393" s="347"/>
      <c r="W393" s="331"/>
      <c r="X393" s="331"/>
      <c r="Y393" s="250"/>
      <c r="Z393" s="250"/>
      <c r="AA393" s="250"/>
      <c r="AB393" s="250"/>
      <c r="AC393" s="250"/>
      <c r="AD393" s="250"/>
      <c r="AE393" s="250"/>
      <c r="AF393" s="250"/>
      <c r="AG393" s="250"/>
      <c r="AH393" s="250"/>
      <c r="AI393" s="250"/>
      <c r="AJ393" s="250"/>
      <c r="AK393" s="250"/>
      <c r="AL393" s="250"/>
      <c r="AM393" s="350"/>
    </row>
    <row r="394" spans="1:39" ht="15">
      <c r="B394" s="321" t="s">
        <v>72</v>
      </c>
      <c r="C394" s="353"/>
      <c r="D394" s="276"/>
      <c r="E394" s="276"/>
      <c r="F394" s="276"/>
      <c r="G394" s="276"/>
      <c r="H394" s="276"/>
      <c r="I394" s="276"/>
      <c r="J394" s="276"/>
      <c r="K394" s="276"/>
      <c r="L394" s="276"/>
      <c r="M394" s="276"/>
      <c r="N394" s="276"/>
      <c r="O394" s="354"/>
      <c r="P394" s="276"/>
      <c r="Q394" s="276"/>
      <c r="R394" s="276"/>
      <c r="S394" s="301"/>
      <c r="T394" s="306"/>
      <c r="U394" s="306"/>
      <c r="V394" s="276"/>
      <c r="W394" s="276"/>
      <c r="X394" s="306"/>
      <c r="Y394" s="288">
        <f>SUMPRODUCT(E279:E382,Y279:Y382)</f>
        <v>1322215.5646094419</v>
      </c>
      <c r="Z394" s="288">
        <f>SUMPRODUCT(E279:E382,Z279:Z382)</f>
        <v>1413545.6649009765</v>
      </c>
      <c r="AA394" s="288">
        <f>IF(AA278="kW",SUMPRODUCT(N279:N382,P279:P382,AA279:AA382),SUMPRODUCT(E279:E382,AA279:AA382))</f>
        <v>4457.7946913024398</v>
      </c>
      <c r="AB394" s="288">
        <f>IF(AB278="kW",SUMPRODUCT(N279:N382,P279:P382,AB279:AB382),SUMPRODUCT(E279:E382,AB279:AB382))</f>
        <v>0</v>
      </c>
      <c r="AC394" s="288">
        <f>IF(AC278="kW",SUMPRODUCT(N279:N382,P279:P382,AC279:AC382),SUMPRODUCT(E279:E382,AC279:AC382))</f>
        <v>0</v>
      </c>
      <c r="AD394" s="288">
        <f>IF(AD278="kW",SUMPRODUCT(N279:N382,P279:P382,AD279:AD382),SUMPRODUCT(E279:E382, AD279:AD382))</f>
        <v>0</v>
      </c>
      <c r="AE394" s="288">
        <f>IF(AE278="kW",SUMPRODUCT(N279:N382,P279:P382,AE279:AE382),SUMPRODUCT(E279:E382,AE279:AE382))</f>
        <v>0</v>
      </c>
      <c r="AF394" s="288">
        <f>IF(AF278="kW",SUMPRODUCT(N279:N382,P279:P382,AF279:AF382),SUMPRODUCT(E279:E382,AF279:AF382))</f>
        <v>0</v>
      </c>
      <c r="AG394" s="288">
        <f>IF(AG278="kW",SUMPRODUCT(N279:N382,P279:P382,AG279:AG382),SUMPRODUCT(E279:E382,AG279:AG382))</f>
        <v>0</v>
      </c>
      <c r="AH394" s="288">
        <f>IF(AH278="kW",SUMPRODUCT(N279:N382,P279:P382,AH279:AH382),SUMPRODUCT(E279:E382,AH279:AH382))</f>
        <v>0</v>
      </c>
      <c r="AI394" s="288">
        <f>IF(AI278="kW",SUMPRODUCT(N279:N382,P279:P382,AI279:AI382),SUMPRODUCT(E279:E382,AI279:AI382))</f>
        <v>0</v>
      </c>
      <c r="AJ394" s="288">
        <f>IF(AJ278="kW",SUMPRODUCT(N279:N382,P279:P382,AJ279:AJ382),SUMPRODUCT(E279:E382,AJ279:AJ382))</f>
        <v>0</v>
      </c>
      <c r="AK394" s="288">
        <f>IF(AK278="kW",SUMPRODUCT(N279:N382,P279:P382,AK279:AK382),SUMPRODUCT(E279:E382,AK279:AK382))</f>
        <v>0</v>
      </c>
      <c r="AL394" s="288">
        <f>IF(AL278="kW",SUMPRODUCT(N279:N382,P279:P382,AL279:AL382),SUMPRODUCT(E279:E382,AL279:AL382))</f>
        <v>0</v>
      </c>
      <c r="AM394" s="334"/>
    </row>
    <row r="395" spans="1:39" ht="15">
      <c r="B395" s="321" t="s">
        <v>192</v>
      </c>
      <c r="C395" s="353"/>
      <c r="D395" s="276"/>
      <c r="E395" s="276"/>
      <c r="F395" s="276"/>
      <c r="G395" s="276"/>
      <c r="H395" s="276"/>
      <c r="I395" s="276"/>
      <c r="J395" s="276"/>
      <c r="K395" s="276"/>
      <c r="L395" s="276"/>
      <c r="M395" s="276"/>
      <c r="N395" s="276"/>
      <c r="O395" s="354"/>
      <c r="P395" s="276"/>
      <c r="Q395" s="276"/>
      <c r="R395" s="276"/>
      <c r="S395" s="301"/>
      <c r="T395" s="306"/>
      <c r="U395" s="306"/>
      <c r="V395" s="276"/>
      <c r="W395" s="276"/>
      <c r="X395" s="306"/>
      <c r="Y395" s="288">
        <f>SUMPRODUCT(F279:F382,Y279:Y382)</f>
        <v>1307669.6952987069</v>
      </c>
      <c r="Z395" s="288">
        <f>SUMPRODUCT(F279:F382,Z279:Z382)</f>
        <v>1408961.8666052925</v>
      </c>
      <c r="AA395" s="288">
        <f>IF(AA278="kW",SUMPRODUCT(N279:N382,Q279:Q382,AA279:AA382),SUMPRODUCT(F279:F382,AA279:AA382))</f>
        <v>4457.7946913024398</v>
      </c>
      <c r="AB395" s="288">
        <f>IF(AB278="kW",SUMPRODUCT(N279:N382,Q279:Q382,AB279:AB382),SUMPRODUCT(F279:F382,AB279:AB382))</f>
        <v>0</v>
      </c>
      <c r="AC395" s="288">
        <f>IF(AC278="kW",SUMPRODUCT(N279:N382,Q279:Q382,AC279:AC382),SUMPRODUCT(F279:F382, AC279:AC382))</f>
        <v>0</v>
      </c>
      <c r="AD395" s="288">
        <f>IF(AD278="kW",SUMPRODUCT(N279:N382,Q279:Q382,AD279:AD382),SUMPRODUCT(F279:F382, AD279:AD382))</f>
        <v>0</v>
      </c>
      <c r="AE395" s="288">
        <f>IF(AE278="kW",SUMPRODUCT(N279:N382,Q279:Q382,AE279:AE382),SUMPRODUCT(F279:F382,AE279:AE382))</f>
        <v>0</v>
      </c>
      <c r="AF395" s="288">
        <f>IF(AF278="kW",SUMPRODUCT(N279:N382,Q279:Q382,AF279:AF382),SUMPRODUCT(F279:F382,AF279:AF382))</f>
        <v>0</v>
      </c>
      <c r="AG395" s="288">
        <f>IF(AG278="kW",SUMPRODUCT(N279:N382,Q279:Q382,AG279:AG382),SUMPRODUCT(F279:F382,AG279:AG382))</f>
        <v>0</v>
      </c>
      <c r="AH395" s="288">
        <f>IF(AH278="kW",SUMPRODUCT(N279:N382,Q279:Q382,AH279:AH382),SUMPRODUCT(F279:F382,AH279:AH382))</f>
        <v>0</v>
      </c>
      <c r="AI395" s="288">
        <f>IF(AI278="kW",SUMPRODUCT(N279:N382,Q279:Q382,AI279:AI382),SUMPRODUCT(F279:F382,AI279:AI382))</f>
        <v>0</v>
      </c>
      <c r="AJ395" s="288">
        <f>IF(AJ278="kW",SUMPRODUCT(N279:N382,Q279:Q382,AJ279:AJ382),SUMPRODUCT(F279:F382,AJ279:AJ382))</f>
        <v>0</v>
      </c>
      <c r="AK395" s="288">
        <f>IF(AK278="kW",SUMPRODUCT(N279:N382,Q279:Q382,AK279:AK382),SUMPRODUCT(F279:F382,AK279:AK382))</f>
        <v>0</v>
      </c>
      <c r="AL395" s="288">
        <f>IF(AL278="kW",SUMPRODUCT(N279:N382,Q279:Q382,AL279:AL382),SUMPRODUCT(F279:F382,AL279:AL382))</f>
        <v>0</v>
      </c>
      <c r="AM395" s="334"/>
    </row>
    <row r="396" spans="1:39" ht="15">
      <c r="B396" s="321" t="s">
        <v>193</v>
      </c>
      <c r="C396" s="353"/>
      <c r="D396" s="276"/>
      <c r="E396" s="276"/>
      <c r="F396" s="276"/>
      <c r="G396" s="276"/>
      <c r="H396" s="276"/>
      <c r="I396" s="276"/>
      <c r="J396" s="276"/>
      <c r="K396" s="276"/>
      <c r="L396" s="276"/>
      <c r="M396" s="276"/>
      <c r="N396" s="276"/>
      <c r="O396" s="354"/>
      <c r="P396" s="276"/>
      <c r="Q396" s="276"/>
      <c r="R396" s="276"/>
      <c r="S396" s="301"/>
      <c r="T396" s="306"/>
      <c r="U396" s="306"/>
      <c r="V396" s="276"/>
      <c r="W396" s="276"/>
      <c r="X396" s="306"/>
      <c r="Y396" s="288">
        <f>SUMPRODUCT(G279:G382,Y279:Y382)</f>
        <v>1210044.6780080749</v>
      </c>
      <c r="Z396" s="288">
        <f>SUMPRODUCT(G279:G382,Z279:Z382)</f>
        <v>1335764.9485882553</v>
      </c>
      <c r="AA396" s="288">
        <f>IF(AA278="kW",SUMPRODUCT(N279:N382,R279:R382,AA279:AA382),SUMPRODUCT(G279:G382,AA279:AA382))</f>
        <v>4455.6647153024396</v>
      </c>
      <c r="AB396" s="288">
        <f>IF(AB278="kW",SUMPRODUCT(N279:N382,R279:R382,AB279:AB382),SUMPRODUCT(G279:G382,AB279:AB382))</f>
        <v>0</v>
      </c>
      <c r="AC396" s="288">
        <f>IF(AC278="kW",SUMPRODUCT(N279:N382,R279:R382,AC279:AC382),SUMPRODUCT(G279:G382, AC279:AC382))</f>
        <v>0</v>
      </c>
      <c r="AD396" s="288">
        <f>IF(AD278="kW",SUMPRODUCT(N279:N382,R279:R382,AD279:AD382),SUMPRODUCT(G279:G382, AD279:AD382))</f>
        <v>0</v>
      </c>
      <c r="AE396" s="288">
        <f>IF(AE278="kW",SUMPRODUCT(N279:N382,R279:R382,AE279:AE382),SUMPRODUCT(G279:G382,AE279:AE382))</f>
        <v>0</v>
      </c>
      <c r="AF396" s="288">
        <f>IF(AF278="kW",SUMPRODUCT(N279:N382,R279:R382,AF279:AF382),SUMPRODUCT(G279:G382,AF279:AF382))</f>
        <v>0</v>
      </c>
      <c r="AG396" s="288">
        <f>IF(AG278="kW",SUMPRODUCT(N279:N382,R279:R382,AG279:AG382),SUMPRODUCT(G279:G382,AG279:AG382))</f>
        <v>0</v>
      </c>
      <c r="AH396" s="288">
        <f>IF(AH278="kW",SUMPRODUCT(N279:N382,R279:R382,AH279:AH382),SUMPRODUCT(G279:G382,AH279:AH382))</f>
        <v>0</v>
      </c>
      <c r="AI396" s="288">
        <f>IF(AI278="kW",SUMPRODUCT(N279:N382,R279:R382,AI279:AI382),SUMPRODUCT(G279:G382,AI279:AI382))</f>
        <v>0</v>
      </c>
      <c r="AJ396" s="288">
        <f>IF(AJ278="kW",SUMPRODUCT(N279:N382,R279:R382,AJ279:AJ382),SUMPRODUCT(G279:G382,AJ279:AJ382))</f>
        <v>0</v>
      </c>
      <c r="AK396" s="288">
        <f>IF(AK278="kW",SUMPRODUCT(N279:N382,R279:R382,AK279:AK382),SUMPRODUCT(G279:G382,AK279:AK382))</f>
        <v>0</v>
      </c>
      <c r="AL396" s="288">
        <f>IF(AL278="kW",SUMPRODUCT(N279:N382,R279:R382,AL279:AL382),SUMPRODUCT(G279:G382,AL279:AL382))</f>
        <v>0</v>
      </c>
      <c r="AM396" s="334"/>
    </row>
    <row r="397" spans="1:39" ht="15">
      <c r="B397" s="321" t="s">
        <v>194</v>
      </c>
      <c r="C397" s="353"/>
      <c r="D397" s="276"/>
      <c r="E397" s="276"/>
      <c r="F397" s="276"/>
      <c r="G397" s="276"/>
      <c r="H397" s="276"/>
      <c r="I397" s="276"/>
      <c r="J397" s="276"/>
      <c r="K397" s="276"/>
      <c r="L397" s="276"/>
      <c r="M397" s="276"/>
      <c r="N397" s="276"/>
      <c r="O397" s="354"/>
      <c r="P397" s="276"/>
      <c r="Q397" s="276"/>
      <c r="R397" s="276"/>
      <c r="S397" s="301"/>
      <c r="T397" s="306"/>
      <c r="U397" s="306"/>
      <c r="V397" s="276"/>
      <c r="W397" s="276"/>
      <c r="X397" s="306"/>
      <c r="Y397" s="288">
        <f>SUMPRODUCT(H279:H382,Y279:Y382)</f>
        <v>1012786.9243624521</v>
      </c>
      <c r="Z397" s="288">
        <f>SUMPRODUCT(H279:H382,Z279:Z382)</f>
        <v>813744.22996159934</v>
      </c>
      <c r="AA397" s="288">
        <f>IF(AA278="kW",SUMPRODUCT(N279:N382,S279:S382,AA279:AA382),SUMPRODUCT(H279:H382,AA279:AA382))</f>
        <v>1777.00721416848</v>
      </c>
      <c r="AB397" s="288">
        <f>IF(AB278="kW",SUMPRODUCT(N279:N382,S279:S382,AB279:AB382),SUMPRODUCT(H279:H382,AB279:AB382))</f>
        <v>0</v>
      </c>
      <c r="AC397" s="288">
        <f>IF(AC278="kW",SUMPRODUCT(N279:N382,S279:S382,AC279:AC382),SUMPRODUCT(H279:H382, AC279:AC382))</f>
        <v>0</v>
      </c>
      <c r="AD397" s="288">
        <f>IF(AD278="kW",SUMPRODUCT(N279:N382,S279:S382,AD279:AD382),SUMPRODUCT(H279:H382, AD279:AD382))</f>
        <v>0</v>
      </c>
      <c r="AE397" s="288">
        <f>IF(AE278="kW",SUMPRODUCT(N279:N382,S279:S382,AE279:AE382),SUMPRODUCT(H279:H382,AE279:AE382))</f>
        <v>0</v>
      </c>
      <c r="AF397" s="288">
        <f>IF(AF278="kW",SUMPRODUCT(N279:N382,S279:S382,AF279:AF382),SUMPRODUCT(H279:H382,AF279:AF382))</f>
        <v>0</v>
      </c>
      <c r="AG397" s="288">
        <f>IF(AG278="kW",SUMPRODUCT(N279:N382,S279:S382,AG279:AG382),SUMPRODUCT(H279:H382,AG279:AG382))</f>
        <v>0</v>
      </c>
      <c r="AH397" s="288">
        <f>IF(AH278="kW",SUMPRODUCT(N279:N382,S279:S382,AH279:AH382),SUMPRODUCT(H279:H382,AH279:AH382))</f>
        <v>0</v>
      </c>
      <c r="AI397" s="288">
        <f>IF(AI278="kW",SUMPRODUCT(N279:N382,S279:S382,AI279:AI382),SUMPRODUCT(H279:H382,AI279:AI382))</f>
        <v>0</v>
      </c>
      <c r="AJ397" s="288">
        <f>IF(AJ278="kW",SUMPRODUCT(N279:N382,S279:S382,AJ279:AJ382),SUMPRODUCT(H279:H382,AJ279:AJ382))</f>
        <v>0</v>
      </c>
      <c r="AK397" s="288">
        <f>IF(AK278="kW",SUMPRODUCT(N279:N382,S279:S382,AK279:AK382),SUMPRODUCT(H279:H382,AK279:AK382))</f>
        <v>0</v>
      </c>
      <c r="AL397" s="288">
        <f>IF(AL278="kW",SUMPRODUCT(N279:N382,S279:S382,AL279:AL382),SUMPRODUCT(H279:H382,AL279:AL382))</f>
        <v>0</v>
      </c>
      <c r="AM397" s="334"/>
    </row>
    <row r="398" spans="1:39" ht="15">
      <c r="B398" s="321" t="s">
        <v>195</v>
      </c>
      <c r="C398" s="353"/>
      <c r="D398" s="276"/>
      <c r="E398" s="276"/>
      <c r="F398" s="276"/>
      <c r="G398" s="276"/>
      <c r="H398" s="276"/>
      <c r="I398" s="276"/>
      <c r="J398" s="276"/>
      <c r="K398" s="276"/>
      <c r="L398" s="276"/>
      <c r="M398" s="276"/>
      <c r="N398" s="276"/>
      <c r="O398" s="354"/>
      <c r="P398" s="276"/>
      <c r="Q398" s="276"/>
      <c r="R398" s="276"/>
      <c r="S398" s="301"/>
      <c r="T398" s="306"/>
      <c r="U398" s="306"/>
      <c r="V398" s="276"/>
      <c r="W398" s="276"/>
      <c r="X398" s="306"/>
      <c r="Y398" s="288">
        <f>SUMPRODUCT(I279:I382,Y279:Y382)</f>
        <v>773178.99512745906</v>
      </c>
      <c r="Z398" s="288">
        <f>SUMPRODUCT(I279:I382,Z279:Z382)</f>
        <v>803811.81584953086</v>
      </c>
      <c r="AA398" s="288">
        <f>IF(AA278="kW",SUMPRODUCT(N279:N382,T279:T382,AA279:AA382),SUMPRODUCT(I279:I382,AA279:AA382))</f>
        <v>1745.9281908608398</v>
      </c>
      <c r="AB398" s="288">
        <f>IF(AB278="kW",SUMPRODUCT(N279:N382,T279:T382,AB279:AB382),SUMPRODUCT(I279:I382,AB279:AB382))</f>
        <v>0</v>
      </c>
      <c r="AC398" s="288">
        <f>IF(AC278="kW",SUMPRODUCT(N279:N382,T279:T382,AC279:AC382),SUMPRODUCT(I279:I382, AC279:AC382))</f>
        <v>0</v>
      </c>
      <c r="AD398" s="288">
        <f>IF(AD278="kW",SUMPRODUCT(N279:N382,T279:T382,AD279:AD382),SUMPRODUCT(I279:I382, AD279:AD382))</f>
        <v>0</v>
      </c>
      <c r="AE398" s="288">
        <f>IF(AE278="kW",SUMPRODUCT(N279:N382,T279:T382,AE279:AE382),SUMPRODUCT(I279:I382,AE279:AE382))</f>
        <v>0</v>
      </c>
      <c r="AF398" s="288">
        <f>IF(AF278="kW",SUMPRODUCT(N279:N382,T279:T382,AF279:AF382),SUMPRODUCT(I279:I382,AF279:AF382))</f>
        <v>0</v>
      </c>
      <c r="AG398" s="288">
        <f>IF(AG278="kW",SUMPRODUCT(N279:N382,T279:T382,AG279:AG382),SUMPRODUCT(I279:I382,AG279:AG382))</f>
        <v>0</v>
      </c>
      <c r="AH398" s="288">
        <f>IF(AH278="kW",SUMPRODUCT(N279:N382,T279:T382,AH279:AH382),SUMPRODUCT(I279:I382,AH279:AH382))</f>
        <v>0</v>
      </c>
      <c r="AI398" s="288">
        <f>IF(AI278="kW",SUMPRODUCT(N279:N382,T279:T382,AI279:AI382),SUMPRODUCT(I279:I382,AI279:AI382))</f>
        <v>0</v>
      </c>
      <c r="AJ398" s="288">
        <f>IF(AJ278="kW",SUMPRODUCT(N279:N382,T279:T382,AJ279:AJ382),SUMPRODUCT(I279:I382,AJ279:AJ382))</f>
        <v>0</v>
      </c>
      <c r="AK398" s="288">
        <f>IF(AK278="kW",SUMPRODUCT(N279:N382,T279:T382,AK279:AK382),SUMPRODUCT(I279:I382,AK279:AK382))</f>
        <v>0</v>
      </c>
      <c r="AL398" s="288">
        <f>IF(AL278="kW",SUMPRODUCT(N279:N382,T279:T382,AL279:AL382),SUMPRODUCT(I279:I382,AL279:AL382))</f>
        <v>0</v>
      </c>
      <c r="AM398" s="334"/>
    </row>
    <row r="399" spans="1:39" ht="15">
      <c r="B399" s="321" t="s">
        <v>196</v>
      </c>
      <c r="C399" s="353"/>
      <c r="D399" s="306"/>
      <c r="E399" s="306"/>
      <c r="F399" s="306"/>
      <c r="G399" s="306"/>
      <c r="H399" s="306"/>
      <c r="I399" s="306"/>
      <c r="J399" s="306"/>
      <c r="K399" s="306"/>
      <c r="L399" s="306"/>
      <c r="M399" s="306"/>
      <c r="N399" s="306"/>
      <c r="O399" s="354"/>
      <c r="P399" s="306"/>
      <c r="Q399" s="306"/>
      <c r="R399" s="306"/>
      <c r="S399" s="301"/>
      <c r="T399" s="306"/>
      <c r="U399" s="306"/>
      <c r="V399" s="306"/>
      <c r="W399" s="306"/>
      <c r="X399" s="306"/>
      <c r="Y399" s="288">
        <f>SUMPRODUCT(J279:J382,Y279:Y382)</f>
        <v>765578.31630332407</v>
      </c>
      <c r="Z399" s="288">
        <f>SUMPRODUCT(J279:J382,Z279:Z382)</f>
        <v>803811.81584953086</v>
      </c>
      <c r="AA399" s="288">
        <f>IF(AA278="kW",SUMPRODUCT(N279:N382,U279:U382,AA279:AA382),SUMPRODUCT(J279:J382,AA279:AA382))</f>
        <v>1745.9281908608398</v>
      </c>
      <c r="AB399" s="288">
        <f>IF(AB278="kW",SUMPRODUCT(N279:N382,U279:U382,AB279:AB382),SUMPRODUCT(J279:J382,AB279:AB382))</f>
        <v>0</v>
      </c>
      <c r="AC399" s="288">
        <f>IF(AC278="kW",SUMPRODUCT(N279:N382,U279:U382,AC279:AC382),SUMPRODUCT(J279:J382, AC279:AC382))</f>
        <v>0</v>
      </c>
      <c r="AD399" s="288">
        <f>IF(AD278="kW",SUMPRODUCT(N279:N382,U279:U382,AD279:AD382),SUMPRODUCT(J279:J382, AD279:AD382))</f>
        <v>0</v>
      </c>
      <c r="AE399" s="288">
        <f>IF(AE278="kW",SUMPRODUCT(N279:N382,U279:U382,AE279:AE382),SUMPRODUCT(J279:J382,AE279:AE382))</f>
        <v>0</v>
      </c>
      <c r="AF399" s="288">
        <f>IF(AF278="kW",SUMPRODUCT(N279:N382,U279:U382,AF279:AF382),SUMPRODUCT(J279:J382,AF279:AF382))</f>
        <v>0</v>
      </c>
      <c r="AG399" s="288">
        <f>IF(AG278="kW",SUMPRODUCT(N279:N382,U279:U382,AG279:AG382),SUMPRODUCT(J279:J382,AG279:AG382))</f>
        <v>0</v>
      </c>
      <c r="AH399" s="288">
        <f>IF(AH278="kW",SUMPRODUCT(N279:N382,U279:U382,AH279:AH382),SUMPRODUCT(J279:J382,AH279:AH382))</f>
        <v>0</v>
      </c>
      <c r="AI399" s="288">
        <f>IF(AI278="kW",SUMPRODUCT(N279:N382,U279:U382,AI279:AI382),SUMPRODUCT(J279:J382,AI279:AI382))</f>
        <v>0</v>
      </c>
      <c r="AJ399" s="288">
        <f>IF(AJ278="kW",SUMPRODUCT(N279:N382,U279:U382,AJ279:AJ382),SUMPRODUCT(J279:J382,AJ279:AJ382))</f>
        <v>0</v>
      </c>
      <c r="AK399" s="288">
        <f>IF(AK278="kW",SUMPRODUCT(N279:N382,U279:U382,AK279:AK382),SUMPRODUCT(J279:J382,AK279:AK382))</f>
        <v>0</v>
      </c>
      <c r="AL399" s="288">
        <f>IF(AL278="kW",SUMPRODUCT(N279:N382,U279:U382,AL279:AL382),SUMPRODUCT(J279:J382,AL279:AL382))</f>
        <v>0</v>
      </c>
      <c r="AM399" s="334"/>
    </row>
    <row r="400" spans="1:39" ht="15.75" customHeight="1">
      <c r="B400" s="378" t="s">
        <v>197</v>
      </c>
      <c r="C400" s="399"/>
      <c r="D400" s="400"/>
      <c r="E400" s="400"/>
      <c r="F400" s="400"/>
      <c r="G400" s="400"/>
      <c r="H400" s="400"/>
      <c r="I400" s="400"/>
      <c r="J400" s="400"/>
      <c r="K400" s="400"/>
      <c r="L400" s="400"/>
      <c r="M400" s="400"/>
      <c r="N400" s="400"/>
      <c r="O400" s="401"/>
      <c r="P400" s="402"/>
      <c r="Q400" s="402"/>
      <c r="R400" s="401"/>
      <c r="S400" s="403"/>
      <c r="T400" s="401"/>
      <c r="U400" s="401"/>
      <c r="V400" s="380"/>
      <c r="W400" s="380"/>
      <c r="X400" s="382"/>
      <c r="Y400" s="323">
        <f>SUMPRODUCT(K279:K382,Y279:Y382)</f>
        <v>764429.13575048908</v>
      </c>
      <c r="Z400" s="323">
        <f>SUMPRODUCT(K279:K382,Z279:Z382)</f>
        <v>792527.36644389923</v>
      </c>
      <c r="AA400" s="323">
        <f>IF(AA278="kW",SUMPRODUCT(N279:N382,V279:V382,AA279:AA382),SUMPRODUCT(K279:K382,AA279:AA382))</f>
        <v>1745.3206973915999</v>
      </c>
      <c r="AB400" s="323">
        <f>IF(AB278="kW",SUMPRODUCT(N279:N382,V279:V382,AB279:AB382),SUMPRODUCT(K279:K382,AB279:AB382))</f>
        <v>0</v>
      </c>
      <c r="AC400" s="323">
        <f>IF(AC278="kW",SUMPRODUCT(N279:N382,V279:V382,AC279:AC382),SUMPRODUCT(K279:K382, AC279:AC382))</f>
        <v>0</v>
      </c>
      <c r="AD400" s="323">
        <f>IF(AD278="kW",SUMPRODUCT(N279:N382,V279:V382,AD279:AD382),SUMPRODUCT(K279:K382, AD279:AD382))</f>
        <v>0</v>
      </c>
      <c r="AE400" s="323">
        <f>IF(AE278="kW",SUMPRODUCT(N279:N382,V279:V382,AE279:AE382),SUMPRODUCT(K279:K382,AE279:AE382))</f>
        <v>0</v>
      </c>
      <c r="AF400" s="323">
        <f>IF(AF278="kW",SUMPRODUCT(N279:N382,V279:V382,AF279:AF382),SUMPRODUCT(K279:K382,AF279:AF382))</f>
        <v>0</v>
      </c>
      <c r="AG400" s="323">
        <f>IF(AG278="kW",SUMPRODUCT(N279:N382,V279:V382,AG279:AG382),SUMPRODUCT(K279:K382,AG279:AG382))</f>
        <v>0</v>
      </c>
      <c r="AH400" s="323">
        <f>IF(AH278="kW",SUMPRODUCT(N279:N382,V279:V382,AH279:AH382),SUMPRODUCT(K279:K382,AH279:AH382))</f>
        <v>0</v>
      </c>
      <c r="AI400" s="323">
        <f>IF(AI278="kW",SUMPRODUCT(N279:N382,V279:V382,AI279:AI382),SUMPRODUCT(K279:K382,AI279:AI382))</f>
        <v>0</v>
      </c>
      <c r="AJ400" s="323">
        <f>IF(AJ278="kW",SUMPRODUCT(N279:N382,V279:V382,AJ279:AJ382),SUMPRODUCT(K279:K382,AJ279:AJ382))</f>
        <v>0</v>
      </c>
      <c r="AK400" s="323">
        <f>IF(AK278="kW",SUMPRODUCT(N279:N382,V279:V382,AK279:AK382),SUMPRODUCT(K279:K382,AK279:AK382))</f>
        <v>0</v>
      </c>
      <c r="AL400" s="323">
        <f>IF(AL278="kW",SUMPRODUCT(N279:N382,V279:V382,AL279:AL382),SUMPRODUCT(K279:K382,AL279:AL382))</f>
        <v>0</v>
      </c>
      <c r="AM400" s="383"/>
    </row>
    <row r="401" spans="1:40" ht="21.75" customHeight="1">
      <c r="B401" s="365" t="s">
        <v>566</v>
      </c>
      <c r="C401" s="384"/>
      <c r="D401" s="385"/>
      <c r="E401" s="385"/>
      <c r="F401" s="385"/>
      <c r="G401" s="385"/>
      <c r="H401" s="385"/>
      <c r="I401" s="385"/>
      <c r="J401" s="385"/>
      <c r="K401" s="385"/>
      <c r="L401" s="385"/>
      <c r="M401" s="385"/>
      <c r="N401" s="385"/>
      <c r="O401" s="385"/>
      <c r="P401" s="385"/>
      <c r="Q401" s="385"/>
      <c r="R401" s="385"/>
      <c r="S401" s="368"/>
      <c r="T401" s="369"/>
      <c r="U401" s="385"/>
      <c r="V401" s="385"/>
      <c r="W401" s="385"/>
      <c r="X401" s="385"/>
      <c r="Y401" s="386"/>
      <c r="Z401" s="386"/>
      <c r="AA401" s="386"/>
      <c r="AB401" s="386"/>
      <c r="AC401" s="386"/>
      <c r="AD401" s="386"/>
      <c r="AE401" s="386"/>
      <c r="AF401" s="386"/>
      <c r="AG401" s="386"/>
      <c r="AH401" s="386"/>
      <c r="AI401" s="386"/>
      <c r="AJ401" s="386"/>
      <c r="AK401" s="386"/>
      <c r="AL401" s="386"/>
      <c r="AM401" s="386"/>
      <c r="AN401" s="387"/>
    </row>
    <row r="403" spans="1:40" ht="15.6">
      <c r="B403" s="277" t="s">
        <v>255</v>
      </c>
      <c r="C403" s="278"/>
      <c r="D403" s="587" t="s">
        <v>504</v>
      </c>
      <c r="F403" s="587"/>
      <c r="O403" s="278"/>
      <c r="Y403" s="267"/>
      <c r="Z403" s="264"/>
      <c r="AA403" s="264"/>
      <c r="AB403" s="264"/>
      <c r="AC403" s="264"/>
      <c r="AD403" s="264"/>
      <c r="AE403" s="264"/>
      <c r="AF403" s="264"/>
      <c r="AG403" s="264"/>
      <c r="AH403" s="264"/>
      <c r="AI403" s="264"/>
      <c r="AJ403" s="264"/>
      <c r="AK403" s="264"/>
      <c r="AL403" s="264"/>
      <c r="AM403" s="279"/>
    </row>
    <row r="404" spans="1:40" ht="36" customHeight="1">
      <c r="B404" s="922" t="s">
        <v>208</v>
      </c>
      <c r="C404" s="924" t="s">
        <v>33</v>
      </c>
      <c r="D404" s="281" t="s">
        <v>407</v>
      </c>
      <c r="E404" s="926" t="s">
        <v>206</v>
      </c>
      <c r="F404" s="927"/>
      <c r="G404" s="927"/>
      <c r="H404" s="927"/>
      <c r="I404" s="927"/>
      <c r="J404" s="927"/>
      <c r="K404" s="927"/>
      <c r="L404" s="927"/>
      <c r="M404" s="928"/>
      <c r="N404" s="932" t="s">
        <v>210</v>
      </c>
      <c r="O404" s="281" t="s">
        <v>408</v>
      </c>
      <c r="P404" s="926" t="s">
        <v>209</v>
      </c>
      <c r="Q404" s="927"/>
      <c r="R404" s="927"/>
      <c r="S404" s="927"/>
      <c r="T404" s="927"/>
      <c r="U404" s="927"/>
      <c r="V404" s="927"/>
      <c r="W404" s="927"/>
      <c r="X404" s="928"/>
      <c r="Y404" s="929" t="s">
        <v>240</v>
      </c>
      <c r="Z404" s="930"/>
      <c r="AA404" s="930"/>
      <c r="AB404" s="930"/>
      <c r="AC404" s="930"/>
      <c r="AD404" s="930"/>
      <c r="AE404" s="930"/>
      <c r="AF404" s="930"/>
      <c r="AG404" s="930"/>
      <c r="AH404" s="930"/>
      <c r="AI404" s="930"/>
      <c r="AJ404" s="930"/>
      <c r="AK404" s="930"/>
      <c r="AL404" s="930"/>
      <c r="AM404" s="931"/>
    </row>
    <row r="405" spans="1:40" ht="45.75" customHeight="1">
      <c r="B405" s="923"/>
      <c r="C405" s="925"/>
      <c r="D405" s="282">
        <v>2014</v>
      </c>
      <c r="E405" s="282">
        <v>2015</v>
      </c>
      <c r="F405" s="282">
        <v>2016</v>
      </c>
      <c r="G405" s="282">
        <v>2017</v>
      </c>
      <c r="H405" s="282">
        <v>2018</v>
      </c>
      <c r="I405" s="282">
        <v>2019</v>
      </c>
      <c r="J405" s="282">
        <v>2020</v>
      </c>
      <c r="K405" s="282">
        <v>2021</v>
      </c>
      <c r="L405" s="282">
        <v>2022</v>
      </c>
      <c r="M405" s="282">
        <v>2023</v>
      </c>
      <c r="N405" s="933"/>
      <c r="O405" s="282">
        <v>2014</v>
      </c>
      <c r="P405" s="282">
        <v>2015</v>
      </c>
      <c r="Q405" s="282">
        <v>2016</v>
      </c>
      <c r="R405" s="282">
        <v>2017</v>
      </c>
      <c r="S405" s="282">
        <v>2018</v>
      </c>
      <c r="T405" s="282">
        <v>2019</v>
      </c>
      <c r="U405" s="282">
        <v>2020</v>
      </c>
      <c r="V405" s="282">
        <v>2021</v>
      </c>
      <c r="W405" s="282">
        <v>2022</v>
      </c>
      <c r="X405" s="282">
        <v>2023</v>
      </c>
      <c r="Y405" s="282" t="str">
        <f>'1.  LRAMVA Summary'!D52</f>
        <v>Residential</v>
      </c>
      <c r="Z405" s="282" t="str">
        <f>'1.  LRAMVA Summary'!E52</f>
        <v>GS&lt;50 kW</v>
      </c>
      <c r="AA405" s="282" t="str">
        <f>'1.  LRAMVA Summary'!F52</f>
        <v>GS 50 to 4,999</v>
      </c>
      <c r="AB405" s="282" t="str">
        <f>'1.  LRAMVA Summary'!G52</f>
        <v>USL</v>
      </c>
      <c r="AC405" s="282" t="str">
        <f>'1.  LRAMVA Summary'!H52</f>
        <v>Sentinel Lighting</v>
      </c>
      <c r="AD405" s="282" t="str">
        <f>'1.  LRAMVA Summary'!I52</f>
        <v>Street Lighting</v>
      </c>
      <c r="AE405" s="282" t="str">
        <f>'1.  LRAMVA Summary'!J52</f>
        <v/>
      </c>
      <c r="AF405" s="282" t="str">
        <f>'1.  LRAMVA Summary'!K52</f>
        <v/>
      </c>
      <c r="AG405" s="282" t="str">
        <f>'1.  LRAMVA Summary'!L52</f>
        <v/>
      </c>
      <c r="AH405" s="282" t="str">
        <f>'1.  LRAMVA Summary'!M52</f>
        <v/>
      </c>
      <c r="AI405" s="282" t="str">
        <f>'1.  LRAMVA Summary'!N52</f>
        <v/>
      </c>
      <c r="AJ405" s="282" t="str">
        <f>'1.  LRAMVA Summary'!O52</f>
        <v/>
      </c>
      <c r="AK405" s="282" t="str">
        <f>'1.  LRAMVA Summary'!P52</f>
        <v/>
      </c>
      <c r="AL405" s="282" t="str">
        <f>'1.  LRAMVA Summary'!Q52</f>
        <v/>
      </c>
      <c r="AM405" s="284" t="str">
        <f>'1.  LRAMVA Summary'!R52</f>
        <v>Total</v>
      </c>
    </row>
    <row r="406" spans="1:40" ht="15.75" customHeight="1">
      <c r="A406" s="507"/>
      <c r="B406" s="285" t="s">
        <v>0</v>
      </c>
      <c r="C406" s="286"/>
      <c r="D406" s="286"/>
      <c r="E406" s="286"/>
      <c r="F406" s="286"/>
      <c r="G406" s="286"/>
      <c r="H406" s="286"/>
      <c r="I406" s="286"/>
      <c r="J406" s="286"/>
      <c r="K406" s="286"/>
      <c r="L406" s="286"/>
      <c r="M406" s="286"/>
      <c r="N406" s="287"/>
      <c r="O406" s="286"/>
      <c r="P406" s="286"/>
      <c r="Q406" s="286"/>
      <c r="R406" s="286"/>
      <c r="S406" s="286"/>
      <c r="T406" s="286"/>
      <c r="U406" s="286"/>
      <c r="V406" s="286"/>
      <c r="W406" s="286"/>
      <c r="X406" s="286"/>
      <c r="Y406" s="288" t="str">
        <f>'1.  LRAMVA Summary'!D53</f>
        <v>kWh</v>
      </c>
      <c r="Z406" s="288" t="str">
        <f>'1.  LRAMVA Summary'!E53</f>
        <v>kWh</v>
      </c>
      <c r="AA406" s="288" t="str">
        <f>'1.  LRAMVA Summary'!F53</f>
        <v>kW</v>
      </c>
      <c r="AB406" s="288" t="str">
        <f>'1.  LRAMVA Summary'!G53</f>
        <v>kWh</v>
      </c>
      <c r="AC406" s="288" t="str">
        <f>'1.  LRAMVA Summary'!H53</f>
        <v>kW</v>
      </c>
      <c r="AD406" s="288" t="str">
        <f>'1.  LRAMVA Summary'!I53</f>
        <v>kW</v>
      </c>
      <c r="AE406" s="288">
        <f>'1.  LRAMVA Summary'!J53</f>
        <v>0</v>
      </c>
      <c r="AF406" s="288">
        <f>'1.  LRAMVA Summary'!K53</f>
        <v>0</v>
      </c>
      <c r="AG406" s="288">
        <f>'1.  LRAMVA Summary'!L53</f>
        <v>0</v>
      </c>
      <c r="AH406" s="288">
        <f>'1.  LRAMVA Summary'!M53</f>
        <v>0</v>
      </c>
      <c r="AI406" s="288">
        <f>'1.  LRAMVA Summary'!N53</f>
        <v>0</v>
      </c>
      <c r="AJ406" s="288">
        <f>'1.  LRAMVA Summary'!O53</f>
        <v>0</v>
      </c>
      <c r="AK406" s="288">
        <f>'1.  LRAMVA Summary'!P53</f>
        <v>0</v>
      </c>
      <c r="AL406" s="288">
        <f>'1.  LRAMVA Summary'!Q53</f>
        <v>0</v>
      </c>
      <c r="AM406" s="289"/>
    </row>
    <row r="407" spans="1:40" ht="15" outlineLevel="1">
      <c r="A407" s="506">
        <v>1</v>
      </c>
      <c r="B407" s="291" t="s">
        <v>1</v>
      </c>
      <c r="C407" s="288" t="s">
        <v>25</v>
      </c>
      <c r="D407" s="292">
        <f>'7.  Persistence Report'!AT89+'7.  Persistence Report'!AT90+'7.  Persistence Report'!AT91+'7.  Persistence Report'!AT92</f>
        <v>553325.88372842106</v>
      </c>
      <c r="E407" s="292">
        <f>'7.  Persistence Report'!AU89+'7.  Persistence Report'!AU90+'7.  Persistence Report'!AU91+'7.  Persistence Report'!AU92</f>
        <v>553325.88372842106</v>
      </c>
      <c r="F407" s="292">
        <f>'7.  Persistence Report'!AV89+'7.  Persistence Report'!AV90+'7.  Persistence Report'!AV91+'7.  Persistence Report'!AV92</f>
        <v>553325.88372842106</v>
      </c>
      <c r="G407" s="292">
        <f>'7.  Persistence Report'!AW89+'7.  Persistence Report'!AW90+'7.  Persistence Report'!AW91+'7.  Persistence Report'!AW92</f>
        <v>534010.3951084211</v>
      </c>
      <c r="H407" s="292">
        <f>'7.  Persistence Report'!AX89+'7.  Persistence Report'!AX90+'7.  Persistence Report'!AX91+'7.  Persistence Report'!AX92</f>
        <v>331912.83572244924</v>
      </c>
      <c r="I407" s="292">
        <f>'7.  Persistence Report'!AY89+'7.  Persistence Report'!AY90+'7.  Persistence Report'!AY91+'7.  Persistence Report'!AY92</f>
        <v>0</v>
      </c>
      <c r="J407" s="292">
        <f>'7.  Persistence Report'!AZ89+'7.  Persistence Report'!AZ90+'7.  Persistence Report'!AZ91+'7.  Persistence Report'!AZ92</f>
        <v>0</v>
      </c>
      <c r="K407" s="292">
        <f>'7.  Persistence Report'!BA89+'7.  Persistence Report'!BA90+'7.  Persistence Report'!BA91+'7.  Persistence Report'!BA92</f>
        <v>0</v>
      </c>
      <c r="L407" s="292">
        <f>'7.  Persistence Report'!BB89+'7.  Persistence Report'!BB90+'7.  Persistence Report'!BB91+'7.  Persistence Report'!BB92</f>
        <v>0</v>
      </c>
      <c r="M407" s="292">
        <f>'7.  Persistence Report'!BC89+'7.  Persistence Report'!BC90+'7.  Persistence Report'!BC91+'7.  Persistence Report'!BC92</f>
        <v>0</v>
      </c>
      <c r="N407" s="288"/>
      <c r="O407" s="292">
        <f>'7.  Persistence Report'!O89+'7.  Persistence Report'!O90+'7.  Persistence Report'!O91+'7.  Persistence Report'!O92</f>
        <v>120.83600160503633</v>
      </c>
      <c r="P407" s="292">
        <f>'7.  Persistence Report'!P89+'7.  Persistence Report'!P90+'7.  Persistence Report'!P91+'7.  Persistence Report'!P92</f>
        <v>120.83600160503633</v>
      </c>
      <c r="Q407" s="292">
        <f>'7.  Persistence Report'!Q89+'7.  Persistence Report'!Q90+'7.  Persistence Report'!Q91+'7.  Persistence Report'!Q92</f>
        <v>120.83600160503633</v>
      </c>
      <c r="R407" s="292">
        <f>'7.  Persistence Report'!R89+'7.  Persistence Report'!R90+'7.  Persistence Report'!R91+'7.  Persistence Report'!R92</f>
        <v>99.236456575036328</v>
      </c>
      <c r="S407" s="292">
        <f>'7.  Persistence Report'!S89+'7.  Persistence Report'!S90+'7.  Persistence Report'!S91+'7.  Persistence Report'!S92</f>
        <v>48.779288635121674</v>
      </c>
      <c r="T407" s="292">
        <f>'7.  Persistence Report'!T89+'7.  Persistence Report'!T90+'7.  Persistence Report'!T91+'7.  Persistence Report'!T92</f>
        <v>0</v>
      </c>
      <c r="U407" s="292">
        <f>'7.  Persistence Report'!U89+'7.  Persistence Report'!U90+'7.  Persistence Report'!U91+'7.  Persistence Report'!U92</f>
        <v>0</v>
      </c>
      <c r="V407" s="292">
        <f>'7.  Persistence Report'!V89+'7.  Persistence Report'!V90+'7.  Persistence Report'!V91+'7.  Persistence Report'!V92</f>
        <v>0</v>
      </c>
      <c r="W407" s="292">
        <f>'7.  Persistence Report'!W89+'7.  Persistence Report'!W90+'7.  Persistence Report'!W91+'7.  Persistence Report'!W92</f>
        <v>0</v>
      </c>
      <c r="X407" s="292">
        <f>'7.  Persistence Report'!X89+'7.  Persistence Report'!X90+'7.  Persistence Report'!X91+'7.  Persistence Report'!X92</f>
        <v>0</v>
      </c>
      <c r="Y407" s="467">
        <v>1</v>
      </c>
      <c r="Z407" s="407"/>
      <c r="AA407" s="407"/>
      <c r="AB407" s="407"/>
      <c r="AC407" s="407"/>
      <c r="AD407" s="407"/>
      <c r="AE407" s="407"/>
      <c r="AF407" s="407"/>
      <c r="AG407" s="407"/>
      <c r="AH407" s="407"/>
      <c r="AI407" s="407"/>
      <c r="AJ407" s="407"/>
      <c r="AK407" s="407"/>
      <c r="AL407" s="407"/>
      <c r="AM407" s="293">
        <f>SUM(Y407:AL407)</f>
        <v>1</v>
      </c>
    </row>
    <row r="408" spans="1:40" ht="15" outlineLevel="1">
      <c r="B408" s="291" t="s">
        <v>256</v>
      </c>
      <c r="C408" s="288" t="s">
        <v>160</v>
      </c>
      <c r="D408" s="292"/>
      <c r="E408" s="292"/>
      <c r="F408" s="292"/>
      <c r="G408" s="292"/>
      <c r="H408" s="292"/>
      <c r="I408" s="292"/>
      <c r="J408" s="292"/>
      <c r="K408" s="292"/>
      <c r="L408" s="292"/>
      <c r="M408" s="292"/>
      <c r="N408" s="465"/>
      <c r="O408" s="292"/>
      <c r="P408" s="292"/>
      <c r="Q408" s="292"/>
      <c r="R408" s="292"/>
      <c r="S408" s="292"/>
      <c r="T408" s="292"/>
      <c r="U408" s="292"/>
      <c r="V408" s="292"/>
      <c r="W408" s="292"/>
      <c r="X408" s="292"/>
      <c r="Y408" s="408">
        <f>Y407</f>
        <v>1</v>
      </c>
      <c r="Z408" s="408">
        <f>Z407</f>
        <v>0</v>
      </c>
      <c r="AA408" s="408">
        <f t="shared" ref="AA408:AD408" si="213">AA407</f>
        <v>0</v>
      </c>
      <c r="AB408" s="408">
        <f t="shared" si="213"/>
        <v>0</v>
      </c>
      <c r="AC408" s="408">
        <f t="shared" si="213"/>
        <v>0</v>
      </c>
      <c r="AD408" s="408">
        <f t="shared" si="213"/>
        <v>0</v>
      </c>
      <c r="AE408" s="408">
        <f t="shared" ref="AE408:AL408" si="214">AE407</f>
        <v>0</v>
      </c>
      <c r="AF408" s="408">
        <f t="shared" si="214"/>
        <v>0</v>
      </c>
      <c r="AG408" s="408">
        <f t="shared" si="214"/>
        <v>0</v>
      </c>
      <c r="AH408" s="408">
        <f t="shared" si="214"/>
        <v>0</v>
      </c>
      <c r="AI408" s="408">
        <f t="shared" si="214"/>
        <v>0</v>
      </c>
      <c r="AJ408" s="408">
        <f t="shared" si="214"/>
        <v>0</v>
      </c>
      <c r="AK408" s="408">
        <f t="shared" si="214"/>
        <v>0</v>
      </c>
      <c r="AL408" s="408">
        <f t="shared" si="214"/>
        <v>0</v>
      </c>
      <c r="AM408" s="294"/>
    </row>
    <row r="409" spans="1:40" ht="15.6" outlineLevel="1">
      <c r="A409" s="508"/>
      <c r="B409" s="295"/>
      <c r="C409" s="296"/>
      <c r="D409" s="296"/>
      <c r="E409" s="296"/>
      <c r="F409" s="296"/>
      <c r="G409" s="296"/>
      <c r="H409" s="296"/>
      <c r="I409" s="296"/>
      <c r="J409" s="296"/>
      <c r="K409" s="296"/>
      <c r="L409" s="296"/>
      <c r="M409" s="296"/>
      <c r="N409" s="300"/>
      <c r="O409" s="296"/>
      <c r="P409" s="296"/>
      <c r="Q409" s="296"/>
      <c r="R409" s="296"/>
      <c r="S409" s="296"/>
      <c r="T409" s="296"/>
      <c r="U409" s="296"/>
      <c r="V409" s="296"/>
      <c r="W409" s="296"/>
      <c r="X409" s="296"/>
      <c r="Y409" s="409"/>
      <c r="Z409" s="410"/>
      <c r="AA409" s="410"/>
      <c r="AB409" s="410"/>
      <c r="AC409" s="410"/>
      <c r="AD409" s="410"/>
      <c r="AE409" s="410"/>
      <c r="AF409" s="410"/>
      <c r="AG409" s="410"/>
      <c r="AH409" s="410"/>
      <c r="AI409" s="410"/>
      <c r="AJ409" s="410"/>
      <c r="AK409" s="410"/>
      <c r="AL409" s="410"/>
      <c r="AM409" s="299"/>
    </row>
    <row r="410" spans="1:40" ht="15" outlineLevel="1">
      <c r="A410" s="506">
        <v>2</v>
      </c>
      <c r="B410" s="291" t="s">
        <v>2</v>
      </c>
      <c r="C410" s="288" t="s">
        <v>25</v>
      </c>
      <c r="D410" s="292">
        <f>'7.  Persistence Report'!AT88</f>
        <v>22535.832559999999</v>
      </c>
      <c r="E410" s="292">
        <f>'7.  Persistence Report'!AU88</f>
        <v>22535.832559999999</v>
      </c>
      <c r="F410" s="292">
        <f>'7.  Persistence Report'!AV88</f>
        <v>22535.832559999999</v>
      </c>
      <c r="G410" s="292">
        <f>'7.  Persistence Report'!AW88</f>
        <v>22535.832559999999</v>
      </c>
      <c r="H410" s="292">
        <f>'7.  Persistence Report'!AX88</f>
        <v>0</v>
      </c>
      <c r="I410" s="292">
        <f>'7.  Persistence Report'!AY88</f>
        <v>0</v>
      </c>
      <c r="J410" s="292">
        <f>'7.  Persistence Report'!AZ88</f>
        <v>0</v>
      </c>
      <c r="K410" s="292">
        <f>'7.  Persistence Report'!BA88</f>
        <v>0</v>
      </c>
      <c r="L410" s="292">
        <f>'7.  Persistence Report'!BB88</f>
        <v>0</v>
      </c>
      <c r="M410" s="292">
        <f>'7.  Persistence Report'!BC88</f>
        <v>0</v>
      </c>
      <c r="N410" s="288"/>
      <c r="O410" s="292">
        <f>'7.  Persistence Report'!O88</f>
        <v>12.63884004</v>
      </c>
      <c r="P410" s="292">
        <f>'7.  Persistence Report'!P88</f>
        <v>12.63884004</v>
      </c>
      <c r="Q410" s="292">
        <f>'7.  Persistence Report'!Q88</f>
        <v>12.63884004</v>
      </c>
      <c r="R410" s="292">
        <f>'7.  Persistence Report'!R88</f>
        <v>12.63884004</v>
      </c>
      <c r="S410" s="292">
        <f>'7.  Persistence Report'!S88</f>
        <v>0</v>
      </c>
      <c r="T410" s="292">
        <f>'7.  Persistence Report'!T88</f>
        <v>0</v>
      </c>
      <c r="U410" s="292">
        <f>'7.  Persistence Report'!U88</f>
        <v>0</v>
      </c>
      <c r="V410" s="292">
        <f>'7.  Persistence Report'!V88</f>
        <v>0</v>
      </c>
      <c r="W410" s="292">
        <f>'7.  Persistence Report'!W88</f>
        <v>0</v>
      </c>
      <c r="X410" s="292">
        <f>'7.  Persistence Report'!X88</f>
        <v>0</v>
      </c>
      <c r="Y410" s="467">
        <v>1</v>
      </c>
      <c r="Z410" s="407"/>
      <c r="AA410" s="407"/>
      <c r="AB410" s="407"/>
      <c r="AC410" s="407"/>
      <c r="AD410" s="407"/>
      <c r="AE410" s="407"/>
      <c r="AF410" s="407"/>
      <c r="AG410" s="407"/>
      <c r="AH410" s="407"/>
      <c r="AI410" s="407"/>
      <c r="AJ410" s="407"/>
      <c r="AK410" s="407"/>
      <c r="AL410" s="407"/>
      <c r="AM410" s="293">
        <f>SUM(Y410:AL410)</f>
        <v>1</v>
      </c>
    </row>
    <row r="411" spans="1:40" ht="15" outlineLevel="1">
      <c r="B411" s="291" t="s">
        <v>256</v>
      </c>
      <c r="C411" s="288" t="s">
        <v>160</v>
      </c>
      <c r="D411" s="292"/>
      <c r="E411" s="292"/>
      <c r="F411" s="292"/>
      <c r="G411" s="292"/>
      <c r="H411" s="292"/>
      <c r="I411" s="292"/>
      <c r="J411" s="292"/>
      <c r="K411" s="292"/>
      <c r="L411" s="292"/>
      <c r="M411" s="292"/>
      <c r="N411" s="465"/>
      <c r="O411" s="292"/>
      <c r="P411" s="292"/>
      <c r="Q411" s="292"/>
      <c r="R411" s="292"/>
      <c r="S411" s="292"/>
      <c r="T411" s="292"/>
      <c r="U411" s="292"/>
      <c r="V411" s="292"/>
      <c r="W411" s="292"/>
      <c r="X411" s="292"/>
      <c r="Y411" s="408">
        <f>Y410</f>
        <v>1</v>
      </c>
      <c r="Z411" s="408">
        <f>Z410</f>
        <v>0</v>
      </c>
      <c r="AA411" s="408">
        <f t="shared" ref="AA411:AD411" si="215">AA410</f>
        <v>0</v>
      </c>
      <c r="AB411" s="408">
        <f t="shared" si="215"/>
        <v>0</v>
      </c>
      <c r="AC411" s="408">
        <f t="shared" si="215"/>
        <v>0</v>
      </c>
      <c r="AD411" s="408">
        <f t="shared" si="215"/>
        <v>0</v>
      </c>
      <c r="AE411" s="408">
        <f t="shared" ref="AE411:AL411" si="216">AE410</f>
        <v>0</v>
      </c>
      <c r="AF411" s="408">
        <f t="shared" si="216"/>
        <v>0</v>
      </c>
      <c r="AG411" s="408">
        <f t="shared" si="216"/>
        <v>0</v>
      </c>
      <c r="AH411" s="408">
        <f t="shared" si="216"/>
        <v>0</v>
      </c>
      <c r="AI411" s="408">
        <f t="shared" si="216"/>
        <v>0</v>
      </c>
      <c r="AJ411" s="408">
        <f t="shared" si="216"/>
        <v>0</v>
      </c>
      <c r="AK411" s="408">
        <f t="shared" si="216"/>
        <v>0</v>
      </c>
      <c r="AL411" s="408">
        <f t="shared" si="216"/>
        <v>0</v>
      </c>
      <c r="AM411" s="294"/>
    </row>
    <row r="412" spans="1:40" ht="15.6" outlineLevel="1">
      <c r="A412" s="508"/>
      <c r="B412" s="295"/>
      <c r="C412" s="296"/>
      <c r="D412" s="301"/>
      <c r="E412" s="301"/>
      <c r="F412" s="301"/>
      <c r="G412" s="301"/>
      <c r="H412" s="301"/>
      <c r="I412" s="301"/>
      <c r="J412" s="301"/>
      <c r="K412" s="301"/>
      <c r="L412" s="301"/>
      <c r="M412" s="301"/>
      <c r="N412" s="300"/>
      <c r="O412" s="301"/>
      <c r="P412" s="301"/>
      <c r="Q412" s="301"/>
      <c r="R412" s="301"/>
      <c r="S412" s="301"/>
      <c r="T412" s="301"/>
      <c r="U412" s="301"/>
      <c r="V412" s="301"/>
      <c r="W412" s="301"/>
      <c r="X412" s="301"/>
      <c r="Y412" s="409"/>
      <c r="Z412" s="410"/>
      <c r="AA412" s="410"/>
      <c r="AB412" s="410"/>
      <c r="AC412" s="410"/>
      <c r="AD412" s="410"/>
      <c r="AE412" s="410"/>
      <c r="AF412" s="410"/>
      <c r="AG412" s="410"/>
      <c r="AH412" s="410"/>
      <c r="AI412" s="410"/>
      <c r="AJ412" s="410"/>
      <c r="AK412" s="410"/>
      <c r="AL412" s="410"/>
      <c r="AM412" s="299"/>
    </row>
    <row r="413" spans="1:40" ht="15" outlineLevel="1">
      <c r="A413" s="506">
        <v>3</v>
      </c>
      <c r="B413" s="291" t="s">
        <v>3</v>
      </c>
      <c r="C413" s="288" t="s">
        <v>25</v>
      </c>
      <c r="D413" s="292">
        <f>'7.  Persistence Report'!AT96</f>
        <v>366461.22207000002</v>
      </c>
      <c r="E413" s="292">
        <f>'7.  Persistence Report'!AU96</f>
        <v>366461.22207000002</v>
      </c>
      <c r="F413" s="292">
        <f>'7.  Persistence Report'!AV96</f>
        <v>366461.22207000002</v>
      </c>
      <c r="G413" s="292">
        <f>'7.  Persistence Report'!AW96</f>
        <v>366461.22207000002</v>
      </c>
      <c r="H413" s="292">
        <f>'7.  Persistence Report'!AX96</f>
        <v>366461.22207000002</v>
      </c>
      <c r="I413" s="292">
        <f>'7.  Persistence Report'!AY96</f>
        <v>366461.22207000002</v>
      </c>
      <c r="J413" s="292">
        <f>'7.  Persistence Report'!AZ96</f>
        <v>366461.22207000002</v>
      </c>
      <c r="K413" s="292">
        <f>'7.  Persistence Report'!BA96</f>
        <v>366461.22207000002</v>
      </c>
      <c r="L413" s="292">
        <f>'7.  Persistence Report'!BB96</f>
        <v>366461.22207000002</v>
      </c>
      <c r="M413" s="292">
        <f>'7.  Persistence Report'!BC96</f>
        <v>366461.22207000002</v>
      </c>
      <c r="N413" s="288"/>
      <c r="O413" s="292">
        <f>'7.  Persistence Report'!O96</f>
        <v>191.75214674400002</v>
      </c>
      <c r="P413" s="292">
        <f>'7.  Persistence Report'!P96</f>
        <v>191.75214674400002</v>
      </c>
      <c r="Q413" s="292">
        <f>'7.  Persistence Report'!Q96</f>
        <v>191.75214674400002</v>
      </c>
      <c r="R413" s="292">
        <f>'7.  Persistence Report'!R96</f>
        <v>191.75214674400002</v>
      </c>
      <c r="S413" s="292">
        <f>'7.  Persistence Report'!S96</f>
        <v>191.75214674400002</v>
      </c>
      <c r="T413" s="292">
        <f>'7.  Persistence Report'!T96</f>
        <v>191.75214674400002</v>
      </c>
      <c r="U413" s="292">
        <f>'7.  Persistence Report'!U96</f>
        <v>191.75214674400002</v>
      </c>
      <c r="V413" s="292">
        <f>'7.  Persistence Report'!V96</f>
        <v>191.75214674400002</v>
      </c>
      <c r="W413" s="292">
        <f>'7.  Persistence Report'!W96</f>
        <v>191.75214674400002</v>
      </c>
      <c r="X413" s="292">
        <f>'7.  Persistence Report'!X96</f>
        <v>191.75214674400002</v>
      </c>
      <c r="Y413" s="467">
        <v>1</v>
      </c>
      <c r="Z413" s="407"/>
      <c r="AA413" s="407"/>
      <c r="AB413" s="407"/>
      <c r="AC413" s="407"/>
      <c r="AD413" s="407"/>
      <c r="AE413" s="407"/>
      <c r="AF413" s="407"/>
      <c r="AG413" s="407"/>
      <c r="AH413" s="407"/>
      <c r="AI413" s="407"/>
      <c r="AJ413" s="407"/>
      <c r="AK413" s="407"/>
      <c r="AL413" s="407"/>
      <c r="AM413" s="293">
        <f>SUM(Y413:AL413)</f>
        <v>1</v>
      </c>
    </row>
    <row r="414" spans="1:40" ht="15" outlineLevel="1">
      <c r="B414" s="291" t="s">
        <v>256</v>
      </c>
      <c r="C414" s="288" t="s">
        <v>160</v>
      </c>
      <c r="D414" s="292"/>
      <c r="E414" s="292"/>
      <c r="F414" s="292"/>
      <c r="G414" s="292"/>
      <c r="H414" s="292"/>
      <c r="I414" s="292"/>
      <c r="J414" s="292"/>
      <c r="K414" s="292"/>
      <c r="L414" s="292"/>
      <c r="M414" s="292"/>
      <c r="N414" s="465"/>
      <c r="O414" s="292"/>
      <c r="P414" s="292"/>
      <c r="Q414" s="292"/>
      <c r="R414" s="292"/>
      <c r="S414" s="292"/>
      <c r="T414" s="292"/>
      <c r="U414" s="292"/>
      <c r="V414" s="292"/>
      <c r="W414" s="292"/>
      <c r="X414" s="292"/>
      <c r="Y414" s="408">
        <f>Y413</f>
        <v>1</v>
      </c>
      <c r="Z414" s="408">
        <f>Z413</f>
        <v>0</v>
      </c>
      <c r="AA414" s="408">
        <f t="shared" ref="AA414:AD414" si="217">AA413</f>
        <v>0</v>
      </c>
      <c r="AB414" s="408">
        <f t="shared" si="217"/>
        <v>0</v>
      </c>
      <c r="AC414" s="408">
        <f t="shared" si="217"/>
        <v>0</v>
      </c>
      <c r="AD414" s="408">
        <f t="shared" si="217"/>
        <v>0</v>
      </c>
      <c r="AE414" s="408">
        <f t="shared" ref="AE414:AL414" si="218">AE413</f>
        <v>0</v>
      </c>
      <c r="AF414" s="408">
        <f t="shared" si="218"/>
        <v>0</v>
      </c>
      <c r="AG414" s="408">
        <f t="shared" si="218"/>
        <v>0</v>
      </c>
      <c r="AH414" s="408">
        <f t="shared" si="218"/>
        <v>0</v>
      </c>
      <c r="AI414" s="408">
        <f t="shared" si="218"/>
        <v>0</v>
      </c>
      <c r="AJ414" s="408">
        <f t="shared" si="218"/>
        <v>0</v>
      </c>
      <c r="AK414" s="408">
        <f t="shared" si="218"/>
        <v>0</v>
      </c>
      <c r="AL414" s="408">
        <f t="shared" si="218"/>
        <v>0</v>
      </c>
      <c r="AM414" s="294"/>
    </row>
    <row r="415" spans="1:40" ht="15" outlineLevel="1">
      <c r="B415" s="291"/>
      <c r="C415" s="302"/>
      <c r="D415" s="288"/>
      <c r="E415" s="288"/>
      <c r="F415" s="288"/>
      <c r="G415" s="288"/>
      <c r="H415" s="288"/>
      <c r="I415" s="288"/>
      <c r="J415" s="288"/>
      <c r="K415" s="288"/>
      <c r="L415" s="288"/>
      <c r="M415" s="288"/>
      <c r="N415" s="280"/>
      <c r="O415" s="288"/>
      <c r="P415" s="288"/>
      <c r="Q415" s="288"/>
      <c r="R415" s="288"/>
      <c r="S415" s="288"/>
      <c r="T415" s="288"/>
      <c r="U415" s="288"/>
      <c r="V415" s="288"/>
      <c r="W415" s="288"/>
      <c r="X415" s="288"/>
      <c r="Y415" s="409"/>
      <c r="Z415" s="409"/>
      <c r="AA415" s="409"/>
      <c r="AB415" s="409"/>
      <c r="AC415" s="409"/>
      <c r="AD415" s="409"/>
      <c r="AE415" s="409"/>
      <c r="AF415" s="409"/>
      <c r="AG415" s="409"/>
      <c r="AH415" s="409"/>
      <c r="AI415" s="409"/>
      <c r="AJ415" s="409"/>
      <c r="AK415" s="409"/>
      <c r="AL415" s="409"/>
      <c r="AM415" s="303"/>
    </row>
    <row r="416" spans="1:40" ht="15" outlineLevel="1">
      <c r="A416" s="506">
        <v>4</v>
      </c>
      <c r="B416" s="291" t="s">
        <v>4</v>
      </c>
      <c r="C416" s="288" t="s">
        <v>25</v>
      </c>
      <c r="D416" s="292">
        <f>'7.  Persistence Report'!AT94</f>
        <v>293578.81089999998</v>
      </c>
      <c r="E416" s="292">
        <f>'7.  Persistence Report'!AU94</f>
        <v>273661.08299999998</v>
      </c>
      <c r="F416" s="292">
        <f>'7.  Persistence Report'!AV94</f>
        <v>264041.3149</v>
      </c>
      <c r="G416" s="292">
        <f>'7.  Persistence Report'!AW94</f>
        <v>264041.3149</v>
      </c>
      <c r="H416" s="292">
        <f>'7.  Persistence Report'!AX94</f>
        <v>264041.3149</v>
      </c>
      <c r="I416" s="292">
        <f>'7.  Persistence Report'!AY94</f>
        <v>264041.3149</v>
      </c>
      <c r="J416" s="292">
        <f>'7.  Persistence Report'!AZ94</f>
        <v>264041.3149</v>
      </c>
      <c r="K416" s="292">
        <f>'7.  Persistence Report'!BA94</f>
        <v>263536.25599999999</v>
      </c>
      <c r="L416" s="292">
        <f>'7.  Persistence Report'!BB94</f>
        <v>263536.25599999999</v>
      </c>
      <c r="M416" s="292">
        <f>'7.  Persistence Report'!BC94</f>
        <v>225975.636</v>
      </c>
      <c r="N416" s="288"/>
      <c r="O416" s="292">
        <f>'7.  Persistence Report'!O94</f>
        <v>21.661142559999998</v>
      </c>
      <c r="P416" s="292">
        <f>'7.  Persistence Report'!P94</f>
        <v>20.410761399999998</v>
      </c>
      <c r="Q416" s="292">
        <f>'7.  Persistence Report'!Q94</f>
        <v>19.806858340000002</v>
      </c>
      <c r="R416" s="292">
        <f>'7.  Persistence Report'!R94</f>
        <v>19.806858340000002</v>
      </c>
      <c r="S416" s="292">
        <f>'7.  Persistence Report'!S94</f>
        <v>19.806858340000002</v>
      </c>
      <c r="T416" s="292">
        <f>'7.  Persistence Report'!T94</f>
        <v>19.806858340000002</v>
      </c>
      <c r="U416" s="292">
        <f>'7.  Persistence Report'!U94</f>
        <v>19.806858340000002</v>
      </c>
      <c r="V416" s="292">
        <f>'7.  Persistence Report'!V94</f>
        <v>19.749203210000001</v>
      </c>
      <c r="W416" s="292">
        <f>'7.  Persistence Report'!W94</f>
        <v>19.749203210000001</v>
      </c>
      <c r="X416" s="292">
        <f>'7.  Persistence Report'!X94</f>
        <v>17.385044430000001</v>
      </c>
      <c r="Y416" s="467">
        <v>1</v>
      </c>
      <c r="Z416" s="407"/>
      <c r="AA416" s="407"/>
      <c r="AB416" s="407"/>
      <c r="AC416" s="407"/>
      <c r="AD416" s="407"/>
      <c r="AE416" s="407"/>
      <c r="AF416" s="407"/>
      <c r="AG416" s="407"/>
      <c r="AH416" s="407"/>
      <c r="AI416" s="407"/>
      <c r="AJ416" s="407"/>
      <c r="AK416" s="407"/>
      <c r="AL416" s="407"/>
      <c r="AM416" s="293">
        <f>SUM(Y416:AL416)</f>
        <v>1</v>
      </c>
    </row>
    <row r="417" spans="1:39" ht="15" outlineLevel="1">
      <c r="B417" s="291" t="s">
        <v>256</v>
      </c>
      <c r="C417" s="288" t="s">
        <v>160</v>
      </c>
      <c r="D417" s="292"/>
      <c r="E417" s="292"/>
      <c r="F417" s="292"/>
      <c r="G417" s="292"/>
      <c r="H417" s="292"/>
      <c r="I417" s="292"/>
      <c r="J417" s="292"/>
      <c r="K417" s="292"/>
      <c r="L417" s="292"/>
      <c r="M417" s="292"/>
      <c r="N417" s="465"/>
      <c r="O417" s="292"/>
      <c r="P417" s="292"/>
      <c r="Q417" s="292"/>
      <c r="R417" s="292"/>
      <c r="S417" s="292"/>
      <c r="T417" s="292"/>
      <c r="U417" s="292"/>
      <c r="V417" s="292"/>
      <c r="W417" s="292"/>
      <c r="X417" s="292"/>
      <c r="Y417" s="408">
        <f>Y416</f>
        <v>1</v>
      </c>
      <c r="Z417" s="408">
        <f>Z416</f>
        <v>0</v>
      </c>
      <c r="AA417" s="408">
        <f t="shared" ref="AA417:AD417" si="219">AA416</f>
        <v>0</v>
      </c>
      <c r="AB417" s="408">
        <f t="shared" si="219"/>
        <v>0</v>
      </c>
      <c r="AC417" s="408">
        <f t="shared" si="219"/>
        <v>0</v>
      </c>
      <c r="AD417" s="408">
        <f t="shared" si="219"/>
        <v>0</v>
      </c>
      <c r="AE417" s="408">
        <f t="shared" ref="AE417:AL417" si="220">AE416</f>
        <v>0</v>
      </c>
      <c r="AF417" s="408">
        <f t="shared" si="220"/>
        <v>0</v>
      </c>
      <c r="AG417" s="408">
        <f t="shared" si="220"/>
        <v>0</v>
      </c>
      <c r="AH417" s="408">
        <f t="shared" si="220"/>
        <v>0</v>
      </c>
      <c r="AI417" s="408">
        <f t="shared" si="220"/>
        <v>0</v>
      </c>
      <c r="AJ417" s="408">
        <f t="shared" si="220"/>
        <v>0</v>
      </c>
      <c r="AK417" s="408">
        <f t="shared" si="220"/>
        <v>0</v>
      </c>
      <c r="AL417" s="408">
        <f t="shared" si="220"/>
        <v>0</v>
      </c>
      <c r="AM417" s="294"/>
    </row>
    <row r="418" spans="1:39" ht="15" outlineLevel="1">
      <c r="B418" s="291"/>
      <c r="C418" s="302"/>
      <c r="D418" s="301"/>
      <c r="E418" s="301"/>
      <c r="F418" s="301"/>
      <c r="G418" s="301"/>
      <c r="H418" s="301"/>
      <c r="I418" s="301"/>
      <c r="J418" s="301"/>
      <c r="K418" s="301"/>
      <c r="L418" s="301"/>
      <c r="M418" s="301"/>
      <c r="N418" s="288"/>
      <c r="O418" s="301"/>
      <c r="P418" s="301"/>
      <c r="Q418" s="301"/>
      <c r="R418" s="301"/>
      <c r="S418" s="301"/>
      <c r="T418" s="301"/>
      <c r="U418" s="301"/>
      <c r="V418" s="301"/>
      <c r="W418" s="301"/>
      <c r="X418" s="301"/>
      <c r="Y418" s="409"/>
      <c r="Z418" s="409"/>
      <c r="AA418" s="409"/>
      <c r="AB418" s="409"/>
      <c r="AC418" s="409"/>
      <c r="AD418" s="409"/>
      <c r="AE418" s="409"/>
      <c r="AF418" s="409"/>
      <c r="AG418" s="409"/>
      <c r="AH418" s="409"/>
      <c r="AI418" s="409"/>
      <c r="AJ418" s="409"/>
      <c r="AK418" s="409"/>
      <c r="AL418" s="409"/>
      <c r="AM418" s="303"/>
    </row>
    <row r="419" spans="1:39" ht="15" outlineLevel="1">
      <c r="A419" s="506">
        <v>5</v>
      </c>
      <c r="B419" s="291" t="s">
        <v>5</v>
      </c>
      <c r="C419" s="288" t="s">
        <v>25</v>
      </c>
      <c r="D419" s="292">
        <f>'7.  Persistence Report'!AT93</f>
        <v>1262929.2339999999</v>
      </c>
      <c r="E419" s="292">
        <f>'7.  Persistence Report'!AU93</f>
        <v>1095577.77</v>
      </c>
      <c r="F419" s="292">
        <f>'7.  Persistence Report'!AV93</f>
        <v>1008363.453</v>
      </c>
      <c r="G419" s="292">
        <f>'7.  Persistence Report'!AW93</f>
        <v>1008363.453</v>
      </c>
      <c r="H419" s="292">
        <f>'7.  Persistence Report'!AX93</f>
        <v>1008363.453</v>
      </c>
      <c r="I419" s="292">
        <f>'7.  Persistence Report'!AY93</f>
        <v>1008363.453</v>
      </c>
      <c r="J419" s="292">
        <f>'7.  Persistence Report'!AZ93</f>
        <v>1008363.453</v>
      </c>
      <c r="K419" s="292">
        <f>'7.  Persistence Report'!BA93</f>
        <v>1007926.645</v>
      </c>
      <c r="L419" s="292">
        <f>'7.  Persistence Report'!BB93</f>
        <v>1007926.645</v>
      </c>
      <c r="M419" s="292">
        <f>'7.  Persistence Report'!BC93</f>
        <v>937427.77690000006</v>
      </c>
      <c r="N419" s="288"/>
      <c r="O419" s="292">
        <f>'7.  Persistence Report'!O93</f>
        <v>82.65277605</v>
      </c>
      <c r="P419" s="292">
        <f>'7.  Persistence Report'!P93</f>
        <v>72.146903129999998</v>
      </c>
      <c r="Q419" s="292">
        <f>'7.  Persistence Report'!Q93</f>
        <v>66.671823880000005</v>
      </c>
      <c r="R419" s="292">
        <f>'7.  Persistence Report'!R93</f>
        <v>66.671823880000005</v>
      </c>
      <c r="S419" s="292">
        <f>'7.  Persistence Report'!S93</f>
        <v>66.671823880000005</v>
      </c>
      <c r="T419" s="292">
        <f>'7.  Persistence Report'!T93</f>
        <v>66.671823880000005</v>
      </c>
      <c r="U419" s="292">
        <f>'7.  Persistence Report'!U93</f>
        <v>66.671823880000005</v>
      </c>
      <c r="V419" s="292">
        <f>'7.  Persistence Report'!V93</f>
        <v>66.62195998</v>
      </c>
      <c r="W419" s="292">
        <f>'7.  Persistence Report'!W93</f>
        <v>66.62195998</v>
      </c>
      <c r="X419" s="292">
        <f>'7.  Persistence Report'!X93</f>
        <v>62.19623146</v>
      </c>
      <c r="Y419" s="467">
        <v>1</v>
      </c>
      <c r="Z419" s="407"/>
      <c r="AA419" s="407"/>
      <c r="AB419" s="407"/>
      <c r="AC419" s="407"/>
      <c r="AD419" s="407"/>
      <c r="AE419" s="407"/>
      <c r="AF419" s="407"/>
      <c r="AG419" s="407"/>
      <c r="AH419" s="407"/>
      <c r="AI419" s="407"/>
      <c r="AJ419" s="407"/>
      <c r="AK419" s="407"/>
      <c r="AL419" s="407"/>
      <c r="AM419" s="293">
        <f>SUM(Y419:AL419)</f>
        <v>1</v>
      </c>
    </row>
    <row r="420" spans="1:39" ht="15" outlineLevel="1">
      <c r="B420" s="291" t="s">
        <v>256</v>
      </c>
      <c r="C420" s="288" t="s">
        <v>160</v>
      </c>
      <c r="D420" s="292"/>
      <c r="E420" s="292"/>
      <c r="F420" s="292"/>
      <c r="G420" s="292"/>
      <c r="H420" s="292"/>
      <c r="I420" s="292"/>
      <c r="J420" s="292"/>
      <c r="K420" s="292"/>
      <c r="L420" s="292"/>
      <c r="M420" s="292"/>
      <c r="N420" s="465"/>
      <c r="O420" s="292"/>
      <c r="P420" s="292"/>
      <c r="Q420" s="292"/>
      <c r="R420" s="292"/>
      <c r="S420" s="292"/>
      <c r="T420" s="292"/>
      <c r="U420" s="292"/>
      <c r="V420" s="292"/>
      <c r="W420" s="292"/>
      <c r="X420" s="292"/>
      <c r="Y420" s="408">
        <f>Y419</f>
        <v>1</v>
      </c>
      <c r="Z420" s="408">
        <f>Z419</f>
        <v>0</v>
      </c>
      <c r="AA420" s="408">
        <f t="shared" ref="AA420:AD420" si="221">AA419</f>
        <v>0</v>
      </c>
      <c r="AB420" s="408">
        <f t="shared" si="221"/>
        <v>0</v>
      </c>
      <c r="AC420" s="408">
        <f t="shared" si="221"/>
        <v>0</v>
      </c>
      <c r="AD420" s="408">
        <f t="shared" si="221"/>
        <v>0</v>
      </c>
      <c r="AE420" s="408">
        <f t="shared" ref="AE420:AL420" si="222">AE419</f>
        <v>0</v>
      </c>
      <c r="AF420" s="408">
        <f t="shared" si="222"/>
        <v>0</v>
      </c>
      <c r="AG420" s="408">
        <f t="shared" si="222"/>
        <v>0</v>
      </c>
      <c r="AH420" s="408">
        <f t="shared" si="222"/>
        <v>0</v>
      </c>
      <c r="AI420" s="408">
        <f t="shared" si="222"/>
        <v>0</v>
      </c>
      <c r="AJ420" s="408">
        <f t="shared" si="222"/>
        <v>0</v>
      </c>
      <c r="AK420" s="408">
        <f t="shared" si="222"/>
        <v>0</v>
      </c>
      <c r="AL420" s="408">
        <f t="shared" si="222"/>
        <v>0</v>
      </c>
      <c r="AM420" s="294"/>
    </row>
    <row r="421" spans="1:39" ht="15" outlineLevel="1">
      <c r="B421" s="291"/>
      <c r="C421" s="302"/>
      <c r="D421" s="301"/>
      <c r="E421" s="301"/>
      <c r="F421" s="301"/>
      <c r="G421" s="301"/>
      <c r="H421" s="301"/>
      <c r="I421" s="301"/>
      <c r="J421" s="301"/>
      <c r="K421" s="301"/>
      <c r="L421" s="301"/>
      <c r="M421" s="301"/>
      <c r="N421" s="288"/>
      <c r="O421" s="301"/>
      <c r="P421" s="301"/>
      <c r="Q421" s="301"/>
      <c r="R421" s="301"/>
      <c r="S421" s="301"/>
      <c r="T421" s="301"/>
      <c r="U421" s="301"/>
      <c r="V421" s="301"/>
      <c r="W421" s="301"/>
      <c r="X421" s="301"/>
      <c r="Y421" s="409"/>
      <c r="Z421" s="409"/>
      <c r="AA421" s="409"/>
      <c r="AB421" s="409"/>
      <c r="AC421" s="409"/>
      <c r="AD421" s="409"/>
      <c r="AE421" s="409"/>
      <c r="AF421" s="409"/>
      <c r="AG421" s="409"/>
      <c r="AH421" s="409"/>
      <c r="AI421" s="409"/>
      <c r="AJ421" s="409"/>
      <c r="AK421" s="409"/>
      <c r="AL421" s="409"/>
      <c r="AM421" s="303"/>
    </row>
    <row r="422" spans="1:39" ht="15" outlineLevel="1">
      <c r="A422" s="506">
        <v>6</v>
      </c>
      <c r="B422" s="291" t="s">
        <v>6</v>
      </c>
      <c r="C422" s="288" t="s">
        <v>25</v>
      </c>
      <c r="D422" s="292"/>
      <c r="E422" s="292"/>
      <c r="F422" s="292"/>
      <c r="G422" s="292"/>
      <c r="H422" s="292"/>
      <c r="I422" s="292"/>
      <c r="J422" s="292"/>
      <c r="K422" s="292"/>
      <c r="L422" s="292"/>
      <c r="M422" s="292"/>
      <c r="N422" s="288"/>
      <c r="O422" s="292"/>
      <c r="P422" s="292"/>
      <c r="Q422" s="292"/>
      <c r="R422" s="292"/>
      <c r="S422" s="292"/>
      <c r="T422" s="292"/>
      <c r="U422" s="292"/>
      <c r="V422" s="292"/>
      <c r="W422" s="292"/>
      <c r="X422" s="292"/>
      <c r="Y422" s="407"/>
      <c r="Z422" s="407"/>
      <c r="AA422" s="407"/>
      <c r="AB422" s="407"/>
      <c r="AC422" s="407"/>
      <c r="AD422" s="407"/>
      <c r="AE422" s="407"/>
      <c r="AF422" s="407"/>
      <c r="AG422" s="407"/>
      <c r="AH422" s="407"/>
      <c r="AI422" s="407"/>
      <c r="AJ422" s="407"/>
      <c r="AK422" s="407"/>
      <c r="AL422" s="407"/>
      <c r="AM422" s="293">
        <f>SUM(Y422:AL422)</f>
        <v>0</v>
      </c>
    </row>
    <row r="423" spans="1:39" ht="15" outlineLevel="1">
      <c r="B423" s="291" t="s">
        <v>256</v>
      </c>
      <c r="C423" s="288" t="s">
        <v>160</v>
      </c>
      <c r="D423" s="292"/>
      <c r="E423" s="292"/>
      <c r="F423" s="292"/>
      <c r="G423" s="292"/>
      <c r="H423" s="292"/>
      <c r="I423" s="292"/>
      <c r="J423" s="292"/>
      <c r="K423" s="292"/>
      <c r="L423" s="292"/>
      <c r="M423" s="292"/>
      <c r="N423" s="465"/>
      <c r="O423" s="292"/>
      <c r="P423" s="292"/>
      <c r="Q423" s="292"/>
      <c r="R423" s="292"/>
      <c r="S423" s="292"/>
      <c r="T423" s="292"/>
      <c r="U423" s="292"/>
      <c r="V423" s="292"/>
      <c r="W423" s="292"/>
      <c r="X423" s="292"/>
      <c r="Y423" s="408">
        <f>Y422</f>
        <v>0</v>
      </c>
      <c r="Z423" s="408">
        <f>Z422</f>
        <v>0</v>
      </c>
      <c r="AA423" s="408">
        <f t="shared" ref="AA423:AD423" si="223">AA422</f>
        <v>0</v>
      </c>
      <c r="AB423" s="408">
        <f t="shared" si="223"/>
        <v>0</v>
      </c>
      <c r="AC423" s="408">
        <f t="shared" si="223"/>
        <v>0</v>
      </c>
      <c r="AD423" s="408">
        <f t="shared" si="223"/>
        <v>0</v>
      </c>
      <c r="AE423" s="408">
        <f t="shared" ref="AE423:AL423" si="224">AE422</f>
        <v>0</v>
      </c>
      <c r="AF423" s="408">
        <f t="shared" si="224"/>
        <v>0</v>
      </c>
      <c r="AG423" s="408">
        <f t="shared" si="224"/>
        <v>0</v>
      </c>
      <c r="AH423" s="408">
        <f t="shared" si="224"/>
        <v>0</v>
      </c>
      <c r="AI423" s="408">
        <f t="shared" si="224"/>
        <v>0</v>
      </c>
      <c r="AJ423" s="408">
        <f t="shared" si="224"/>
        <v>0</v>
      </c>
      <c r="AK423" s="408">
        <f t="shared" si="224"/>
        <v>0</v>
      </c>
      <c r="AL423" s="408">
        <f t="shared" si="224"/>
        <v>0</v>
      </c>
      <c r="AM423" s="294"/>
    </row>
    <row r="424" spans="1:39" ht="15" outlineLevel="1">
      <c r="B424" s="291"/>
      <c r="C424" s="302"/>
      <c r="D424" s="301"/>
      <c r="E424" s="301"/>
      <c r="F424" s="301"/>
      <c r="G424" s="301"/>
      <c r="H424" s="301"/>
      <c r="I424" s="301"/>
      <c r="J424" s="301"/>
      <c r="K424" s="301"/>
      <c r="L424" s="301"/>
      <c r="M424" s="301"/>
      <c r="N424" s="288"/>
      <c r="O424" s="301"/>
      <c r="P424" s="301"/>
      <c r="Q424" s="301"/>
      <c r="R424" s="301"/>
      <c r="S424" s="301"/>
      <c r="T424" s="301"/>
      <c r="U424" s="301"/>
      <c r="V424" s="301"/>
      <c r="W424" s="301"/>
      <c r="X424" s="301"/>
      <c r="Y424" s="409"/>
      <c r="Z424" s="409"/>
      <c r="AA424" s="409"/>
      <c r="AB424" s="409"/>
      <c r="AC424" s="409"/>
      <c r="AD424" s="409"/>
      <c r="AE424" s="409"/>
      <c r="AF424" s="409"/>
      <c r="AG424" s="409"/>
      <c r="AH424" s="409"/>
      <c r="AI424" s="409"/>
      <c r="AJ424" s="409"/>
      <c r="AK424" s="409"/>
      <c r="AL424" s="409"/>
      <c r="AM424" s="303"/>
    </row>
    <row r="425" spans="1:39" ht="15" outlineLevel="1">
      <c r="A425" s="506">
        <v>7</v>
      </c>
      <c r="B425" s="291" t="s">
        <v>42</v>
      </c>
      <c r="C425" s="288" t="s">
        <v>25</v>
      </c>
      <c r="D425" s="292"/>
      <c r="E425" s="292"/>
      <c r="F425" s="292"/>
      <c r="G425" s="292"/>
      <c r="H425" s="292"/>
      <c r="I425" s="292"/>
      <c r="J425" s="292"/>
      <c r="K425" s="292"/>
      <c r="L425" s="292"/>
      <c r="M425" s="292"/>
      <c r="N425" s="288"/>
      <c r="O425" s="292"/>
      <c r="P425" s="292"/>
      <c r="Q425" s="292"/>
      <c r="R425" s="292"/>
      <c r="S425" s="292"/>
      <c r="T425" s="292"/>
      <c r="U425" s="292"/>
      <c r="V425" s="292"/>
      <c r="W425" s="292"/>
      <c r="X425" s="292"/>
      <c r="Y425" s="407"/>
      <c r="Z425" s="407"/>
      <c r="AA425" s="407"/>
      <c r="AB425" s="407"/>
      <c r="AC425" s="407"/>
      <c r="AD425" s="407"/>
      <c r="AE425" s="407"/>
      <c r="AF425" s="407"/>
      <c r="AG425" s="407"/>
      <c r="AH425" s="407"/>
      <c r="AI425" s="407"/>
      <c r="AJ425" s="407"/>
      <c r="AK425" s="407"/>
      <c r="AL425" s="407"/>
      <c r="AM425" s="293">
        <f>SUM(Y425:AL425)</f>
        <v>0</v>
      </c>
    </row>
    <row r="426" spans="1:39" ht="15" outlineLevel="1">
      <c r="B426" s="291" t="s">
        <v>256</v>
      </c>
      <c r="C426" s="288" t="s">
        <v>160</v>
      </c>
      <c r="D426" s="292"/>
      <c r="E426" s="292"/>
      <c r="F426" s="292"/>
      <c r="G426" s="292"/>
      <c r="H426" s="292"/>
      <c r="I426" s="292"/>
      <c r="J426" s="292"/>
      <c r="K426" s="292"/>
      <c r="L426" s="292"/>
      <c r="M426" s="292"/>
      <c r="N426" s="288"/>
      <c r="O426" s="292"/>
      <c r="P426" s="292"/>
      <c r="Q426" s="292"/>
      <c r="R426" s="292"/>
      <c r="S426" s="292"/>
      <c r="T426" s="292"/>
      <c r="U426" s="292"/>
      <c r="V426" s="292"/>
      <c r="W426" s="292"/>
      <c r="X426" s="292"/>
      <c r="Y426" s="408">
        <f>Y425</f>
        <v>0</v>
      </c>
      <c r="Z426" s="408">
        <f>Z425</f>
        <v>0</v>
      </c>
      <c r="AA426" s="408">
        <f t="shared" ref="AA426:AD426" si="225">AA425</f>
        <v>0</v>
      </c>
      <c r="AB426" s="408">
        <f t="shared" si="225"/>
        <v>0</v>
      </c>
      <c r="AC426" s="408">
        <f t="shared" si="225"/>
        <v>0</v>
      </c>
      <c r="AD426" s="408">
        <f t="shared" si="225"/>
        <v>0</v>
      </c>
      <c r="AE426" s="408">
        <f t="shared" ref="AE426:AL426" si="226">AE425</f>
        <v>0</v>
      </c>
      <c r="AF426" s="408">
        <f t="shared" si="226"/>
        <v>0</v>
      </c>
      <c r="AG426" s="408">
        <f t="shared" si="226"/>
        <v>0</v>
      </c>
      <c r="AH426" s="408">
        <f t="shared" si="226"/>
        <v>0</v>
      </c>
      <c r="AI426" s="408">
        <f t="shared" si="226"/>
        <v>0</v>
      </c>
      <c r="AJ426" s="408">
        <f t="shared" si="226"/>
        <v>0</v>
      </c>
      <c r="AK426" s="408">
        <f t="shared" si="226"/>
        <v>0</v>
      </c>
      <c r="AL426" s="408">
        <f t="shared" si="226"/>
        <v>0</v>
      </c>
      <c r="AM426" s="294"/>
    </row>
    <row r="427" spans="1:39" ht="15" outlineLevel="1">
      <c r="B427" s="291"/>
      <c r="C427" s="302"/>
      <c r="D427" s="301"/>
      <c r="E427" s="301"/>
      <c r="F427" s="301"/>
      <c r="G427" s="301"/>
      <c r="H427" s="301"/>
      <c r="I427" s="301"/>
      <c r="J427" s="301"/>
      <c r="K427" s="301"/>
      <c r="L427" s="301"/>
      <c r="M427" s="301"/>
      <c r="N427" s="288"/>
      <c r="O427" s="301"/>
      <c r="P427" s="301"/>
      <c r="Q427" s="301"/>
      <c r="R427" s="301"/>
      <c r="S427" s="301"/>
      <c r="T427" s="301"/>
      <c r="U427" s="301"/>
      <c r="V427" s="301"/>
      <c r="W427" s="301"/>
      <c r="X427" s="301"/>
      <c r="Y427" s="409"/>
      <c r="Z427" s="409"/>
      <c r="AA427" s="409"/>
      <c r="AB427" s="409"/>
      <c r="AC427" s="409"/>
      <c r="AD427" s="409"/>
      <c r="AE427" s="409"/>
      <c r="AF427" s="409"/>
      <c r="AG427" s="409"/>
      <c r="AH427" s="409"/>
      <c r="AI427" s="409"/>
      <c r="AJ427" s="409"/>
      <c r="AK427" s="409"/>
      <c r="AL427" s="409"/>
      <c r="AM427" s="303"/>
    </row>
    <row r="428" spans="1:39" s="280" customFormat="1" ht="15" outlineLevel="1">
      <c r="A428" s="506">
        <v>8</v>
      </c>
      <c r="B428" s="291" t="s">
        <v>470</v>
      </c>
      <c r="C428" s="288" t="s">
        <v>25</v>
      </c>
      <c r="D428" s="292"/>
      <c r="E428" s="292"/>
      <c r="F428" s="292"/>
      <c r="G428" s="292"/>
      <c r="H428" s="292"/>
      <c r="I428" s="292"/>
      <c r="J428" s="292"/>
      <c r="K428" s="292"/>
      <c r="L428" s="292"/>
      <c r="M428" s="292"/>
      <c r="N428" s="288"/>
      <c r="O428" s="292"/>
      <c r="P428" s="292"/>
      <c r="Q428" s="292"/>
      <c r="R428" s="292"/>
      <c r="S428" s="292"/>
      <c r="T428" s="292"/>
      <c r="U428" s="292"/>
      <c r="V428" s="292"/>
      <c r="W428" s="292"/>
      <c r="X428" s="292"/>
      <c r="Y428" s="407"/>
      <c r="Z428" s="407"/>
      <c r="AA428" s="407"/>
      <c r="AB428" s="407"/>
      <c r="AC428" s="407"/>
      <c r="AD428" s="407"/>
      <c r="AE428" s="407"/>
      <c r="AF428" s="407"/>
      <c r="AG428" s="407"/>
      <c r="AH428" s="407"/>
      <c r="AI428" s="407"/>
      <c r="AJ428" s="407"/>
      <c r="AK428" s="407"/>
      <c r="AL428" s="407"/>
      <c r="AM428" s="293">
        <f>SUM(Y428:AL428)</f>
        <v>0</v>
      </c>
    </row>
    <row r="429" spans="1:39" s="280" customFormat="1" ht="15" outlineLevel="1">
      <c r="A429" s="506"/>
      <c r="B429" s="291" t="s">
        <v>256</v>
      </c>
      <c r="C429" s="288" t="s">
        <v>160</v>
      </c>
      <c r="D429" s="292"/>
      <c r="E429" s="292"/>
      <c r="F429" s="292"/>
      <c r="G429" s="292"/>
      <c r="H429" s="292"/>
      <c r="I429" s="292"/>
      <c r="J429" s="292"/>
      <c r="K429" s="292"/>
      <c r="L429" s="292"/>
      <c r="M429" s="292"/>
      <c r="N429" s="288"/>
      <c r="O429" s="292"/>
      <c r="P429" s="292"/>
      <c r="Q429" s="292"/>
      <c r="R429" s="292"/>
      <c r="S429" s="292"/>
      <c r="T429" s="292"/>
      <c r="U429" s="292"/>
      <c r="V429" s="292"/>
      <c r="W429" s="292"/>
      <c r="X429" s="292"/>
      <c r="Y429" s="408">
        <f>Y428</f>
        <v>0</v>
      </c>
      <c r="Z429" s="408">
        <f>Z428</f>
        <v>0</v>
      </c>
      <c r="AA429" s="408">
        <f t="shared" ref="AA429:AD429" si="227">AA428</f>
        <v>0</v>
      </c>
      <c r="AB429" s="408">
        <f t="shared" si="227"/>
        <v>0</v>
      </c>
      <c r="AC429" s="408">
        <f t="shared" si="227"/>
        <v>0</v>
      </c>
      <c r="AD429" s="408">
        <f t="shared" si="227"/>
        <v>0</v>
      </c>
      <c r="AE429" s="408">
        <f t="shared" ref="AE429:AL429" si="228">AE428</f>
        <v>0</v>
      </c>
      <c r="AF429" s="408">
        <f t="shared" si="228"/>
        <v>0</v>
      </c>
      <c r="AG429" s="408">
        <f t="shared" si="228"/>
        <v>0</v>
      </c>
      <c r="AH429" s="408">
        <f t="shared" si="228"/>
        <v>0</v>
      </c>
      <c r="AI429" s="408">
        <f t="shared" si="228"/>
        <v>0</v>
      </c>
      <c r="AJ429" s="408">
        <f t="shared" si="228"/>
        <v>0</v>
      </c>
      <c r="AK429" s="408">
        <f t="shared" si="228"/>
        <v>0</v>
      </c>
      <c r="AL429" s="408">
        <f t="shared" si="228"/>
        <v>0</v>
      </c>
      <c r="AM429" s="294"/>
    </row>
    <row r="430" spans="1:39" s="280" customFormat="1" ht="15" outlineLevel="1">
      <c r="A430" s="506"/>
      <c r="B430" s="291"/>
      <c r="C430" s="302"/>
      <c r="D430" s="301"/>
      <c r="E430" s="301"/>
      <c r="F430" s="301"/>
      <c r="G430" s="301"/>
      <c r="H430" s="301"/>
      <c r="I430" s="301"/>
      <c r="J430" s="301"/>
      <c r="K430" s="301"/>
      <c r="L430" s="301"/>
      <c r="M430" s="301"/>
      <c r="N430" s="288"/>
      <c r="O430" s="301"/>
      <c r="P430" s="301"/>
      <c r="Q430" s="301"/>
      <c r="R430" s="301"/>
      <c r="S430" s="301"/>
      <c r="T430" s="301"/>
      <c r="U430" s="301"/>
      <c r="V430" s="301"/>
      <c r="W430" s="301"/>
      <c r="X430" s="301"/>
      <c r="Y430" s="409"/>
      <c r="Z430" s="409"/>
      <c r="AA430" s="409"/>
      <c r="AB430" s="409"/>
      <c r="AC430" s="409"/>
      <c r="AD430" s="409"/>
      <c r="AE430" s="409"/>
      <c r="AF430" s="409"/>
      <c r="AG430" s="409"/>
      <c r="AH430" s="409"/>
      <c r="AI430" s="409"/>
      <c r="AJ430" s="409"/>
      <c r="AK430" s="409"/>
      <c r="AL430" s="409"/>
      <c r="AM430" s="303"/>
    </row>
    <row r="431" spans="1:39" ht="15" outlineLevel="1">
      <c r="A431" s="506">
        <v>9</v>
      </c>
      <c r="B431" s="291" t="s">
        <v>7</v>
      </c>
      <c r="C431" s="288" t="s">
        <v>25</v>
      </c>
      <c r="D431" s="292">
        <f>'7.  Persistence Report'!AT97</f>
        <v>2169.8131880000001</v>
      </c>
      <c r="E431" s="292">
        <f>'7.  Persistence Report'!AU97</f>
        <v>2169.8131880000001</v>
      </c>
      <c r="F431" s="292">
        <f>'7.  Persistence Report'!AV97</f>
        <v>2169.8131880000001</v>
      </c>
      <c r="G431" s="292">
        <f>'7.  Persistence Report'!AW97</f>
        <v>2169.8131880000001</v>
      </c>
      <c r="H431" s="292">
        <f>'7.  Persistence Report'!AX97</f>
        <v>2169.8131880000001</v>
      </c>
      <c r="I431" s="292">
        <f>'7.  Persistence Report'!AY97</f>
        <v>2169.8131880000001</v>
      </c>
      <c r="J431" s="292">
        <f>'7.  Persistence Report'!AZ97</f>
        <v>2169.8131880000001</v>
      </c>
      <c r="K431" s="292">
        <f>'7.  Persistence Report'!BA97</f>
        <v>2169.8131880000001</v>
      </c>
      <c r="L431" s="292">
        <f>'7.  Persistence Report'!BB97</f>
        <v>2169.8131880000001</v>
      </c>
      <c r="M431" s="292">
        <f>'7.  Persistence Report'!BC97</f>
        <v>2169.8131880000001</v>
      </c>
      <c r="N431" s="288"/>
      <c r="O431" s="292">
        <f>'7.  Persistence Report'!O97</f>
        <v>0.142462482</v>
      </c>
      <c r="P431" s="292">
        <f>'7.  Persistence Report'!P97</f>
        <v>0.142462482</v>
      </c>
      <c r="Q431" s="292">
        <f>'7.  Persistence Report'!Q97</f>
        <v>0.142462482</v>
      </c>
      <c r="R431" s="292">
        <f>'7.  Persistence Report'!R97</f>
        <v>0.142462482</v>
      </c>
      <c r="S431" s="292">
        <f>'7.  Persistence Report'!S97</f>
        <v>0.142462482</v>
      </c>
      <c r="T431" s="292">
        <f>'7.  Persistence Report'!T97</f>
        <v>0.142462482</v>
      </c>
      <c r="U431" s="292">
        <f>'7.  Persistence Report'!U97</f>
        <v>0.142462482</v>
      </c>
      <c r="V431" s="292">
        <f>'7.  Persistence Report'!V97</f>
        <v>0.142462482</v>
      </c>
      <c r="W431" s="292">
        <f>'7.  Persistence Report'!W97</f>
        <v>0.142462482</v>
      </c>
      <c r="X431" s="292">
        <f>'7.  Persistence Report'!X97</f>
        <v>0.142462482</v>
      </c>
      <c r="Y431" s="407">
        <v>1</v>
      </c>
      <c r="Z431" s="407"/>
      <c r="AA431" s="407"/>
      <c r="AB431" s="407"/>
      <c r="AC431" s="407"/>
      <c r="AD431" s="407"/>
      <c r="AE431" s="407"/>
      <c r="AF431" s="407"/>
      <c r="AG431" s="407"/>
      <c r="AH431" s="407"/>
      <c r="AI431" s="407"/>
      <c r="AJ431" s="407"/>
      <c r="AK431" s="407"/>
      <c r="AL431" s="407"/>
      <c r="AM431" s="293">
        <f>SUM(Y431:AL431)</f>
        <v>1</v>
      </c>
    </row>
    <row r="432" spans="1:39" ht="15" outlineLevel="1">
      <c r="B432" s="291" t="s">
        <v>256</v>
      </c>
      <c r="C432" s="288" t="s">
        <v>160</v>
      </c>
      <c r="D432" s="292"/>
      <c r="E432" s="292"/>
      <c r="F432" s="292"/>
      <c r="G432" s="292"/>
      <c r="H432" s="292"/>
      <c r="I432" s="292"/>
      <c r="J432" s="292"/>
      <c r="K432" s="292"/>
      <c r="L432" s="292"/>
      <c r="M432" s="292"/>
      <c r="N432" s="288"/>
      <c r="O432" s="292"/>
      <c r="P432" s="292"/>
      <c r="Q432" s="292"/>
      <c r="R432" s="292"/>
      <c r="S432" s="292"/>
      <c r="T432" s="292"/>
      <c r="U432" s="292"/>
      <c r="V432" s="292"/>
      <c r="W432" s="292"/>
      <c r="X432" s="292"/>
      <c r="Y432" s="408">
        <f>Y431</f>
        <v>1</v>
      </c>
      <c r="Z432" s="408">
        <f>Z431</f>
        <v>0</v>
      </c>
      <c r="AA432" s="408">
        <f t="shared" ref="AA432:AD432" si="229">AA431</f>
        <v>0</v>
      </c>
      <c r="AB432" s="408">
        <f t="shared" si="229"/>
        <v>0</v>
      </c>
      <c r="AC432" s="408">
        <f t="shared" si="229"/>
        <v>0</v>
      </c>
      <c r="AD432" s="408">
        <f t="shared" si="229"/>
        <v>0</v>
      </c>
      <c r="AE432" s="408">
        <f t="shared" ref="AE432:AL432" si="230">AE431</f>
        <v>0</v>
      </c>
      <c r="AF432" s="408">
        <f t="shared" si="230"/>
        <v>0</v>
      </c>
      <c r="AG432" s="408">
        <f t="shared" si="230"/>
        <v>0</v>
      </c>
      <c r="AH432" s="408">
        <f t="shared" si="230"/>
        <v>0</v>
      </c>
      <c r="AI432" s="408">
        <f t="shared" si="230"/>
        <v>0</v>
      </c>
      <c r="AJ432" s="408">
        <f t="shared" si="230"/>
        <v>0</v>
      </c>
      <c r="AK432" s="408">
        <f t="shared" si="230"/>
        <v>0</v>
      </c>
      <c r="AL432" s="408">
        <f t="shared" si="230"/>
        <v>0</v>
      </c>
      <c r="AM432" s="294"/>
    </row>
    <row r="433" spans="1:39" ht="15" outlineLevel="1">
      <c r="B433" s="304"/>
      <c r="C433" s="305"/>
      <c r="D433" s="288"/>
      <c r="E433" s="288"/>
      <c r="F433" s="288"/>
      <c r="G433" s="288"/>
      <c r="H433" s="288"/>
      <c r="I433" s="288"/>
      <c r="J433" s="288"/>
      <c r="K433" s="288"/>
      <c r="L433" s="288"/>
      <c r="M433" s="288"/>
      <c r="N433" s="288"/>
      <c r="O433" s="288"/>
      <c r="P433" s="288"/>
      <c r="Q433" s="288"/>
      <c r="R433" s="288"/>
      <c r="S433" s="288"/>
      <c r="T433" s="288"/>
      <c r="U433" s="288"/>
      <c r="V433" s="288"/>
      <c r="W433" s="288"/>
      <c r="X433" s="288"/>
      <c r="Y433" s="409"/>
      <c r="Z433" s="409"/>
      <c r="AA433" s="409"/>
      <c r="AB433" s="409"/>
      <c r="AC433" s="409"/>
      <c r="AD433" s="409"/>
      <c r="AE433" s="409"/>
      <c r="AF433" s="409"/>
      <c r="AG433" s="409"/>
      <c r="AH433" s="409"/>
      <c r="AI433" s="409"/>
      <c r="AJ433" s="409"/>
      <c r="AK433" s="409"/>
      <c r="AL433" s="409"/>
      <c r="AM433" s="303"/>
    </row>
    <row r="434" spans="1:39" ht="15.6" outlineLevel="1">
      <c r="A434" s="507"/>
      <c r="B434" s="285" t="s">
        <v>8</v>
      </c>
      <c r="C434" s="286"/>
      <c r="D434" s="286"/>
      <c r="E434" s="286"/>
      <c r="F434" s="286"/>
      <c r="G434" s="286"/>
      <c r="H434" s="286"/>
      <c r="I434" s="286"/>
      <c r="J434" s="286"/>
      <c r="K434" s="286"/>
      <c r="L434" s="286"/>
      <c r="M434" s="286"/>
      <c r="N434" s="288"/>
      <c r="O434" s="286"/>
      <c r="P434" s="286"/>
      <c r="Q434" s="286"/>
      <c r="R434" s="286"/>
      <c r="S434" s="286"/>
      <c r="T434" s="286"/>
      <c r="U434" s="286"/>
      <c r="V434" s="286"/>
      <c r="W434" s="286"/>
      <c r="X434" s="286"/>
      <c r="Y434" s="411"/>
      <c r="Z434" s="411"/>
      <c r="AA434" s="411"/>
      <c r="AB434" s="411"/>
      <c r="AC434" s="411"/>
      <c r="AD434" s="411"/>
      <c r="AE434" s="411"/>
      <c r="AF434" s="411"/>
      <c r="AG434" s="411"/>
      <c r="AH434" s="411"/>
      <c r="AI434" s="411"/>
      <c r="AJ434" s="411"/>
      <c r="AK434" s="411"/>
      <c r="AL434" s="411"/>
      <c r="AM434" s="289"/>
    </row>
    <row r="435" spans="1:39" ht="15" outlineLevel="1">
      <c r="A435" s="506">
        <v>10</v>
      </c>
      <c r="B435" s="307" t="s">
        <v>22</v>
      </c>
      <c r="C435" s="288" t="s">
        <v>25</v>
      </c>
      <c r="D435" s="292">
        <f>'7.  Persistence Report'!AT87</f>
        <v>3822995.807</v>
      </c>
      <c r="E435" s="292">
        <f>'7.  Persistence Report'!AU87</f>
        <v>3820890.7310000001</v>
      </c>
      <c r="F435" s="292">
        <f>'7.  Persistence Report'!AV87</f>
        <v>3820890.7310000001</v>
      </c>
      <c r="G435" s="292">
        <f>'7.  Persistence Report'!AW87</f>
        <v>3814432.8620000002</v>
      </c>
      <c r="H435" s="292">
        <f>'7.  Persistence Report'!AX87</f>
        <v>3814432.8620000002</v>
      </c>
      <c r="I435" s="292">
        <f>'7.  Persistence Report'!AY87</f>
        <v>3814432.8620000002</v>
      </c>
      <c r="J435" s="292">
        <f>'7.  Persistence Report'!AZ87</f>
        <v>3667208.3480000002</v>
      </c>
      <c r="K435" s="292">
        <f>'7.  Persistence Report'!BA87</f>
        <v>3667208.3480000002</v>
      </c>
      <c r="L435" s="292">
        <f>'7.  Persistence Report'!BB87</f>
        <v>3330192.5669999998</v>
      </c>
      <c r="M435" s="292">
        <f>'7.  Persistence Report'!BC87</f>
        <v>2616945.2620000001</v>
      </c>
      <c r="N435" s="292">
        <v>12</v>
      </c>
      <c r="O435" s="292">
        <f>'7.  Persistence Report'!O87</f>
        <v>534.12984849999998</v>
      </c>
      <c r="P435" s="292">
        <f>'7.  Persistence Report'!P87</f>
        <v>533.52554750000002</v>
      </c>
      <c r="Q435" s="292">
        <f>'7.  Persistence Report'!Q87</f>
        <v>533.52554750000002</v>
      </c>
      <c r="R435" s="292">
        <f>'7.  Persistence Report'!R87</f>
        <v>531.67169650000005</v>
      </c>
      <c r="S435" s="292">
        <f>'7.  Persistence Report'!S87</f>
        <v>531.67169650000005</v>
      </c>
      <c r="T435" s="292">
        <f>'7.  Persistence Report'!T87</f>
        <v>531.67169650000005</v>
      </c>
      <c r="U435" s="292">
        <f>'7.  Persistence Report'!U87</f>
        <v>505.82766589999994</v>
      </c>
      <c r="V435" s="292">
        <f>'7.  Persistence Report'!V87</f>
        <v>505.82766589999994</v>
      </c>
      <c r="W435" s="292">
        <f>'7.  Persistence Report'!W87</f>
        <v>470.92480289999997</v>
      </c>
      <c r="X435" s="292">
        <f>'7.  Persistence Report'!X87</f>
        <v>361.4369385</v>
      </c>
      <c r="Y435" s="412"/>
      <c r="Z435" s="466">
        <v>0.11</v>
      </c>
      <c r="AA435" s="466">
        <v>0.87</v>
      </c>
      <c r="AB435" s="466"/>
      <c r="AC435" s="412"/>
      <c r="AD435" s="412">
        <v>0.02</v>
      </c>
      <c r="AE435" s="412"/>
      <c r="AF435" s="412"/>
      <c r="AG435" s="412"/>
      <c r="AH435" s="412"/>
      <c r="AI435" s="412"/>
      <c r="AJ435" s="412"/>
      <c r="AK435" s="412"/>
      <c r="AL435" s="412"/>
      <c r="AM435" s="293">
        <f>SUM(Y435:AL435)</f>
        <v>1</v>
      </c>
    </row>
    <row r="436" spans="1:39" ht="15" outlineLevel="1">
      <c r="B436" s="291" t="s">
        <v>256</v>
      </c>
      <c r="C436" s="288" t="s">
        <v>160</v>
      </c>
      <c r="D436" s="292"/>
      <c r="E436" s="292"/>
      <c r="F436" s="292"/>
      <c r="G436" s="292"/>
      <c r="H436" s="292"/>
      <c r="I436" s="292"/>
      <c r="J436" s="292"/>
      <c r="K436" s="292"/>
      <c r="L436" s="292"/>
      <c r="M436" s="292"/>
      <c r="N436" s="292">
        <f>N435</f>
        <v>12</v>
      </c>
      <c r="O436" s="292"/>
      <c r="P436" s="292"/>
      <c r="Q436" s="292"/>
      <c r="R436" s="292"/>
      <c r="S436" s="292"/>
      <c r="T436" s="292"/>
      <c r="U436" s="292"/>
      <c r="V436" s="292"/>
      <c r="W436" s="292"/>
      <c r="X436" s="292"/>
      <c r="Y436" s="408">
        <f>Y435</f>
        <v>0</v>
      </c>
      <c r="Z436" s="408">
        <f>Z435</f>
        <v>0.11</v>
      </c>
      <c r="AA436" s="408">
        <f t="shared" ref="AA436:AD436" si="231">AA435</f>
        <v>0.87</v>
      </c>
      <c r="AB436" s="408">
        <f t="shared" si="231"/>
        <v>0</v>
      </c>
      <c r="AC436" s="408">
        <f t="shared" si="231"/>
        <v>0</v>
      </c>
      <c r="AD436" s="408">
        <f t="shared" si="231"/>
        <v>0.02</v>
      </c>
      <c r="AE436" s="408">
        <f t="shared" ref="AE436:AL436" si="232">AE435</f>
        <v>0</v>
      </c>
      <c r="AF436" s="408">
        <f t="shared" si="232"/>
        <v>0</v>
      </c>
      <c r="AG436" s="408">
        <f t="shared" si="232"/>
        <v>0</v>
      </c>
      <c r="AH436" s="408">
        <f t="shared" si="232"/>
        <v>0</v>
      </c>
      <c r="AI436" s="408">
        <f t="shared" si="232"/>
        <v>0</v>
      </c>
      <c r="AJ436" s="408">
        <f t="shared" si="232"/>
        <v>0</v>
      </c>
      <c r="AK436" s="408">
        <f t="shared" si="232"/>
        <v>0</v>
      </c>
      <c r="AL436" s="408">
        <f t="shared" si="232"/>
        <v>0</v>
      </c>
      <c r="AM436" s="308"/>
    </row>
    <row r="437" spans="1:39" ht="15" outlineLevel="1">
      <c r="B437" s="307"/>
      <c r="C437" s="309"/>
      <c r="D437" s="288"/>
      <c r="E437" s="288"/>
      <c r="F437" s="288"/>
      <c r="G437" s="288"/>
      <c r="H437" s="288"/>
      <c r="I437" s="288"/>
      <c r="J437" s="288"/>
      <c r="K437" s="288"/>
      <c r="L437" s="288"/>
      <c r="M437" s="288"/>
      <c r="N437" s="288"/>
      <c r="O437" s="288"/>
      <c r="P437" s="288"/>
      <c r="Q437" s="288"/>
      <c r="R437" s="288"/>
      <c r="S437" s="288"/>
      <c r="T437" s="288"/>
      <c r="U437" s="288"/>
      <c r="V437" s="288"/>
      <c r="W437" s="288"/>
      <c r="X437" s="288"/>
      <c r="Y437" s="413"/>
      <c r="Z437" s="413"/>
      <c r="AA437" s="413"/>
      <c r="AB437" s="413"/>
      <c r="AC437" s="413"/>
      <c r="AD437" s="413"/>
      <c r="AE437" s="413"/>
      <c r="AF437" s="413"/>
      <c r="AG437" s="413"/>
      <c r="AH437" s="413"/>
      <c r="AI437" s="413"/>
      <c r="AJ437" s="413"/>
      <c r="AK437" s="413"/>
      <c r="AL437" s="413"/>
      <c r="AM437" s="310"/>
    </row>
    <row r="438" spans="1:39" ht="15" outlineLevel="1">
      <c r="A438" s="506">
        <v>11</v>
      </c>
      <c r="B438" s="311" t="s">
        <v>21</v>
      </c>
      <c r="C438" s="288" t="s">
        <v>25</v>
      </c>
      <c r="D438" s="292">
        <f>'7.  Persistence Report'!AT85</f>
        <v>514791.34120299999</v>
      </c>
      <c r="E438" s="292">
        <f>'7.  Persistence Report'!AU85</f>
        <v>513719.28560300003</v>
      </c>
      <c r="F438" s="292">
        <f>'7.  Persistence Report'!AV85</f>
        <v>500480.34850299999</v>
      </c>
      <c r="G438" s="292">
        <f>'7.  Persistence Report'!AW85</f>
        <v>255010.02311399998</v>
      </c>
      <c r="H438" s="292">
        <f>'7.  Persistence Report'!AX85</f>
        <v>255010.02311399998</v>
      </c>
      <c r="I438" s="292">
        <f>'7.  Persistence Report'!AY85</f>
        <v>255010.02311399998</v>
      </c>
      <c r="J438" s="292">
        <f>'7.  Persistence Report'!AZ85</f>
        <v>255010.02311399998</v>
      </c>
      <c r="K438" s="292">
        <f>'7.  Persistence Report'!BA85</f>
        <v>255010.02311399998</v>
      </c>
      <c r="L438" s="292">
        <f>'7.  Persistence Report'!BB85</f>
        <v>255010.02311399998</v>
      </c>
      <c r="M438" s="292">
        <f>'7.  Persistence Report'!BC85</f>
        <v>255010.02311399998</v>
      </c>
      <c r="N438" s="292">
        <v>12</v>
      </c>
      <c r="O438" s="292">
        <f>'7.  Persistence Report'!O85</f>
        <v>162.221156157</v>
      </c>
      <c r="P438" s="292">
        <f>'7.  Persistence Report'!P85</f>
        <v>161.947451457</v>
      </c>
      <c r="Q438" s="292">
        <f>'7.  Persistence Report'!Q85</f>
        <v>158.264976757</v>
      </c>
      <c r="R438" s="292">
        <f>'7.  Persistence Report'!R85</f>
        <v>76.198596705</v>
      </c>
      <c r="S438" s="292">
        <f>'7.  Persistence Report'!S85</f>
        <v>76.198596705</v>
      </c>
      <c r="T438" s="292">
        <f>'7.  Persistence Report'!T85</f>
        <v>76.198596705</v>
      </c>
      <c r="U438" s="292">
        <f>'7.  Persistence Report'!U85</f>
        <v>76.198596705</v>
      </c>
      <c r="V438" s="292">
        <f>'7.  Persistence Report'!V85</f>
        <v>76.198596705</v>
      </c>
      <c r="W438" s="292">
        <f>'7.  Persistence Report'!W85</f>
        <v>76.198596705</v>
      </c>
      <c r="X438" s="292">
        <f>'7.  Persistence Report'!X85</f>
        <v>76.198596705</v>
      </c>
      <c r="Y438" s="412"/>
      <c r="Z438" s="466">
        <v>1</v>
      </c>
      <c r="AA438" s="412"/>
      <c r="AB438" s="412"/>
      <c r="AC438" s="412"/>
      <c r="AD438" s="412"/>
      <c r="AE438" s="412"/>
      <c r="AF438" s="412"/>
      <c r="AG438" s="412"/>
      <c r="AH438" s="412"/>
      <c r="AI438" s="412"/>
      <c r="AJ438" s="412"/>
      <c r="AK438" s="412"/>
      <c r="AL438" s="412"/>
      <c r="AM438" s="293">
        <f>SUM(Y438:AL438)</f>
        <v>1</v>
      </c>
    </row>
    <row r="439" spans="1:39" ht="15" outlineLevel="1">
      <c r="B439" s="291" t="s">
        <v>256</v>
      </c>
      <c r="C439" s="288" t="s">
        <v>160</v>
      </c>
      <c r="D439" s="292"/>
      <c r="E439" s="292"/>
      <c r="F439" s="292"/>
      <c r="G439" s="292"/>
      <c r="H439" s="292"/>
      <c r="I439" s="292"/>
      <c r="J439" s="292"/>
      <c r="K439" s="292"/>
      <c r="L439" s="292"/>
      <c r="M439" s="292"/>
      <c r="N439" s="292">
        <f>N438</f>
        <v>12</v>
      </c>
      <c r="O439" s="292"/>
      <c r="P439" s="292"/>
      <c r="Q439" s="292"/>
      <c r="R439" s="292"/>
      <c r="S439" s="292"/>
      <c r="T439" s="292"/>
      <c r="U439" s="292"/>
      <c r="V439" s="292"/>
      <c r="W439" s="292"/>
      <c r="X439" s="292"/>
      <c r="Y439" s="408">
        <f>Y438</f>
        <v>0</v>
      </c>
      <c r="Z439" s="408">
        <f>Z438</f>
        <v>1</v>
      </c>
      <c r="AA439" s="408">
        <f t="shared" ref="AA439:AD439" si="233">AA438</f>
        <v>0</v>
      </c>
      <c r="AB439" s="408">
        <f t="shared" si="233"/>
        <v>0</v>
      </c>
      <c r="AC439" s="408">
        <f t="shared" si="233"/>
        <v>0</v>
      </c>
      <c r="AD439" s="408">
        <f t="shared" si="233"/>
        <v>0</v>
      </c>
      <c r="AE439" s="408">
        <f t="shared" ref="AE439:AL439" si="234">AE438</f>
        <v>0</v>
      </c>
      <c r="AF439" s="408">
        <f t="shared" si="234"/>
        <v>0</v>
      </c>
      <c r="AG439" s="408">
        <f t="shared" si="234"/>
        <v>0</v>
      </c>
      <c r="AH439" s="408">
        <f t="shared" si="234"/>
        <v>0</v>
      </c>
      <c r="AI439" s="408">
        <f t="shared" si="234"/>
        <v>0</v>
      </c>
      <c r="AJ439" s="408">
        <f t="shared" si="234"/>
        <v>0</v>
      </c>
      <c r="AK439" s="408">
        <f t="shared" si="234"/>
        <v>0</v>
      </c>
      <c r="AL439" s="408">
        <f t="shared" si="234"/>
        <v>0</v>
      </c>
      <c r="AM439" s="308"/>
    </row>
    <row r="440" spans="1:39" ht="15" outlineLevel="1">
      <c r="B440" s="311"/>
      <c r="C440" s="309"/>
      <c r="D440" s="288"/>
      <c r="E440" s="288"/>
      <c r="F440" s="288"/>
      <c r="G440" s="288"/>
      <c r="H440" s="288"/>
      <c r="I440" s="288"/>
      <c r="J440" s="288"/>
      <c r="K440" s="288"/>
      <c r="L440" s="288"/>
      <c r="M440" s="288"/>
      <c r="N440" s="288"/>
      <c r="O440" s="288"/>
      <c r="P440" s="288"/>
      <c r="Q440" s="288"/>
      <c r="R440" s="288"/>
      <c r="S440" s="288"/>
      <c r="T440" s="288"/>
      <c r="U440" s="288"/>
      <c r="V440" s="288"/>
      <c r="W440" s="288"/>
      <c r="X440" s="288"/>
      <c r="Y440" s="413"/>
      <c r="Z440" s="414"/>
      <c r="AA440" s="413"/>
      <c r="AB440" s="413"/>
      <c r="AC440" s="413"/>
      <c r="AD440" s="413"/>
      <c r="AE440" s="413"/>
      <c r="AF440" s="413"/>
      <c r="AG440" s="413"/>
      <c r="AH440" s="413"/>
      <c r="AI440" s="413"/>
      <c r="AJ440" s="413"/>
      <c r="AK440" s="413"/>
      <c r="AL440" s="413"/>
      <c r="AM440" s="310"/>
    </row>
    <row r="441" spans="1:39" ht="15" outlineLevel="1">
      <c r="A441" s="506">
        <v>12</v>
      </c>
      <c r="B441" s="311" t="s">
        <v>23</v>
      </c>
      <c r="C441" s="288" t="s">
        <v>25</v>
      </c>
      <c r="D441" s="292"/>
      <c r="E441" s="292"/>
      <c r="F441" s="292"/>
      <c r="G441" s="292"/>
      <c r="H441" s="292"/>
      <c r="I441" s="292"/>
      <c r="J441" s="292"/>
      <c r="K441" s="292"/>
      <c r="L441" s="292"/>
      <c r="M441" s="292"/>
      <c r="N441" s="292">
        <v>3</v>
      </c>
      <c r="O441" s="292"/>
      <c r="P441" s="292"/>
      <c r="Q441" s="292"/>
      <c r="R441" s="292"/>
      <c r="S441" s="292"/>
      <c r="T441" s="292"/>
      <c r="U441" s="292"/>
      <c r="V441" s="292"/>
      <c r="W441" s="292"/>
      <c r="X441" s="292"/>
      <c r="Y441" s="412"/>
      <c r="Z441" s="412"/>
      <c r="AA441" s="466"/>
      <c r="AB441" s="412"/>
      <c r="AC441" s="412"/>
      <c r="AD441" s="412"/>
      <c r="AE441" s="412"/>
      <c r="AF441" s="412"/>
      <c r="AG441" s="412"/>
      <c r="AH441" s="412"/>
      <c r="AI441" s="412"/>
      <c r="AJ441" s="412"/>
      <c r="AK441" s="412"/>
      <c r="AL441" s="412"/>
      <c r="AM441" s="293">
        <f>SUM(Y441:AL441)</f>
        <v>0</v>
      </c>
    </row>
    <row r="442" spans="1:39" ht="15" outlineLevel="1">
      <c r="B442" s="291" t="s">
        <v>256</v>
      </c>
      <c r="C442" s="288" t="s">
        <v>160</v>
      </c>
      <c r="D442" s="292"/>
      <c r="E442" s="292"/>
      <c r="F442" s="292"/>
      <c r="G442" s="292"/>
      <c r="H442" s="292"/>
      <c r="I442" s="292"/>
      <c r="J442" s="292"/>
      <c r="K442" s="292"/>
      <c r="L442" s="292"/>
      <c r="M442" s="292"/>
      <c r="N442" s="292">
        <f>N441</f>
        <v>3</v>
      </c>
      <c r="O442" s="292"/>
      <c r="P442" s="292"/>
      <c r="Q442" s="292"/>
      <c r="R442" s="292"/>
      <c r="S442" s="292"/>
      <c r="T442" s="292"/>
      <c r="U442" s="292"/>
      <c r="V442" s="292"/>
      <c r="W442" s="292"/>
      <c r="X442" s="292"/>
      <c r="Y442" s="408">
        <f>Y441</f>
        <v>0</v>
      </c>
      <c r="Z442" s="408">
        <f>Z441</f>
        <v>0</v>
      </c>
      <c r="AA442" s="408">
        <f>AA441</f>
        <v>0</v>
      </c>
      <c r="AB442" s="408">
        <f t="shared" ref="AB442:AD442" si="235">AB441</f>
        <v>0</v>
      </c>
      <c r="AC442" s="408">
        <f t="shared" si="235"/>
        <v>0</v>
      </c>
      <c r="AD442" s="408">
        <f t="shared" si="235"/>
        <v>0</v>
      </c>
      <c r="AE442" s="408">
        <f t="shared" ref="AE442:AL442" si="236">AE441</f>
        <v>0</v>
      </c>
      <c r="AF442" s="408">
        <f t="shared" si="236"/>
        <v>0</v>
      </c>
      <c r="AG442" s="408">
        <f t="shared" si="236"/>
        <v>0</v>
      </c>
      <c r="AH442" s="408">
        <f t="shared" si="236"/>
        <v>0</v>
      </c>
      <c r="AI442" s="408">
        <f t="shared" si="236"/>
        <v>0</v>
      </c>
      <c r="AJ442" s="408">
        <f t="shared" si="236"/>
        <v>0</v>
      </c>
      <c r="AK442" s="408">
        <f t="shared" si="236"/>
        <v>0</v>
      </c>
      <c r="AL442" s="408">
        <f t="shared" si="236"/>
        <v>0</v>
      </c>
      <c r="AM442" s="308"/>
    </row>
    <row r="443" spans="1:39" ht="15" outlineLevel="1">
      <c r="B443" s="311"/>
      <c r="C443" s="309"/>
      <c r="D443" s="313"/>
      <c r="E443" s="313"/>
      <c r="F443" s="313"/>
      <c r="G443" s="313"/>
      <c r="H443" s="313"/>
      <c r="I443" s="313"/>
      <c r="J443" s="313"/>
      <c r="K443" s="313"/>
      <c r="L443" s="313"/>
      <c r="M443" s="313"/>
      <c r="N443" s="288"/>
      <c r="O443" s="313"/>
      <c r="P443" s="313"/>
      <c r="Q443" s="313"/>
      <c r="R443" s="313"/>
      <c r="S443" s="313"/>
      <c r="T443" s="313"/>
      <c r="U443" s="313"/>
      <c r="V443" s="313"/>
      <c r="W443" s="313"/>
      <c r="X443" s="313"/>
      <c r="Y443" s="413"/>
      <c r="Z443" s="414"/>
      <c r="AA443" s="413"/>
      <c r="AB443" s="413"/>
      <c r="AC443" s="413"/>
      <c r="AD443" s="413"/>
      <c r="AE443" s="413"/>
      <c r="AF443" s="413"/>
      <c r="AG443" s="413"/>
      <c r="AH443" s="413"/>
      <c r="AI443" s="413"/>
      <c r="AJ443" s="413"/>
      <c r="AK443" s="413"/>
      <c r="AL443" s="413"/>
      <c r="AM443" s="310"/>
    </row>
    <row r="444" spans="1:39" ht="15" outlineLevel="1">
      <c r="A444" s="506">
        <v>13</v>
      </c>
      <c r="B444" s="311" t="s">
        <v>24</v>
      </c>
      <c r="C444" s="288" t="s">
        <v>25</v>
      </c>
      <c r="D444" s="292"/>
      <c r="E444" s="292"/>
      <c r="F444" s="292"/>
      <c r="G444" s="292"/>
      <c r="H444" s="292"/>
      <c r="I444" s="292"/>
      <c r="J444" s="292"/>
      <c r="K444" s="292"/>
      <c r="L444" s="292"/>
      <c r="M444" s="292"/>
      <c r="N444" s="292">
        <v>12</v>
      </c>
      <c r="O444" s="292"/>
      <c r="P444" s="292"/>
      <c r="Q444" s="292"/>
      <c r="R444" s="292"/>
      <c r="S444" s="292"/>
      <c r="T444" s="292"/>
      <c r="U444" s="292"/>
      <c r="V444" s="292"/>
      <c r="W444" s="292"/>
      <c r="X444" s="292"/>
      <c r="Y444" s="412"/>
      <c r="Z444" s="412"/>
      <c r="AA444" s="412"/>
      <c r="AB444" s="412"/>
      <c r="AC444" s="412"/>
      <c r="AD444" s="412"/>
      <c r="AE444" s="412"/>
      <c r="AF444" s="412"/>
      <c r="AG444" s="412"/>
      <c r="AH444" s="412"/>
      <c r="AI444" s="412"/>
      <c r="AJ444" s="412"/>
      <c r="AK444" s="412"/>
      <c r="AL444" s="412"/>
      <c r="AM444" s="293">
        <f>SUM(Y444:AL444)</f>
        <v>0</v>
      </c>
    </row>
    <row r="445" spans="1:39" ht="15" outlineLevel="1">
      <c r="B445" s="291" t="s">
        <v>256</v>
      </c>
      <c r="C445" s="288" t="s">
        <v>160</v>
      </c>
      <c r="D445" s="292"/>
      <c r="E445" s="292"/>
      <c r="F445" s="292"/>
      <c r="G445" s="292"/>
      <c r="H445" s="292"/>
      <c r="I445" s="292"/>
      <c r="J445" s="292"/>
      <c r="K445" s="292"/>
      <c r="L445" s="292"/>
      <c r="M445" s="292"/>
      <c r="N445" s="292">
        <f>N444</f>
        <v>12</v>
      </c>
      <c r="O445" s="292"/>
      <c r="P445" s="292"/>
      <c r="Q445" s="292"/>
      <c r="R445" s="292"/>
      <c r="S445" s="292"/>
      <c r="T445" s="292"/>
      <c r="U445" s="292"/>
      <c r="V445" s="292"/>
      <c r="W445" s="292"/>
      <c r="X445" s="292"/>
      <c r="Y445" s="408">
        <f>Y444</f>
        <v>0</v>
      </c>
      <c r="Z445" s="408">
        <f>Z444</f>
        <v>0</v>
      </c>
      <c r="AA445" s="408">
        <f>AA444</f>
        <v>0</v>
      </c>
      <c r="AB445" s="408">
        <f t="shared" ref="AB445:AD445" si="237">AB444</f>
        <v>0</v>
      </c>
      <c r="AC445" s="408">
        <f t="shared" si="237"/>
        <v>0</v>
      </c>
      <c r="AD445" s="408">
        <f t="shared" si="237"/>
        <v>0</v>
      </c>
      <c r="AE445" s="408">
        <f t="shared" ref="AE445:AL445" si="238">AE444</f>
        <v>0</v>
      </c>
      <c r="AF445" s="408">
        <f t="shared" si="238"/>
        <v>0</v>
      </c>
      <c r="AG445" s="408">
        <f t="shared" si="238"/>
        <v>0</v>
      </c>
      <c r="AH445" s="408">
        <f t="shared" si="238"/>
        <v>0</v>
      </c>
      <c r="AI445" s="408">
        <f t="shared" si="238"/>
        <v>0</v>
      </c>
      <c r="AJ445" s="408">
        <f t="shared" si="238"/>
        <v>0</v>
      </c>
      <c r="AK445" s="408">
        <f t="shared" si="238"/>
        <v>0</v>
      </c>
      <c r="AL445" s="408">
        <f t="shared" si="238"/>
        <v>0</v>
      </c>
      <c r="AM445" s="308"/>
    </row>
    <row r="446" spans="1:39" ht="15" outlineLevel="1">
      <c r="B446" s="311"/>
      <c r="C446" s="309"/>
      <c r="D446" s="313"/>
      <c r="E446" s="313"/>
      <c r="F446" s="313"/>
      <c r="G446" s="313"/>
      <c r="H446" s="313"/>
      <c r="I446" s="313"/>
      <c r="J446" s="313"/>
      <c r="K446" s="313"/>
      <c r="L446" s="313"/>
      <c r="M446" s="313"/>
      <c r="N446" s="288"/>
      <c r="O446" s="313"/>
      <c r="P446" s="313"/>
      <c r="Q446" s="313"/>
      <c r="R446" s="313"/>
      <c r="S446" s="313"/>
      <c r="T446" s="313"/>
      <c r="U446" s="313"/>
      <c r="V446" s="313"/>
      <c r="W446" s="313"/>
      <c r="X446" s="313"/>
      <c r="Y446" s="413"/>
      <c r="Z446" s="413"/>
      <c r="AA446" s="413"/>
      <c r="AB446" s="413"/>
      <c r="AC446" s="413"/>
      <c r="AD446" s="413"/>
      <c r="AE446" s="413"/>
      <c r="AF446" s="413"/>
      <c r="AG446" s="413"/>
      <c r="AH446" s="413"/>
      <c r="AI446" s="413"/>
      <c r="AJ446" s="413"/>
      <c r="AK446" s="413"/>
      <c r="AL446" s="413"/>
      <c r="AM446" s="310"/>
    </row>
    <row r="447" spans="1:39" ht="15" outlineLevel="1">
      <c r="A447" s="506">
        <v>14</v>
      </c>
      <c r="B447" s="311" t="s">
        <v>20</v>
      </c>
      <c r="C447" s="288" t="s">
        <v>25</v>
      </c>
      <c r="D447" s="292">
        <f>'7.  Persistence Report'!AT86</f>
        <v>130547.1401</v>
      </c>
      <c r="E447" s="292">
        <f>'7.  Persistence Report'!AU86</f>
        <v>130547.1401</v>
      </c>
      <c r="F447" s="292">
        <f>'7.  Persistence Report'!AV86</f>
        <v>130547.1401</v>
      </c>
      <c r="G447" s="292">
        <f>'7.  Persistence Report'!AW86</f>
        <v>130547.1401</v>
      </c>
      <c r="H447" s="292">
        <f>'7.  Persistence Report'!AX86</f>
        <v>0</v>
      </c>
      <c r="I447" s="292">
        <f>'7.  Persistence Report'!AY86</f>
        <v>0</v>
      </c>
      <c r="J447" s="292">
        <f>'7.  Persistence Report'!AZ86</f>
        <v>0</v>
      </c>
      <c r="K447" s="292">
        <f>'7.  Persistence Report'!BA86</f>
        <v>0</v>
      </c>
      <c r="L447" s="292">
        <f>'7.  Persistence Report'!BB86</f>
        <v>0</v>
      </c>
      <c r="M447" s="292">
        <f>'7.  Persistence Report'!BC86</f>
        <v>0</v>
      </c>
      <c r="N447" s="292">
        <v>12</v>
      </c>
      <c r="O447" s="292">
        <f>'7.  Persistence Report'!O86</f>
        <v>26.73386103</v>
      </c>
      <c r="P447" s="292">
        <f>'7.  Persistence Report'!P86</f>
        <v>26.73386103</v>
      </c>
      <c r="Q447" s="292">
        <f>'7.  Persistence Report'!Q86</f>
        <v>26.73386103</v>
      </c>
      <c r="R447" s="292">
        <f>'7.  Persistence Report'!R86</f>
        <v>26.73386103</v>
      </c>
      <c r="S447" s="292">
        <f>'7.  Persistence Report'!S86</f>
        <v>0</v>
      </c>
      <c r="T447" s="292">
        <f>'7.  Persistence Report'!T86</f>
        <v>0</v>
      </c>
      <c r="U447" s="292">
        <f>'7.  Persistence Report'!U86</f>
        <v>0</v>
      </c>
      <c r="V447" s="292">
        <f>'7.  Persistence Report'!V86</f>
        <v>0</v>
      </c>
      <c r="W447" s="292">
        <f>'7.  Persistence Report'!W86</f>
        <v>0</v>
      </c>
      <c r="X447" s="292">
        <f>'7.  Persistence Report'!X86</f>
        <v>0</v>
      </c>
      <c r="Y447" s="412"/>
      <c r="Z447" s="412"/>
      <c r="AA447" s="466">
        <v>1</v>
      </c>
      <c r="AB447" s="412"/>
      <c r="AC447" s="412"/>
      <c r="AD447" s="412"/>
      <c r="AE447" s="412"/>
      <c r="AF447" s="412"/>
      <c r="AG447" s="412"/>
      <c r="AH447" s="412"/>
      <c r="AI447" s="412"/>
      <c r="AJ447" s="412"/>
      <c r="AK447" s="412"/>
      <c r="AL447" s="412"/>
      <c r="AM447" s="293">
        <f>SUM(Y447:AL447)</f>
        <v>1</v>
      </c>
    </row>
    <row r="448" spans="1:39" ht="15" outlineLevel="1">
      <c r="B448" s="291" t="s">
        <v>256</v>
      </c>
      <c r="C448" s="288" t="s">
        <v>160</v>
      </c>
      <c r="D448" s="292"/>
      <c r="E448" s="292"/>
      <c r="F448" s="292"/>
      <c r="G448" s="292"/>
      <c r="H448" s="292"/>
      <c r="I448" s="292"/>
      <c r="J448" s="292"/>
      <c r="K448" s="292"/>
      <c r="L448" s="292"/>
      <c r="M448" s="292"/>
      <c r="N448" s="292">
        <f>N447</f>
        <v>12</v>
      </c>
      <c r="O448" s="292"/>
      <c r="P448" s="292"/>
      <c r="Q448" s="292"/>
      <c r="R448" s="292"/>
      <c r="S448" s="292"/>
      <c r="T448" s="292"/>
      <c r="U448" s="292"/>
      <c r="V448" s="292"/>
      <c r="W448" s="292"/>
      <c r="X448" s="292"/>
      <c r="Y448" s="408">
        <f>Y447</f>
        <v>0</v>
      </c>
      <c r="Z448" s="408">
        <f>Z447</f>
        <v>0</v>
      </c>
      <c r="AA448" s="408">
        <f t="shared" ref="AA448:AD448" si="239">AA447</f>
        <v>1</v>
      </c>
      <c r="AB448" s="408">
        <f t="shared" si="239"/>
        <v>0</v>
      </c>
      <c r="AC448" s="408">
        <f t="shared" si="239"/>
        <v>0</v>
      </c>
      <c r="AD448" s="408">
        <f t="shared" si="239"/>
        <v>0</v>
      </c>
      <c r="AE448" s="408">
        <f t="shared" ref="AE448:AL448" si="240">AE447</f>
        <v>0</v>
      </c>
      <c r="AF448" s="408">
        <f t="shared" si="240"/>
        <v>0</v>
      </c>
      <c r="AG448" s="408">
        <f t="shared" si="240"/>
        <v>0</v>
      </c>
      <c r="AH448" s="408">
        <f t="shared" si="240"/>
        <v>0</v>
      </c>
      <c r="AI448" s="408">
        <f t="shared" si="240"/>
        <v>0</v>
      </c>
      <c r="AJ448" s="408">
        <f t="shared" si="240"/>
        <v>0</v>
      </c>
      <c r="AK448" s="408">
        <f t="shared" si="240"/>
        <v>0</v>
      </c>
      <c r="AL448" s="408">
        <f t="shared" si="240"/>
        <v>0</v>
      </c>
      <c r="AM448" s="308"/>
    </row>
    <row r="449" spans="1:39" ht="15" outlineLevel="1">
      <c r="B449" s="311"/>
      <c r="C449" s="309"/>
      <c r="D449" s="313"/>
      <c r="E449" s="313"/>
      <c r="F449" s="313"/>
      <c r="G449" s="313"/>
      <c r="H449" s="313"/>
      <c r="I449" s="313"/>
      <c r="J449" s="313"/>
      <c r="K449" s="313"/>
      <c r="L449" s="313"/>
      <c r="M449" s="313"/>
      <c r="N449" s="288"/>
      <c r="O449" s="313"/>
      <c r="P449" s="313"/>
      <c r="Q449" s="313"/>
      <c r="R449" s="313"/>
      <c r="S449" s="313"/>
      <c r="T449" s="313"/>
      <c r="U449" s="313"/>
      <c r="V449" s="313"/>
      <c r="W449" s="313"/>
      <c r="X449" s="313"/>
      <c r="Y449" s="413"/>
      <c r="Z449" s="414"/>
      <c r="AA449" s="413"/>
      <c r="AB449" s="413"/>
      <c r="AC449" s="413"/>
      <c r="AD449" s="413"/>
      <c r="AE449" s="413"/>
      <c r="AF449" s="413"/>
      <c r="AG449" s="413"/>
      <c r="AH449" s="413"/>
      <c r="AI449" s="413"/>
      <c r="AJ449" s="413"/>
      <c r="AK449" s="413"/>
      <c r="AL449" s="413"/>
      <c r="AM449" s="310"/>
    </row>
    <row r="450" spans="1:39" s="280" customFormat="1" ht="15" outlineLevel="1">
      <c r="A450" s="506">
        <v>15</v>
      </c>
      <c r="B450" s="311" t="s">
        <v>471</v>
      </c>
      <c r="C450" s="288" t="s">
        <v>25</v>
      </c>
      <c r="D450" s="292"/>
      <c r="E450" s="292"/>
      <c r="F450" s="292"/>
      <c r="G450" s="292"/>
      <c r="H450" s="292"/>
      <c r="I450" s="292"/>
      <c r="J450" s="292"/>
      <c r="K450" s="292"/>
      <c r="L450" s="292"/>
      <c r="M450" s="292"/>
      <c r="N450" s="288"/>
      <c r="O450" s="292"/>
      <c r="P450" s="292"/>
      <c r="Q450" s="292"/>
      <c r="R450" s="292"/>
      <c r="S450" s="292"/>
      <c r="T450" s="292"/>
      <c r="U450" s="292"/>
      <c r="V450" s="292"/>
      <c r="W450" s="292"/>
      <c r="X450" s="292"/>
      <c r="Y450" s="412"/>
      <c r="Z450" s="412"/>
      <c r="AA450" s="412"/>
      <c r="AB450" s="412"/>
      <c r="AC450" s="412"/>
      <c r="AD450" s="412"/>
      <c r="AE450" s="412"/>
      <c r="AF450" s="412"/>
      <c r="AG450" s="412"/>
      <c r="AH450" s="412"/>
      <c r="AI450" s="412"/>
      <c r="AJ450" s="412"/>
      <c r="AK450" s="412"/>
      <c r="AL450" s="412"/>
      <c r="AM450" s="293">
        <f>SUM(Y450:AL450)</f>
        <v>0</v>
      </c>
    </row>
    <row r="451" spans="1:39" s="280" customFormat="1" ht="15" outlineLevel="1">
      <c r="A451" s="506"/>
      <c r="B451" s="311" t="s">
        <v>256</v>
      </c>
      <c r="C451" s="288" t="s">
        <v>160</v>
      </c>
      <c r="D451" s="292"/>
      <c r="E451" s="292"/>
      <c r="F451" s="292"/>
      <c r="G451" s="292"/>
      <c r="H451" s="292"/>
      <c r="I451" s="292"/>
      <c r="J451" s="292"/>
      <c r="K451" s="292"/>
      <c r="L451" s="292"/>
      <c r="M451" s="292"/>
      <c r="N451" s="288"/>
      <c r="O451" s="292"/>
      <c r="P451" s="292"/>
      <c r="Q451" s="292"/>
      <c r="R451" s="292"/>
      <c r="S451" s="292"/>
      <c r="T451" s="292"/>
      <c r="U451" s="292"/>
      <c r="V451" s="292"/>
      <c r="W451" s="292"/>
      <c r="X451" s="292"/>
      <c r="Y451" s="408">
        <f>Y450</f>
        <v>0</v>
      </c>
      <c r="Z451" s="408">
        <f>Z450</f>
        <v>0</v>
      </c>
      <c r="AA451" s="408">
        <f t="shared" ref="AA451:AD451" si="241">AA450</f>
        <v>0</v>
      </c>
      <c r="AB451" s="408">
        <f t="shared" si="241"/>
        <v>0</v>
      </c>
      <c r="AC451" s="408">
        <f t="shared" si="241"/>
        <v>0</v>
      </c>
      <c r="AD451" s="408">
        <f t="shared" si="241"/>
        <v>0</v>
      </c>
      <c r="AE451" s="408">
        <f t="shared" ref="AE451:AL451" si="242">AE450</f>
        <v>0</v>
      </c>
      <c r="AF451" s="408">
        <f t="shared" si="242"/>
        <v>0</v>
      </c>
      <c r="AG451" s="408">
        <f t="shared" si="242"/>
        <v>0</v>
      </c>
      <c r="AH451" s="408">
        <f t="shared" si="242"/>
        <v>0</v>
      </c>
      <c r="AI451" s="408">
        <f t="shared" si="242"/>
        <v>0</v>
      </c>
      <c r="AJ451" s="408">
        <f t="shared" si="242"/>
        <v>0</v>
      </c>
      <c r="AK451" s="408">
        <f t="shared" si="242"/>
        <v>0</v>
      </c>
      <c r="AL451" s="408">
        <f t="shared" si="242"/>
        <v>0</v>
      </c>
      <c r="AM451" s="308"/>
    </row>
    <row r="452" spans="1:39" s="280" customFormat="1" ht="15" outlineLevel="1">
      <c r="A452" s="506"/>
      <c r="B452" s="311"/>
      <c r="C452" s="309"/>
      <c r="D452" s="313"/>
      <c r="E452" s="313"/>
      <c r="F452" s="313"/>
      <c r="G452" s="313"/>
      <c r="H452" s="313"/>
      <c r="I452" s="313"/>
      <c r="J452" s="313"/>
      <c r="K452" s="313"/>
      <c r="L452" s="313"/>
      <c r="M452" s="313"/>
      <c r="N452" s="288"/>
      <c r="O452" s="313"/>
      <c r="P452" s="313"/>
      <c r="Q452" s="313"/>
      <c r="R452" s="313"/>
      <c r="S452" s="313"/>
      <c r="T452" s="313"/>
      <c r="U452" s="313"/>
      <c r="V452" s="313"/>
      <c r="W452" s="313"/>
      <c r="X452" s="313"/>
      <c r="Y452" s="415"/>
      <c r="Z452" s="413"/>
      <c r="AA452" s="413"/>
      <c r="AB452" s="413"/>
      <c r="AC452" s="413"/>
      <c r="AD452" s="413"/>
      <c r="AE452" s="413"/>
      <c r="AF452" s="413"/>
      <c r="AG452" s="413"/>
      <c r="AH452" s="413"/>
      <c r="AI452" s="413"/>
      <c r="AJ452" s="413"/>
      <c r="AK452" s="413"/>
      <c r="AL452" s="413"/>
      <c r="AM452" s="310"/>
    </row>
    <row r="453" spans="1:39" s="280" customFormat="1" ht="30" outlineLevel="1">
      <c r="A453" s="506">
        <v>16</v>
      </c>
      <c r="B453" s="311" t="s">
        <v>472</v>
      </c>
      <c r="C453" s="288" t="s">
        <v>25</v>
      </c>
      <c r="D453" s="292"/>
      <c r="E453" s="292"/>
      <c r="F453" s="292"/>
      <c r="G453" s="292"/>
      <c r="H453" s="292"/>
      <c r="I453" s="292"/>
      <c r="J453" s="292"/>
      <c r="K453" s="292"/>
      <c r="L453" s="292"/>
      <c r="M453" s="292"/>
      <c r="N453" s="288"/>
      <c r="O453" s="292"/>
      <c r="P453" s="292"/>
      <c r="Q453" s="292"/>
      <c r="R453" s="292"/>
      <c r="S453" s="292"/>
      <c r="T453" s="292"/>
      <c r="U453" s="292"/>
      <c r="V453" s="292"/>
      <c r="W453" s="292"/>
      <c r="X453" s="292"/>
      <c r="Y453" s="412"/>
      <c r="Z453" s="412"/>
      <c r="AA453" s="412"/>
      <c r="AB453" s="412"/>
      <c r="AC453" s="412"/>
      <c r="AD453" s="412"/>
      <c r="AE453" s="412"/>
      <c r="AF453" s="412"/>
      <c r="AG453" s="412"/>
      <c r="AH453" s="412"/>
      <c r="AI453" s="412"/>
      <c r="AJ453" s="412"/>
      <c r="AK453" s="412"/>
      <c r="AL453" s="412"/>
      <c r="AM453" s="293">
        <f>SUM(Y453:AL453)</f>
        <v>0</v>
      </c>
    </row>
    <row r="454" spans="1:39" s="280" customFormat="1" ht="15" outlineLevel="1">
      <c r="A454" s="506"/>
      <c r="B454" s="311" t="s">
        <v>256</v>
      </c>
      <c r="C454" s="288" t="s">
        <v>160</v>
      </c>
      <c r="D454" s="292"/>
      <c r="E454" s="292"/>
      <c r="F454" s="292"/>
      <c r="G454" s="292"/>
      <c r="H454" s="292"/>
      <c r="I454" s="292"/>
      <c r="J454" s="292"/>
      <c r="K454" s="292"/>
      <c r="L454" s="292"/>
      <c r="M454" s="292"/>
      <c r="N454" s="288"/>
      <c r="O454" s="292"/>
      <c r="P454" s="292"/>
      <c r="Q454" s="292"/>
      <c r="R454" s="292"/>
      <c r="S454" s="292"/>
      <c r="T454" s="292"/>
      <c r="U454" s="292"/>
      <c r="V454" s="292"/>
      <c r="W454" s="292"/>
      <c r="X454" s="292"/>
      <c r="Y454" s="408">
        <f>Y453</f>
        <v>0</v>
      </c>
      <c r="Z454" s="408">
        <f>Z453</f>
        <v>0</v>
      </c>
      <c r="AA454" s="408">
        <f t="shared" ref="AA454:AD454" si="243">AA453</f>
        <v>0</v>
      </c>
      <c r="AB454" s="408">
        <f t="shared" si="243"/>
        <v>0</v>
      </c>
      <c r="AC454" s="408">
        <f t="shared" si="243"/>
        <v>0</v>
      </c>
      <c r="AD454" s="408">
        <f t="shared" si="243"/>
        <v>0</v>
      </c>
      <c r="AE454" s="408">
        <f t="shared" ref="AE454:AL454" si="244">AE453</f>
        <v>0</v>
      </c>
      <c r="AF454" s="408">
        <f t="shared" si="244"/>
        <v>0</v>
      </c>
      <c r="AG454" s="408">
        <f t="shared" si="244"/>
        <v>0</v>
      </c>
      <c r="AH454" s="408">
        <f t="shared" si="244"/>
        <v>0</v>
      </c>
      <c r="AI454" s="408">
        <f t="shared" si="244"/>
        <v>0</v>
      </c>
      <c r="AJ454" s="408">
        <f t="shared" si="244"/>
        <v>0</v>
      </c>
      <c r="AK454" s="408">
        <f t="shared" si="244"/>
        <v>0</v>
      </c>
      <c r="AL454" s="408">
        <f t="shared" si="244"/>
        <v>0</v>
      </c>
      <c r="AM454" s="308"/>
    </row>
    <row r="455" spans="1:39" s="280" customFormat="1" ht="15" outlineLevel="1">
      <c r="A455" s="506"/>
      <c r="B455" s="311"/>
      <c r="C455" s="309"/>
      <c r="D455" s="313"/>
      <c r="E455" s="313"/>
      <c r="F455" s="313"/>
      <c r="G455" s="313"/>
      <c r="H455" s="313"/>
      <c r="I455" s="313"/>
      <c r="J455" s="313"/>
      <c r="K455" s="313"/>
      <c r="L455" s="313"/>
      <c r="M455" s="313"/>
      <c r="N455" s="288"/>
      <c r="O455" s="313"/>
      <c r="P455" s="313"/>
      <c r="Q455" s="313"/>
      <c r="R455" s="313"/>
      <c r="S455" s="313"/>
      <c r="T455" s="313"/>
      <c r="U455" s="313"/>
      <c r="V455" s="313"/>
      <c r="W455" s="313"/>
      <c r="X455" s="313"/>
      <c r="Y455" s="415"/>
      <c r="Z455" s="413"/>
      <c r="AA455" s="413"/>
      <c r="AB455" s="413"/>
      <c r="AC455" s="413"/>
      <c r="AD455" s="413"/>
      <c r="AE455" s="413"/>
      <c r="AF455" s="413"/>
      <c r="AG455" s="413"/>
      <c r="AH455" s="413"/>
      <c r="AI455" s="413"/>
      <c r="AJ455" s="413"/>
      <c r="AK455" s="413"/>
      <c r="AL455" s="413"/>
      <c r="AM455" s="310"/>
    </row>
    <row r="456" spans="1:39" ht="15" outlineLevel="1">
      <c r="A456" s="506">
        <v>17</v>
      </c>
      <c r="B456" s="311" t="s">
        <v>9</v>
      </c>
      <c r="C456" s="288" t="s">
        <v>25</v>
      </c>
      <c r="D456" s="292">
        <f>'7.  Persistence Report'!AT101</f>
        <v>0</v>
      </c>
      <c r="E456" s="292">
        <f>'7.  Persistence Report'!AU101</f>
        <v>0</v>
      </c>
      <c r="F456" s="292">
        <f>'7.  Persistence Report'!AV101</f>
        <v>0</v>
      </c>
      <c r="G456" s="292">
        <f>'7.  Persistence Report'!AW101</f>
        <v>0</v>
      </c>
      <c r="H456" s="292">
        <f>'7.  Persistence Report'!AX101</f>
        <v>0</v>
      </c>
      <c r="I456" s="292">
        <f>'7.  Persistence Report'!AY101</f>
        <v>0</v>
      </c>
      <c r="J456" s="292">
        <f>'7.  Persistence Report'!AZ101</f>
        <v>0</v>
      </c>
      <c r="K456" s="292">
        <f>'7.  Persistence Report'!BA101</f>
        <v>0</v>
      </c>
      <c r="L456" s="292">
        <f>'7.  Persistence Report'!BB101</f>
        <v>0</v>
      </c>
      <c r="M456" s="292">
        <f>'7.  Persistence Report'!BC101</f>
        <v>0</v>
      </c>
      <c r="N456" s="288"/>
      <c r="O456" s="292">
        <f>'7.  Persistence Report'!O101</f>
        <v>61.718769999999999</v>
      </c>
      <c r="P456" s="292">
        <f>'7.  Persistence Report'!P101</f>
        <v>0</v>
      </c>
      <c r="Q456" s="292">
        <f>'7.  Persistence Report'!Q101</f>
        <v>0</v>
      </c>
      <c r="R456" s="292">
        <f>'7.  Persistence Report'!R101</f>
        <v>0</v>
      </c>
      <c r="S456" s="292">
        <f>'7.  Persistence Report'!S101</f>
        <v>0</v>
      </c>
      <c r="T456" s="292">
        <f>'7.  Persistence Report'!T101</f>
        <v>0</v>
      </c>
      <c r="U456" s="292">
        <f>'7.  Persistence Report'!U101</f>
        <v>0</v>
      </c>
      <c r="V456" s="292">
        <f>'7.  Persistence Report'!V101</f>
        <v>0</v>
      </c>
      <c r="W456" s="292">
        <f>'7.  Persistence Report'!W101</f>
        <v>0</v>
      </c>
      <c r="X456" s="292">
        <f>'7.  Persistence Report'!X101</f>
        <v>0</v>
      </c>
      <c r="Y456" s="412"/>
      <c r="Z456" s="412"/>
      <c r="AA456" s="412"/>
      <c r="AB456" s="412"/>
      <c r="AC456" s="412"/>
      <c r="AD456" s="412"/>
      <c r="AE456" s="412"/>
      <c r="AF456" s="412"/>
      <c r="AG456" s="412"/>
      <c r="AH456" s="412"/>
      <c r="AI456" s="412"/>
      <c r="AJ456" s="412"/>
      <c r="AK456" s="412"/>
      <c r="AL456" s="412"/>
      <c r="AM456" s="293">
        <f>SUM(Y456:AL456)</f>
        <v>0</v>
      </c>
    </row>
    <row r="457" spans="1:39" ht="15" outlineLevel="1">
      <c r="B457" s="291" t="s">
        <v>256</v>
      </c>
      <c r="C457" s="288" t="s">
        <v>160</v>
      </c>
      <c r="D457" s="292"/>
      <c r="E457" s="292"/>
      <c r="F457" s="292"/>
      <c r="G457" s="292"/>
      <c r="H457" s="292"/>
      <c r="I457" s="292"/>
      <c r="J457" s="292"/>
      <c r="K457" s="292"/>
      <c r="L457" s="292"/>
      <c r="M457" s="292"/>
      <c r="N457" s="288"/>
      <c r="O457" s="292"/>
      <c r="P457" s="292"/>
      <c r="Q457" s="292"/>
      <c r="R457" s="292"/>
      <c r="S457" s="292"/>
      <c r="T457" s="292"/>
      <c r="U457" s="292"/>
      <c r="V457" s="292"/>
      <c r="W457" s="292"/>
      <c r="X457" s="292"/>
      <c r="Y457" s="408">
        <f>Y456</f>
        <v>0</v>
      </c>
      <c r="Z457" s="408">
        <f>Z456</f>
        <v>0</v>
      </c>
      <c r="AA457" s="408">
        <f t="shared" ref="AA457:AD457" si="245">AA456</f>
        <v>0</v>
      </c>
      <c r="AB457" s="408">
        <f t="shared" si="245"/>
        <v>0</v>
      </c>
      <c r="AC457" s="408">
        <f t="shared" si="245"/>
        <v>0</v>
      </c>
      <c r="AD457" s="408">
        <f t="shared" si="245"/>
        <v>0</v>
      </c>
      <c r="AE457" s="408">
        <f t="shared" ref="AE457:AL457" si="246">AE456</f>
        <v>0</v>
      </c>
      <c r="AF457" s="408">
        <f t="shared" si="246"/>
        <v>0</v>
      </c>
      <c r="AG457" s="408">
        <f t="shared" si="246"/>
        <v>0</v>
      </c>
      <c r="AH457" s="408">
        <f t="shared" si="246"/>
        <v>0</v>
      </c>
      <c r="AI457" s="408">
        <f t="shared" si="246"/>
        <v>0</v>
      </c>
      <c r="AJ457" s="408">
        <f t="shared" si="246"/>
        <v>0</v>
      </c>
      <c r="AK457" s="408">
        <f t="shared" si="246"/>
        <v>0</v>
      </c>
      <c r="AL457" s="408">
        <f t="shared" si="246"/>
        <v>0</v>
      </c>
      <c r="AM457" s="308"/>
    </row>
    <row r="458" spans="1:39" ht="15" outlineLevel="1">
      <c r="B458" s="312"/>
      <c r="C458" s="302"/>
      <c r="D458" s="288"/>
      <c r="E458" s="288"/>
      <c r="F458" s="288"/>
      <c r="G458" s="288"/>
      <c r="H458" s="288"/>
      <c r="I458" s="288"/>
      <c r="J458" s="288"/>
      <c r="K458" s="288"/>
      <c r="L458" s="288"/>
      <c r="M458" s="288"/>
      <c r="N458" s="288"/>
      <c r="O458" s="288"/>
      <c r="P458" s="288"/>
      <c r="Q458" s="288"/>
      <c r="R458" s="288"/>
      <c r="S458" s="288"/>
      <c r="T458" s="288"/>
      <c r="U458" s="288"/>
      <c r="V458" s="288"/>
      <c r="W458" s="288"/>
      <c r="X458" s="288"/>
      <c r="Y458" s="416"/>
      <c r="Z458" s="417"/>
      <c r="AA458" s="417"/>
      <c r="AB458" s="417"/>
      <c r="AC458" s="417"/>
      <c r="AD458" s="417"/>
      <c r="AE458" s="417"/>
      <c r="AF458" s="417"/>
      <c r="AG458" s="417"/>
      <c r="AH458" s="417"/>
      <c r="AI458" s="417"/>
      <c r="AJ458" s="417"/>
      <c r="AK458" s="417"/>
      <c r="AL458" s="417"/>
      <c r="AM458" s="314"/>
    </row>
    <row r="459" spans="1:39" ht="15.6" outlineLevel="1">
      <c r="A459" s="507"/>
      <c r="B459" s="285" t="s">
        <v>10</v>
      </c>
      <c r="C459" s="286"/>
      <c r="D459" s="286"/>
      <c r="E459" s="286"/>
      <c r="F459" s="286"/>
      <c r="G459" s="286"/>
      <c r="H459" s="286"/>
      <c r="I459" s="286"/>
      <c r="J459" s="286"/>
      <c r="K459" s="286"/>
      <c r="L459" s="286"/>
      <c r="M459" s="286"/>
      <c r="N459" s="287"/>
      <c r="O459" s="286"/>
      <c r="P459" s="286"/>
      <c r="Q459" s="286"/>
      <c r="R459" s="286"/>
      <c r="S459" s="286"/>
      <c r="T459" s="286"/>
      <c r="U459" s="286"/>
      <c r="V459" s="286"/>
      <c r="W459" s="286"/>
      <c r="X459" s="286"/>
      <c r="Y459" s="411"/>
      <c r="Z459" s="411"/>
      <c r="AA459" s="411"/>
      <c r="AB459" s="411"/>
      <c r="AC459" s="411"/>
      <c r="AD459" s="411"/>
      <c r="AE459" s="411"/>
      <c r="AF459" s="411"/>
      <c r="AG459" s="411"/>
      <c r="AH459" s="411"/>
      <c r="AI459" s="411"/>
      <c r="AJ459" s="411"/>
      <c r="AK459" s="411"/>
      <c r="AL459" s="411"/>
      <c r="AM459" s="289"/>
    </row>
    <row r="460" spans="1:39" ht="15" outlineLevel="1">
      <c r="A460" s="506">
        <v>18</v>
      </c>
      <c r="B460" s="312" t="s">
        <v>11</v>
      </c>
      <c r="C460" s="288" t="s">
        <v>25</v>
      </c>
      <c r="D460" s="292"/>
      <c r="E460" s="292"/>
      <c r="F460" s="292"/>
      <c r="G460" s="292"/>
      <c r="H460" s="292"/>
      <c r="I460" s="292"/>
      <c r="J460" s="292"/>
      <c r="K460" s="292"/>
      <c r="L460" s="292"/>
      <c r="M460" s="292"/>
      <c r="N460" s="292">
        <v>12</v>
      </c>
      <c r="O460" s="292"/>
      <c r="P460" s="292"/>
      <c r="Q460" s="292"/>
      <c r="R460" s="292"/>
      <c r="S460" s="292"/>
      <c r="T460" s="292"/>
      <c r="U460" s="292"/>
      <c r="V460" s="292"/>
      <c r="W460" s="292"/>
      <c r="X460" s="292"/>
      <c r="Y460" s="423"/>
      <c r="Z460" s="412"/>
      <c r="AA460" s="412"/>
      <c r="AB460" s="412"/>
      <c r="AC460" s="412"/>
      <c r="AD460" s="412"/>
      <c r="AE460" s="412"/>
      <c r="AF460" s="412"/>
      <c r="AG460" s="412"/>
      <c r="AH460" s="412"/>
      <c r="AI460" s="412"/>
      <c r="AJ460" s="412"/>
      <c r="AK460" s="412"/>
      <c r="AL460" s="412"/>
      <c r="AM460" s="293">
        <f>SUM(Y460:AL460)</f>
        <v>0</v>
      </c>
    </row>
    <row r="461" spans="1:39" ht="15" outlineLevel="1">
      <c r="B461" s="291" t="s">
        <v>256</v>
      </c>
      <c r="C461" s="288" t="s">
        <v>160</v>
      </c>
      <c r="D461" s="292"/>
      <c r="E461" s="292"/>
      <c r="F461" s="292"/>
      <c r="G461" s="292"/>
      <c r="H461" s="292"/>
      <c r="I461" s="292"/>
      <c r="J461" s="292"/>
      <c r="K461" s="292"/>
      <c r="L461" s="292"/>
      <c r="M461" s="292"/>
      <c r="N461" s="292">
        <f>N460</f>
        <v>12</v>
      </c>
      <c r="O461" s="292"/>
      <c r="P461" s="292"/>
      <c r="Q461" s="292"/>
      <c r="R461" s="292"/>
      <c r="S461" s="292"/>
      <c r="T461" s="292"/>
      <c r="U461" s="292"/>
      <c r="V461" s="292"/>
      <c r="W461" s="292"/>
      <c r="X461" s="292"/>
      <c r="Y461" s="408">
        <f>Y460</f>
        <v>0</v>
      </c>
      <c r="Z461" s="408">
        <f>Z460</f>
        <v>0</v>
      </c>
      <c r="AA461" s="408">
        <f t="shared" ref="AA461:AD461" si="247">AA460</f>
        <v>0</v>
      </c>
      <c r="AB461" s="408">
        <f t="shared" si="247"/>
        <v>0</v>
      </c>
      <c r="AC461" s="408">
        <f t="shared" si="247"/>
        <v>0</v>
      </c>
      <c r="AD461" s="408">
        <f t="shared" si="247"/>
        <v>0</v>
      </c>
      <c r="AE461" s="408">
        <f t="shared" ref="AE461:AL461" si="248">AE460</f>
        <v>0</v>
      </c>
      <c r="AF461" s="408">
        <f t="shared" si="248"/>
        <v>0</v>
      </c>
      <c r="AG461" s="408">
        <f t="shared" si="248"/>
        <v>0</v>
      </c>
      <c r="AH461" s="408">
        <f t="shared" si="248"/>
        <v>0</v>
      </c>
      <c r="AI461" s="408">
        <f t="shared" si="248"/>
        <v>0</v>
      </c>
      <c r="AJ461" s="408">
        <f t="shared" si="248"/>
        <v>0</v>
      </c>
      <c r="AK461" s="408">
        <f t="shared" si="248"/>
        <v>0</v>
      </c>
      <c r="AL461" s="408">
        <f t="shared" si="248"/>
        <v>0</v>
      </c>
      <c r="AM461" s="294"/>
    </row>
    <row r="462" spans="1:39" ht="15" outlineLevel="1">
      <c r="A462" s="509"/>
      <c r="B462" s="312"/>
      <c r="C462" s="302"/>
      <c r="D462" s="288"/>
      <c r="E462" s="288"/>
      <c r="F462" s="288"/>
      <c r="G462" s="288"/>
      <c r="H462" s="288"/>
      <c r="I462" s="288"/>
      <c r="J462" s="288"/>
      <c r="K462" s="288"/>
      <c r="L462" s="288"/>
      <c r="M462" s="288"/>
      <c r="N462" s="288"/>
      <c r="O462" s="288"/>
      <c r="P462" s="288"/>
      <c r="Q462" s="288"/>
      <c r="R462" s="288"/>
      <c r="S462" s="288"/>
      <c r="T462" s="288"/>
      <c r="U462" s="288"/>
      <c r="V462" s="288"/>
      <c r="W462" s="288"/>
      <c r="X462" s="288"/>
      <c r="Y462" s="409"/>
      <c r="Z462" s="418"/>
      <c r="AA462" s="418"/>
      <c r="AB462" s="418"/>
      <c r="AC462" s="418"/>
      <c r="AD462" s="418"/>
      <c r="AE462" s="418"/>
      <c r="AF462" s="418"/>
      <c r="AG462" s="418"/>
      <c r="AH462" s="418"/>
      <c r="AI462" s="418"/>
      <c r="AJ462" s="418"/>
      <c r="AK462" s="418"/>
      <c r="AL462" s="418"/>
      <c r="AM462" s="303"/>
    </row>
    <row r="463" spans="1:39" ht="15" outlineLevel="1">
      <c r="A463" s="506">
        <v>19</v>
      </c>
      <c r="B463" s="312" t="s">
        <v>12</v>
      </c>
      <c r="C463" s="288" t="s">
        <v>25</v>
      </c>
      <c r="D463" s="292"/>
      <c r="E463" s="292"/>
      <c r="F463" s="292"/>
      <c r="G463" s="292"/>
      <c r="H463" s="292"/>
      <c r="I463" s="292"/>
      <c r="J463" s="292"/>
      <c r="K463" s="292"/>
      <c r="L463" s="292"/>
      <c r="M463" s="292"/>
      <c r="N463" s="292">
        <v>12</v>
      </c>
      <c r="O463" s="292"/>
      <c r="P463" s="292"/>
      <c r="Q463" s="292"/>
      <c r="R463" s="292"/>
      <c r="S463" s="292"/>
      <c r="T463" s="292"/>
      <c r="U463" s="292"/>
      <c r="V463" s="292"/>
      <c r="W463" s="292"/>
      <c r="X463" s="292"/>
      <c r="Y463" s="407"/>
      <c r="Z463" s="412"/>
      <c r="AA463" s="412"/>
      <c r="AB463" s="412"/>
      <c r="AC463" s="412"/>
      <c r="AD463" s="412"/>
      <c r="AE463" s="412"/>
      <c r="AF463" s="412"/>
      <c r="AG463" s="412"/>
      <c r="AH463" s="412"/>
      <c r="AI463" s="412"/>
      <c r="AJ463" s="412"/>
      <c r="AK463" s="412"/>
      <c r="AL463" s="412"/>
      <c r="AM463" s="293">
        <f>SUM(Y463:AL463)</f>
        <v>0</v>
      </c>
    </row>
    <row r="464" spans="1:39" ht="15" outlineLevel="1">
      <c r="B464" s="291" t="s">
        <v>256</v>
      </c>
      <c r="C464" s="288" t="s">
        <v>160</v>
      </c>
      <c r="D464" s="292"/>
      <c r="E464" s="292"/>
      <c r="F464" s="292"/>
      <c r="G464" s="292"/>
      <c r="H464" s="292"/>
      <c r="I464" s="292"/>
      <c r="J464" s="292"/>
      <c r="K464" s="292"/>
      <c r="L464" s="292"/>
      <c r="M464" s="292"/>
      <c r="N464" s="292">
        <f>N463</f>
        <v>12</v>
      </c>
      <c r="O464" s="292"/>
      <c r="P464" s="292"/>
      <c r="Q464" s="292"/>
      <c r="R464" s="292"/>
      <c r="S464" s="292"/>
      <c r="T464" s="292"/>
      <c r="U464" s="292"/>
      <c r="V464" s="292"/>
      <c r="W464" s="292"/>
      <c r="X464" s="292"/>
      <c r="Y464" s="408">
        <f>Y463</f>
        <v>0</v>
      </c>
      <c r="Z464" s="408">
        <f>Z463</f>
        <v>0</v>
      </c>
      <c r="AA464" s="408">
        <f t="shared" ref="AA464:AD464" si="249">AA463</f>
        <v>0</v>
      </c>
      <c r="AB464" s="408">
        <f t="shared" si="249"/>
        <v>0</v>
      </c>
      <c r="AC464" s="408">
        <f t="shared" si="249"/>
        <v>0</v>
      </c>
      <c r="AD464" s="408">
        <f t="shared" si="249"/>
        <v>0</v>
      </c>
      <c r="AE464" s="408">
        <f t="shared" ref="AE464:AL464" si="250">AE463</f>
        <v>0</v>
      </c>
      <c r="AF464" s="408">
        <f t="shared" si="250"/>
        <v>0</v>
      </c>
      <c r="AG464" s="408">
        <f t="shared" si="250"/>
        <v>0</v>
      </c>
      <c r="AH464" s="408">
        <f t="shared" si="250"/>
        <v>0</v>
      </c>
      <c r="AI464" s="408">
        <f t="shared" si="250"/>
        <v>0</v>
      </c>
      <c r="AJ464" s="408">
        <f t="shared" si="250"/>
        <v>0</v>
      </c>
      <c r="AK464" s="408">
        <f t="shared" si="250"/>
        <v>0</v>
      </c>
      <c r="AL464" s="408">
        <f t="shared" si="250"/>
        <v>0</v>
      </c>
      <c r="AM464" s="294"/>
    </row>
    <row r="465" spans="1:39" ht="15" outlineLevel="1">
      <c r="B465" s="312"/>
      <c r="C465" s="302"/>
      <c r="D465" s="288"/>
      <c r="E465" s="288"/>
      <c r="F465" s="288"/>
      <c r="G465" s="288"/>
      <c r="H465" s="288"/>
      <c r="I465" s="288"/>
      <c r="J465" s="288"/>
      <c r="K465" s="288"/>
      <c r="L465" s="288"/>
      <c r="M465" s="288"/>
      <c r="N465" s="288"/>
      <c r="O465" s="288"/>
      <c r="P465" s="288"/>
      <c r="Q465" s="288"/>
      <c r="R465" s="288"/>
      <c r="S465" s="288"/>
      <c r="T465" s="288"/>
      <c r="U465" s="288"/>
      <c r="V465" s="288"/>
      <c r="W465" s="288"/>
      <c r="X465" s="288"/>
      <c r="Y465" s="419"/>
      <c r="Z465" s="419"/>
      <c r="AA465" s="409"/>
      <c r="AB465" s="409"/>
      <c r="AC465" s="409"/>
      <c r="AD465" s="409"/>
      <c r="AE465" s="409"/>
      <c r="AF465" s="409"/>
      <c r="AG465" s="409"/>
      <c r="AH465" s="409"/>
      <c r="AI465" s="409"/>
      <c r="AJ465" s="409"/>
      <c r="AK465" s="409"/>
      <c r="AL465" s="409"/>
      <c r="AM465" s="303"/>
    </row>
    <row r="466" spans="1:39" ht="15" outlineLevel="1">
      <c r="A466" s="506">
        <v>20</v>
      </c>
      <c r="B466" s="312" t="s">
        <v>13</v>
      </c>
      <c r="C466" s="288" t="s">
        <v>25</v>
      </c>
      <c r="D466" s="292">
        <f>'7.  Persistence Report'!AT102</f>
        <v>7506.2550529999999</v>
      </c>
      <c r="E466" s="292">
        <f>'7.  Persistence Report'!AU102</f>
        <v>7506.2550529999999</v>
      </c>
      <c r="F466" s="292">
        <f>'7.  Persistence Report'!AV102</f>
        <v>7506.2550529999999</v>
      </c>
      <c r="G466" s="292">
        <f>'7.  Persistence Report'!AW102</f>
        <v>7506.2550529999999</v>
      </c>
      <c r="H466" s="292">
        <f>'7.  Persistence Report'!AX102</f>
        <v>7506.2550529999999</v>
      </c>
      <c r="I466" s="292">
        <f>'7.  Persistence Report'!AY102</f>
        <v>7506.2550529999999</v>
      </c>
      <c r="J466" s="292">
        <f>'7.  Persistence Report'!AZ102</f>
        <v>7506.2550529999999</v>
      </c>
      <c r="K466" s="292">
        <f>'7.  Persistence Report'!BA102</f>
        <v>7506.2550529999999</v>
      </c>
      <c r="L466" s="292">
        <f>'7.  Persistence Report'!BB102</f>
        <v>7506.2550529999999</v>
      </c>
      <c r="M466" s="292">
        <f>'7.  Persistence Report'!BC102</f>
        <v>7506.2550529999999</v>
      </c>
      <c r="N466" s="292">
        <v>12</v>
      </c>
      <c r="O466" s="292">
        <f>'7.  Persistence Report'!O102</f>
        <v>0.18984419999999999</v>
      </c>
      <c r="P466" s="292">
        <f>'7.  Persistence Report'!P102</f>
        <v>0.18984419999999999</v>
      </c>
      <c r="Q466" s="292">
        <f>'7.  Persistence Report'!Q102</f>
        <v>0.18984419999999999</v>
      </c>
      <c r="R466" s="292">
        <f>'7.  Persistence Report'!R102</f>
        <v>0.18984419999999999</v>
      </c>
      <c r="S466" s="292">
        <f>'7.  Persistence Report'!S102</f>
        <v>0.18984419999999999</v>
      </c>
      <c r="T466" s="292">
        <f>'7.  Persistence Report'!T102</f>
        <v>0.18984419999999999</v>
      </c>
      <c r="U466" s="292">
        <f>'7.  Persistence Report'!U102</f>
        <v>0.18984419999999999</v>
      </c>
      <c r="V466" s="292">
        <f>'7.  Persistence Report'!V102</f>
        <v>0.18984419999999999</v>
      </c>
      <c r="W466" s="292">
        <f>'7.  Persistence Report'!W102</f>
        <v>0.18984419999999999</v>
      </c>
      <c r="X466" s="292">
        <f>'7.  Persistence Report'!X102</f>
        <v>0.18984419999999999</v>
      </c>
      <c r="Y466" s="407"/>
      <c r="Z466" s="412"/>
      <c r="AA466" s="412">
        <v>1</v>
      </c>
      <c r="AB466" s="412"/>
      <c r="AC466" s="412"/>
      <c r="AD466" s="412"/>
      <c r="AE466" s="412"/>
      <c r="AF466" s="412"/>
      <c r="AG466" s="412"/>
      <c r="AH466" s="412"/>
      <c r="AI466" s="412"/>
      <c r="AJ466" s="412"/>
      <c r="AK466" s="412"/>
      <c r="AL466" s="412"/>
      <c r="AM466" s="293">
        <f>SUM(Y466:AL466)</f>
        <v>1</v>
      </c>
    </row>
    <row r="467" spans="1:39" ht="15" outlineLevel="1">
      <c r="B467" s="291" t="s">
        <v>256</v>
      </c>
      <c r="C467" s="288" t="s">
        <v>160</v>
      </c>
      <c r="D467" s="292"/>
      <c r="E467" s="292"/>
      <c r="F467" s="292"/>
      <c r="G467" s="292"/>
      <c r="H467" s="292"/>
      <c r="I467" s="292"/>
      <c r="J467" s="292"/>
      <c r="K467" s="292"/>
      <c r="L467" s="292"/>
      <c r="M467" s="292"/>
      <c r="N467" s="292">
        <f>N466</f>
        <v>12</v>
      </c>
      <c r="O467" s="292"/>
      <c r="P467" s="292"/>
      <c r="Q467" s="292"/>
      <c r="R467" s="292"/>
      <c r="S467" s="292"/>
      <c r="T467" s="292"/>
      <c r="U467" s="292"/>
      <c r="V467" s="292"/>
      <c r="W467" s="292"/>
      <c r="X467" s="292"/>
      <c r="Y467" s="408">
        <f>Y466</f>
        <v>0</v>
      </c>
      <c r="Z467" s="408">
        <f>Z466</f>
        <v>0</v>
      </c>
      <c r="AA467" s="408">
        <f t="shared" ref="AA467:AD467" si="251">AA466</f>
        <v>1</v>
      </c>
      <c r="AB467" s="408">
        <f t="shared" si="251"/>
        <v>0</v>
      </c>
      <c r="AC467" s="408">
        <f t="shared" si="251"/>
        <v>0</v>
      </c>
      <c r="AD467" s="408">
        <f t="shared" si="251"/>
        <v>0</v>
      </c>
      <c r="AE467" s="408">
        <f t="shared" ref="AE467:AL467" si="252">AE466</f>
        <v>0</v>
      </c>
      <c r="AF467" s="408">
        <f t="shared" si="252"/>
        <v>0</v>
      </c>
      <c r="AG467" s="408">
        <f t="shared" si="252"/>
        <v>0</v>
      </c>
      <c r="AH467" s="408">
        <f t="shared" si="252"/>
        <v>0</v>
      </c>
      <c r="AI467" s="408">
        <f t="shared" si="252"/>
        <v>0</v>
      </c>
      <c r="AJ467" s="408">
        <f t="shared" si="252"/>
        <v>0</v>
      </c>
      <c r="AK467" s="408">
        <f t="shared" si="252"/>
        <v>0</v>
      </c>
      <c r="AL467" s="408">
        <f t="shared" si="252"/>
        <v>0</v>
      </c>
      <c r="AM467" s="303"/>
    </row>
    <row r="468" spans="1:39" ht="15" outlineLevel="1">
      <c r="B468" s="312"/>
      <c r="C468" s="302"/>
      <c r="D468" s="288"/>
      <c r="E468" s="288"/>
      <c r="F468" s="288"/>
      <c r="G468" s="288"/>
      <c r="H468" s="288"/>
      <c r="I468" s="288"/>
      <c r="J468" s="288"/>
      <c r="K468" s="288"/>
      <c r="L468" s="288"/>
      <c r="M468" s="288"/>
      <c r="N468" s="315"/>
      <c r="O468" s="288"/>
      <c r="P468" s="288"/>
      <c r="Q468" s="288"/>
      <c r="R468" s="288"/>
      <c r="S468" s="288"/>
      <c r="T468" s="288"/>
      <c r="U468" s="288"/>
      <c r="V468" s="288"/>
      <c r="W468" s="288"/>
      <c r="X468" s="288"/>
      <c r="Y468" s="409"/>
      <c r="Z468" s="409"/>
      <c r="AA468" s="409"/>
      <c r="AB468" s="409"/>
      <c r="AC468" s="409"/>
      <c r="AD468" s="409"/>
      <c r="AE468" s="409"/>
      <c r="AF468" s="409"/>
      <c r="AG468" s="409"/>
      <c r="AH468" s="409"/>
      <c r="AI468" s="409"/>
      <c r="AJ468" s="409"/>
      <c r="AK468" s="409"/>
      <c r="AL468" s="409"/>
      <c r="AM468" s="303"/>
    </row>
    <row r="469" spans="1:39" ht="15" outlineLevel="1">
      <c r="A469" s="506">
        <v>21</v>
      </c>
      <c r="B469" s="312" t="s">
        <v>22</v>
      </c>
      <c r="C469" s="288" t="s">
        <v>25</v>
      </c>
      <c r="D469" s="292"/>
      <c r="E469" s="292"/>
      <c r="F469" s="292"/>
      <c r="G469" s="292"/>
      <c r="H469" s="292"/>
      <c r="I469" s="292"/>
      <c r="J469" s="292"/>
      <c r="K469" s="292"/>
      <c r="L469" s="292"/>
      <c r="M469" s="292"/>
      <c r="N469" s="292">
        <v>12</v>
      </c>
      <c r="O469" s="292"/>
      <c r="P469" s="292"/>
      <c r="Q469" s="292"/>
      <c r="R469" s="292"/>
      <c r="S469" s="292"/>
      <c r="T469" s="292"/>
      <c r="U469" s="292"/>
      <c r="V469" s="292"/>
      <c r="W469" s="292"/>
      <c r="X469" s="292"/>
      <c r="Y469" s="407"/>
      <c r="Z469" s="412"/>
      <c r="AA469" s="412"/>
      <c r="AB469" s="412"/>
      <c r="AC469" s="412"/>
      <c r="AD469" s="412"/>
      <c r="AE469" s="412"/>
      <c r="AF469" s="412"/>
      <c r="AG469" s="412"/>
      <c r="AH469" s="412"/>
      <c r="AI469" s="412"/>
      <c r="AJ469" s="412"/>
      <c r="AK469" s="412"/>
      <c r="AL469" s="412"/>
      <c r="AM469" s="293">
        <f>SUM(Y469:AL469)</f>
        <v>0</v>
      </c>
    </row>
    <row r="470" spans="1:39" ht="15" outlineLevel="1">
      <c r="B470" s="291" t="s">
        <v>256</v>
      </c>
      <c r="C470" s="288" t="s">
        <v>160</v>
      </c>
      <c r="D470" s="292"/>
      <c r="E470" s="292"/>
      <c r="F470" s="292"/>
      <c r="G470" s="292"/>
      <c r="H470" s="292"/>
      <c r="I470" s="292"/>
      <c r="J470" s="292"/>
      <c r="K470" s="292"/>
      <c r="L470" s="292"/>
      <c r="M470" s="292"/>
      <c r="N470" s="292">
        <f>N469</f>
        <v>12</v>
      </c>
      <c r="O470" s="292"/>
      <c r="P470" s="292"/>
      <c r="Q470" s="292"/>
      <c r="R470" s="292"/>
      <c r="S470" s="292"/>
      <c r="T470" s="292"/>
      <c r="U470" s="292"/>
      <c r="V470" s="292"/>
      <c r="W470" s="292"/>
      <c r="X470" s="292"/>
      <c r="Y470" s="408">
        <f>Y469</f>
        <v>0</v>
      </c>
      <c r="Z470" s="408">
        <f>Z469</f>
        <v>0</v>
      </c>
      <c r="AA470" s="408">
        <f t="shared" ref="AA470:AD470" si="253">AA469</f>
        <v>0</v>
      </c>
      <c r="AB470" s="408">
        <f t="shared" si="253"/>
        <v>0</v>
      </c>
      <c r="AC470" s="408">
        <f t="shared" si="253"/>
        <v>0</v>
      </c>
      <c r="AD470" s="408">
        <f t="shared" si="253"/>
        <v>0</v>
      </c>
      <c r="AE470" s="408">
        <f t="shared" ref="AE470:AL470" si="254">AE469</f>
        <v>0</v>
      </c>
      <c r="AF470" s="408">
        <f t="shared" si="254"/>
        <v>0</v>
      </c>
      <c r="AG470" s="408">
        <f t="shared" si="254"/>
        <v>0</v>
      </c>
      <c r="AH470" s="408">
        <f t="shared" si="254"/>
        <v>0</v>
      </c>
      <c r="AI470" s="408">
        <f t="shared" si="254"/>
        <v>0</v>
      </c>
      <c r="AJ470" s="408">
        <f t="shared" si="254"/>
        <v>0</v>
      </c>
      <c r="AK470" s="408">
        <f t="shared" si="254"/>
        <v>0</v>
      </c>
      <c r="AL470" s="408">
        <f t="shared" si="254"/>
        <v>0</v>
      </c>
      <c r="AM470" s="294"/>
    </row>
    <row r="471" spans="1:39" ht="15" outlineLevel="1">
      <c r="B471" s="312"/>
      <c r="C471" s="302"/>
      <c r="D471" s="288"/>
      <c r="E471" s="288"/>
      <c r="F471" s="288"/>
      <c r="G471" s="288"/>
      <c r="H471" s="288"/>
      <c r="I471" s="288"/>
      <c r="J471" s="288"/>
      <c r="K471" s="288"/>
      <c r="L471" s="288"/>
      <c r="M471" s="288"/>
      <c r="N471" s="288"/>
      <c r="O471" s="288"/>
      <c r="P471" s="288"/>
      <c r="Q471" s="288"/>
      <c r="R471" s="288"/>
      <c r="S471" s="288"/>
      <c r="T471" s="288"/>
      <c r="U471" s="288"/>
      <c r="V471" s="288"/>
      <c r="W471" s="288"/>
      <c r="X471" s="288"/>
      <c r="Y471" s="419"/>
      <c r="Z471" s="409"/>
      <c r="AA471" s="409"/>
      <c r="AB471" s="409"/>
      <c r="AC471" s="409"/>
      <c r="AD471" s="409"/>
      <c r="AE471" s="409"/>
      <c r="AF471" s="409"/>
      <c r="AG471" s="409"/>
      <c r="AH471" s="409"/>
      <c r="AI471" s="409"/>
      <c r="AJ471" s="409"/>
      <c r="AK471" s="409"/>
      <c r="AL471" s="409"/>
      <c r="AM471" s="303"/>
    </row>
    <row r="472" spans="1:39" ht="15" outlineLevel="1">
      <c r="A472" s="506">
        <v>22</v>
      </c>
      <c r="B472" s="312" t="s">
        <v>9</v>
      </c>
      <c r="C472" s="288" t="s">
        <v>25</v>
      </c>
      <c r="D472" s="292"/>
      <c r="E472" s="292"/>
      <c r="F472" s="292"/>
      <c r="G472" s="292"/>
      <c r="H472" s="292"/>
      <c r="I472" s="292"/>
      <c r="J472" s="292"/>
      <c r="K472" s="292"/>
      <c r="L472" s="292"/>
      <c r="M472" s="292"/>
      <c r="N472" s="288"/>
      <c r="O472" s="292"/>
      <c r="P472" s="292"/>
      <c r="Q472" s="292"/>
      <c r="R472" s="292"/>
      <c r="S472" s="292"/>
      <c r="T472" s="292"/>
      <c r="U472" s="292"/>
      <c r="V472" s="292"/>
      <c r="W472" s="292"/>
      <c r="X472" s="292"/>
      <c r="Y472" s="407"/>
      <c r="Z472" s="412"/>
      <c r="AA472" s="412"/>
      <c r="AB472" s="412"/>
      <c r="AC472" s="412"/>
      <c r="AD472" s="412"/>
      <c r="AE472" s="412"/>
      <c r="AF472" s="412"/>
      <c r="AG472" s="412"/>
      <c r="AH472" s="412"/>
      <c r="AI472" s="412"/>
      <c r="AJ472" s="412"/>
      <c r="AK472" s="412"/>
      <c r="AL472" s="412"/>
      <c r="AM472" s="293">
        <f>SUM(Y472:AL472)</f>
        <v>0</v>
      </c>
    </row>
    <row r="473" spans="1:39" ht="15" outlineLevel="1">
      <c r="B473" s="291" t="s">
        <v>256</v>
      </c>
      <c r="C473" s="288" t="s">
        <v>160</v>
      </c>
      <c r="D473" s="292"/>
      <c r="E473" s="292"/>
      <c r="F473" s="292"/>
      <c r="G473" s="292"/>
      <c r="H473" s="292"/>
      <c r="I473" s="292"/>
      <c r="J473" s="292"/>
      <c r="K473" s="292"/>
      <c r="L473" s="292"/>
      <c r="M473" s="292"/>
      <c r="N473" s="288"/>
      <c r="O473" s="292"/>
      <c r="P473" s="292"/>
      <c r="Q473" s="292"/>
      <c r="R473" s="292"/>
      <c r="S473" s="292"/>
      <c r="T473" s="292"/>
      <c r="U473" s="292"/>
      <c r="V473" s="292"/>
      <c r="W473" s="292"/>
      <c r="X473" s="292"/>
      <c r="Y473" s="408">
        <f>Y472</f>
        <v>0</v>
      </c>
      <c r="Z473" s="408">
        <f>Z472</f>
        <v>0</v>
      </c>
      <c r="AA473" s="408">
        <f t="shared" ref="AA473:AD473" si="255">AA472</f>
        <v>0</v>
      </c>
      <c r="AB473" s="408">
        <f t="shared" si="255"/>
        <v>0</v>
      </c>
      <c r="AC473" s="408">
        <f t="shared" si="255"/>
        <v>0</v>
      </c>
      <c r="AD473" s="408">
        <f t="shared" si="255"/>
        <v>0</v>
      </c>
      <c r="AE473" s="408">
        <f t="shared" ref="AE473:AL473" si="256">AE472</f>
        <v>0</v>
      </c>
      <c r="AF473" s="408">
        <f t="shared" si="256"/>
        <v>0</v>
      </c>
      <c r="AG473" s="408">
        <f t="shared" si="256"/>
        <v>0</v>
      </c>
      <c r="AH473" s="408">
        <f t="shared" si="256"/>
        <v>0</v>
      </c>
      <c r="AI473" s="408">
        <f t="shared" si="256"/>
        <v>0</v>
      </c>
      <c r="AJ473" s="408">
        <f t="shared" si="256"/>
        <v>0</v>
      </c>
      <c r="AK473" s="408">
        <f t="shared" si="256"/>
        <v>0</v>
      </c>
      <c r="AL473" s="408">
        <f t="shared" si="256"/>
        <v>0</v>
      </c>
      <c r="AM473" s="303"/>
    </row>
    <row r="474" spans="1:39" ht="15" outlineLevel="1">
      <c r="B474" s="312"/>
      <c r="C474" s="302"/>
      <c r="D474" s="288"/>
      <c r="E474" s="288"/>
      <c r="F474" s="288"/>
      <c r="G474" s="288"/>
      <c r="H474" s="288"/>
      <c r="I474" s="288"/>
      <c r="J474" s="288"/>
      <c r="K474" s="288"/>
      <c r="L474" s="288"/>
      <c r="M474" s="288"/>
      <c r="N474" s="288"/>
      <c r="O474" s="288"/>
      <c r="P474" s="288"/>
      <c r="Q474" s="288"/>
      <c r="R474" s="288"/>
      <c r="S474" s="288"/>
      <c r="T474" s="288"/>
      <c r="U474" s="288"/>
      <c r="V474" s="288"/>
      <c r="W474" s="288"/>
      <c r="X474" s="288"/>
      <c r="Y474" s="409"/>
      <c r="Z474" s="409"/>
      <c r="AA474" s="409"/>
      <c r="AB474" s="409"/>
      <c r="AC474" s="409"/>
      <c r="AD474" s="409"/>
      <c r="AE474" s="409"/>
      <c r="AF474" s="409"/>
      <c r="AG474" s="409"/>
      <c r="AH474" s="409"/>
      <c r="AI474" s="409"/>
      <c r="AJ474" s="409"/>
      <c r="AK474" s="409"/>
      <c r="AL474" s="409"/>
      <c r="AM474" s="303"/>
    </row>
    <row r="475" spans="1:39" ht="15.6" outlineLevel="1">
      <c r="A475" s="507"/>
      <c r="B475" s="285" t="s">
        <v>14</v>
      </c>
      <c r="C475" s="286"/>
      <c r="D475" s="287"/>
      <c r="E475" s="287"/>
      <c r="F475" s="287"/>
      <c r="G475" s="287"/>
      <c r="H475" s="287"/>
      <c r="I475" s="287"/>
      <c r="J475" s="287"/>
      <c r="K475" s="287"/>
      <c r="L475" s="287"/>
      <c r="M475" s="287"/>
      <c r="N475" s="287"/>
      <c r="O475" s="287"/>
      <c r="P475" s="287"/>
      <c r="Q475" s="287"/>
      <c r="R475" s="287"/>
      <c r="S475" s="287"/>
      <c r="T475" s="287"/>
      <c r="U475" s="287"/>
      <c r="V475" s="287"/>
      <c r="W475" s="287"/>
      <c r="X475" s="287"/>
      <c r="Y475" s="411"/>
      <c r="Z475" s="411"/>
      <c r="AA475" s="411"/>
      <c r="AB475" s="411"/>
      <c r="AC475" s="411"/>
      <c r="AD475" s="411"/>
      <c r="AE475" s="411"/>
      <c r="AF475" s="411"/>
      <c r="AG475" s="411"/>
      <c r="AH475" s="411"/>
      <c r="AI475" s="411"/>
      <c r="AJ475" s="411"/>
      <c r="AK475" s="411"/>
      <c r="AL475" s="411"/>
      <c r="AM475" s="289"/>
    </row>
    <row r="476" spans="1:39" ht="15" outlineLevel="1">
      <c r="A476" s="506">
        <v>23</v>
      </c>
      <c r="B476" s="312" t="s">
        <v>14</v>
      </c>
      <c r="C476" s="288" t="s">
        <v>25</v>
      </c>
      <c r="D476" s="292">
        <f>'7.  Persistence Report'!AT95</f>
        <v>207772.30439999999</v>
      </c>
      <c r="E476" s="292">
        <f>'7.  Persistence Report'!AU95</f>
        <v>207484.67629999999</v>
      </c>
      <c r="F476" s="292">
        <f>'7.  Persistence Report'!AV95</f>
        <v>186687.62710000001</v>
      </c>
      <c r="G476" s="292">
        <f>'7.  Persistence Report'!AW95</f>
        <v>177282.87169999999</v>
      </c>
      <c r="H476" s="292">
        <f>'7.  Persistence Report'!AX95</f>
        <v>163244.1017</v>
      </c>
      <c r="I476" s="292">
        <f>'7.  Persistence Report'!AY95</f>
        <v>163244.1017</v>
      </c>
      <c r="J476" s="292">
        <f>'7.  Persistence Report'!AZ95</f>
        <v>153508.83069999999</v>
      </c>
      <c r="K476" s="292">
        <f>'7.  Persistence Report'!BA95</f>
        <v>151162.72760000001</v>
      </c>
      <c r="L476" s="292">
        <f>'7.  Persistence Report'!BB95</f>
        <v>70930.807459999996</v>
      </c>
      <c r="M476" s="292">
        <f>'7.  Persistence Report'!BC95</f>
        <v>70613.807459999996</v>
      </c>
      <c r="N476" s="288"/>
      <c r="O476" s="292">
        <f>'7.  Persistence Report'!O95</f>
        <v>19.024099679999999</v>
      </c>
      <c r="P476" s="292">
        <f>'7.  Persistence Report'!P95</f>
        <v>19.009311310000001</v>
      </c>
      <c r="Q476" s="292">
        <f>'7.  Persistence Report'!Q95</f>
        <v>17.925903250000001</v>
      </c>
      <c r="R476" s="292">
        <f>'7.  Persistence Report'!R95</f>
        <v>17.43522514</v>
      </c>
      <c r="S476" s="292">
        <f>'7.  Persistence Report'!S95</f>
        <v>16.930681809999999</v>
      </c>
      <c r="T476" s="292">
        <f>'7.  Persistence Report'!T95</f>
        <v>16.930681809999999</v>
      </c>
      <c r="U476" s="292">
        <f>'7.  Persistence Report'!U95</f>
        <v>16.42320492</v>
      </c>
      <c r="V476" s="292">
        <f>'7.  Persistence Report'!V95</f>
        <v>16.42320492</v>
      </c>
      <c r="W476" s="292">
        <f>'7.  Persistence Report'!W95</f>
        <v>12.243453329999999</v>
      </c>
      <c r="X476" s="292">
        <f>'7.  Persistence Report'!X95</f>
        <v>11.904053319999999</v>
      </c>
      <c r="Y476" s="467">
        <v>1</v>
      </c>
      <c r="Z476" s="407"/>
      <c r="AA476" s="407"/>
      <c r="AB476" s="407"/>
      <c r="AC476" s="407"/>
      <c r="AD476" s="407"/>
      <c r="AE476" s="407"/>
      <c r="AF476" s="407"/>
      <c r="AG476" s="407"/>
      <c r="AH476" s="407"/>
      <c r="AI476" s="407"/>
      <c r="AJ476" s="407"/>
      <c r="AK476" s="407"/>
      <c r="AL476" s="407"/>
      <c r="AM476" s="293">
        <f>SUM(Y476:AL476)</f>
        <v>1</v>
      </c>
    </row>
    <row r="477" spans="1:39" ht="15" outlineLevel="1">
      <c r="B477" s="291" t="s">
        <v>256</v>
      </c>
      <c r="C477" s="288" t="s">
        <v>160</v>
      </c>
      <c r="D477" s="292"/>
      <c r="E477" s="292"/>
      <c r="F477" s="292"/>
      <c r="G477" s="292"/>
      <c r="H477" s="292"/>
      <c r="I477" s="292"/>
      <c r="J477" s="292"/>
      <c r="K477" s="292"/>
      <c r="L477" s="292"/>
      <c r="M477" s="292"/>
      <c r="N477" s="465"/>
      <c r="O477" s="292"/>
      <c r="P477" s="292"/>
      <c r="Q477" s="292"/>
      <c r="R477" s="292"/>
      <c r="S477" s="292"/>
      <c r="T477" s="292"/>
      <c r="U477" s="292"/>
      <c r="V477" s="292"/>
      <c r="W477" s="292"/>
      <c r="X477" s="292"/>
      <c r="Y477" s="408">
        <f>Y476</f>
        <v>1</v>
      </c>
      <c r="Z477" s="408">
        <f>Z476</f>
        <v>0</v>
      </c>
      <c r="AA477" s="408">
        <f t="shared" ref="AA477:AD477" si="257">AA476</f>
        <v>0</v>
      </c>
      <c r="AB477" s="408">
        <f t="shared" si="257"/>
        <v>0</v>
      </c>
      <c r="AC477" s="408">
        <f t="shared" si="257"/>
        <v>0</v>
      </c>
      <c r="AD477" s="408">
        <f t="shared" si="257"/>
        <v>0</v>
      </c>
      <c r="AE477" s="408">
        <f t="shared" ref="AE477:AL477" si="258">AE476</f>
        <v>0</v>
      </c>
      <c r="AF477" s="408">
        <f t="shared" si="258"/>
        <v>0</v>
      </c>
      <c r="AG477" s="408">
        <f t="shared" si="258"/>
        <v>0</v>
      </c>
      <c r="AH477" s="408">
        <f t="shared" si="258"/>
        <v>0</v>
      </c>
      <c r="AI477" s="408">
        <f t="shared" si="258"/>
        <v>0</v>
      </c>
      <c r="AJ477" s="408">
        <f t="shared" si="258"/>
        <v>0</v>
      </c>
      <c r="AK477" s="408">
        <f t="shared" si="258"/>
        <v>0</v>
      </c>
      <c r="AL477" s="408">
        <f t="shared" si="258"/>
        <v>0</v>
      </c>
      <c r="AM477" s="294"/>
    </row>
    <row r="478" spans="1:39" ht="15" outlineLevel="1">
      <c r="B478" s="312"/>
      <c r="C478" s="302"/>
      <c r="D478" s="288"/>
      <c r="E478" s="288"/>
      <c r="F478" s="288"/>
      <c r="G478" s="288"/>
      <c r="H478" s="288"/>
      <c r="I478" s="288"/>
      <c r="J478" s="288"/>
      <c r="K478" s="288"/>
      <c r="L478" s="288"/>
      <c r="M478" s="288"/>
      <c r="N478" s="288"/>
      <c r="O478" s="288"/>
      <c r="P478" s="288"/>
      <c r="Q478" s="288"/>
      <c r="R478" s="288"/>
      <c r="S478" s="288"/>
      <c r="T478" s="288"/>
      <c r="U478" s="288"/>
      <c r="V478" s="288"/>
      <c r="W478" s="288"/>
      <c r="X478" s="288"/>
      <c r="Y478" s="409"/>
      <c r="Z478" s="409"/>
      <c r="AA478" s="409"/>
      <c r="AB478" s="409"/>
      <c r="AC478" s="409"/>
      <c r="AD478" s="409"/>
      <c r="AE478" s="409"/>
      <c r="AF478" s="409"/>
      <c r="AG478" s="409"/>
      <c r="AH478" s="409"/>
      <c r="AI478" s="409"/>
      <c r="AJ478" s="409"/>
      <c r="AK478" s="409"/>
      <c r="AL478" s="409"/>
      <c r="AM478" s="303"/>
    </row>
    <row r="479" spans="1:39" s="290" customFormat="1" ht="15.6" outlineLevel="1">
      <c r="A479" s="507"/>
      <c r="B479" s="285" t="s">
        <v>473</v>
      </c>
      <c r="C479" s="286"/>
      <c r="D479" s="287"/>
      <c r="E479" s="287"/>
      <c r="F479" s="287"/>
      <c r="G479" s="287"/>
      <c r="H479" s="287"/>
      <c r="I479" s="287"/>
      <c r="J479" s="287"/>
      <c r="K479" s="287"/>
      <c r="L479" s="287"/>
      <c r="M479" s="287"/>
      <c r="N479" s="287"/>
      <c r="O479" s="287"/>
      <c r="P479" s="287"/>
      <c r="Q479" s="287"/>
      <c r="R479" s="287"/>
      <c r="S479" s="287"/>
      <c r="T479" s="287"/>
      <c r="U479" s="287"/>
      <c r="V479" s="287"/>
      <c r="W479" s="287"/>
      <c r="X479" s="287"/>
      <c r="Y479" s="411"/>
      <c r="Z479" s="411"/>
      <c r="AA479" s="411"/>
      <c r="AB479" s="411"/>
      <c r="AC479" s="411"/>
      <c r="AD479" s="411"/>
      <c r="AE479" s="411"/>
      <c r="AF479" s="411"/>
      <c r="AG479" s="411"/>
      <c r="AH479" s="411"/>
      <c r="AI479" s="411"/>
      <c r="AJ479" s="411"/>
      <c r="AK479" s="411"/>
      <c r="AL479" s="411"/>
      <c r="AM479" s="289"/>
    </row>
    <row r="480" spans="1:39" s="280" customFormat="1" ht="15" outlineLevel="1">
      <c r="A480" s="506">
        <v>24</v>
      </c>
      <c r="B480" s="312" t="s">
        <v>14</v>
      </c>
      <c r="C480" s="288" t="s">
        <v>25</v>
      </c>
      <c r="D480" s="292"/>
      <c r="E480" s="292"/>
      <c r="F480" s="292"/>
      <c r="G480" s="292"/>
      <c r="H480" s="292"/>
      <c r="I480" s="292"/>
      <c r="J480" s="292"/>
      <c r="K480" s="292"/>
      <c r="L480" s="292"/>
      <c r="M480" s="292"/>
      <c r="N480" s="288"/>
      <c r="O480" s="292"/>
      <c r="P480" s="292"/>
      <c r="Q480" s="292"/>
      <c r="R480" s="292"/>
      <c r="S480" s="292"/>
      <c r="T480" s="292"/>
      <c r="U480" s="292"/>
      <c r="V480" s="292"/>
      <c r="W480" s="292"/>
      <c r="X480" s="292"/>
      <c r="Y480" s="407"/>
      <c r="Z480" s="407"/>
      <c r="AA480" s="407"/>
      <c r="AB480" s="407"/>
      <c r="AC480" s="407"/>
      <c r="AD480" s="407"/>
      <c r="AE480" s="407"/>
      <c r="AF480" s="407"/>
      <c r="AG480" s="407"/>
      <c r="AH480" s="407"/>
      <c r="AI480" s="407"/>
      <c r="AJ480" s="407"/>
      <c r="AK480" s="407"/>
      <c r="AL480" s="407"/>
      <c r="AM480" s="293">
        <f>SUM(Y480:AL480)</f>
        <v>0</v>
      </c>
    </row>
    <row r="481" spans="1:39" s="280" customFormat="1" ht="15" outlineLevel="1">
      <c r="A481" s="506"/>
      <c r="B481" s="312" t="s">
        <v>256</v>
      </c>
      <c r="C481" s="288" t="s">
        <v>160</v>
      </c>
      <c r="D481" s="292"/>
      <c r="E481" s="292"/>
      <c r="F481" s="292"/>
      <c r="G481" s="292"/>
      <c r="H481" s="292"/>
      <c r="I481" s="292"/>
      <c r="J481" s="292"/>
      <c r="K481" s="292"/>
      <c r="L481" s="292"/>
      <c r="M481" s="292"/>
      <c r="N481" s="465"/>
      <c r="O481" s="292"/>
      <c r="P481" s="292"/>
      <c r="Q481" s="292"/>
      <c r="R481" s="292"/>
      <c r="S481" s="292"/>
      <c r="T481" s="292"/>
      <c r="U481" s="292"/>
      <c r="V481" s="292"/>
      <c r="W481" s="292"/>
      <c r="X481" s="292"/>
      <c r="Y481" s="408">
        <f>Y480</f>
        <v>0</v>
      </c>
      <c r="Z481" s="408">
        <f>Z480</f>
        <v>0</v>
      </c>
      <c r="AA481" s="408">
        <f t="shared" ref="AA481:AD481" si="259">AA480</f>
        <v>0</v>
      </c>
      <c r="AB481" s="408">
        <f t="shared" si="259"/>
        <v>0</v>
      </c>
      <c r="AC481" s="408">
        <f t="shared" si="259"/>
        <v>0</v>
      </c>
      <c r="AD481" s="408">
        <f t="shared" si="259"/>
        <v>0</v>
      </c>
      <c r="AE481" s="408">
        <f t="shared" ref="AE481:AL481" si="260">AE480</f>
        <v>0</v>
      </c>
      <c r="AF481" s="408">
        <f t="shared" si="260"/>
        <v>0</v>
      </c>
      <c r="AG481" s="408">
        <f t="shared" si="260"/>
        <v>0</v>
      </c>
      <c r="AH481" s="408">
        <f t="shared" si="260"/>
        <v>0</v>
      </c>
      <c r="AI481" s="408">
        <f t="shared" si="260"/>
        <v>0</v>
      </c>
      <c r="AJ481" s="408">
        <f t="shared" si="260"/>
        <v>0</v>
      </c>
      <c r="AK481" s="408">
        <f t="shared" si="260"/>
        <v>0</v>
      </c>
      <c r="AL481" s="408">
        <f t="shared" si="260"/>
        <v>0</v>
      </c>
      <c r="AM481" s="294"/>
    </row>
    <row r="482" spans="1:39" s="280" customFormat="1" ht="15" outlineLevel="1">
      <c r="A482" s="506"/>
      <c r="B482" s="312"/>
      <c r="C482" s="302"/>
      <c r="D482" s="288"/>
      <c r="E482" s="288"/>
      <c r="F482" s="288"/>
      <c r="G482" s="288"/>
      <c r="H482" s="288"/>
      <c r="I482" s="288"/>
      <c r="J482" s="288"/>
      <c r="K482" s="288"/>
      <c r="L482" s="288"/>
      <c r="M482" s="288"/>
      <c r="N482" s="288"/>
      <c r="O482" s="288"/>
      <c r="P482" s="288"/>
      <c r="Q482" s="288"/>
      <c r="R482" s="288"/>
      <c r="S482" s="288"/>
      <c r="T482" s="288"/>
      <c r="U482" s="288"/>
      <c r="V482" s="288"/>
      <c r="W482" s="288"/>
      <c r="X482" s="288"/>
      <c r="Y482" s="409"/>
      <c r="Z482" s="409"/>
      <c r="AA482" s="409"/>
      <c r="AB482" s="409"/>
      <c r="AC482" s="409"/>
      <c r="AD482" s="409"/>
      <c r="AE482" s="409"/>
      <c r="AF482" s="409"/>
      <c r="AG482" s="409"/>
      <c r="AH482" s="409"/>
      <c r="AI482" s="409"/>
      <c r="AJ482" s="409"/>
      <c r="AK482" s="409"/>
      <c r="AL482" s="409"/>
      <c r="AM482" s="303"/>
    </row>
    <row r="483" spans="1:39" s="280" customFormat="1" ht="15" outlineLevel="1">
      <c r="A483" s="506">
        <v>25</v>
      </c>
      <c r="B483" s="311" t="s">
        <v>21</v>
      </c>
      <c r="C483" s="288" t="s">
        <v>25</v>
      </c>
      <c r="D483" s="292"/>
      <c r="E483" s="292"/>
      <c r="F483" s="292"/>
      <c r="G483" s="292"/>
      <c r="H483" s="292"/>
      <c r="I483" s="292"/>
      <c r="J483" s="292"/>
      <c r="K483" s="292"/>
      <c r="L483" s="292"/>
      <c r="M483" s="292"/>
      <c r="N483" s="292">
        <v>0</v>
      </c>
      <c r="O483" s="292"/>
      <c r="P483" s="292"/>
      <c r="Q483" s="292"/>
      <c r="R483" s="292"/>
      <c r="S483" s="292"/>
      <c r="T483" s="292"/>
      <c r="U483" s="292"/>
      <c r="V483" s="292"/>
      <c r="W483" s="292"/>
      <c r="X483" s="292"/>
      <c r="Y483" s="412"/>
      <c r="Z483" s="412"/>
      <c r="AA483" s="412"/>
      <c r="AB483" s="412"/>
      <c r="AC483" s="412"/>
      <c r="AD483" s="412"/>
      <c r="AE483" s="412"/>
      <c r="AF483" s="412"/>
      <c r="AG483" s="412"/>
      <c r="AH483" s="412"/>
      <c r="AI483" s="412"/>
      <c r="AJ483" s="412"/>
      <c r="AK483" s="412"/>
      <c r="AL483" s="412"/>
      <c r="AM483" s="293">
        <f>SUM(Y483:AL483)</f>
        <v>0</v>
      </c>
    </row>
    <row r="484" spans="1:39" s="280" customFormat="1" ht="15" outlineLevel="1">
      <c r="A484" s="506"/>
      <c r="B484" s="312" t="s">
        <v>256</v>
      </c>
      <c r="C484" s="288" t="s">
        <v>160</v>
      </c>
      <c r="D484" s="292"/>
      <c r="E484" s="292"/>
      <c r="F484" s="292"/>
      <c r="G484" s="292"/>
      <c r="H484" s="292"/>
      <c r="I484" s="292"/>
      <c r="J484" s="292"/>
      <c r="K484" s="292"/>
      <c r="L484" s="292"/>
      <c r="M484" s="292"/>
      <c r="N484" s="292">
        <f>N483</f>
        <v>0</v>
      </c>
      <c r="O484" s="292"/>
      <c r="P484" s="292"/>
      <c r="Q484" s="292"/>
      <c r="R484" s="292"/>
      <c r="S484" s="292"/>
      <c r="T484" s="292"/>
      <c r="U484" s="292"/>
      <c r="V484" s="292"/>
      <c r="W484" s="292"/>
      <c r="X484" s="292"/>
      <c r="Y484" s="408">
        <f>Y483</f>
        <v>0</v>
      </c>
      <c r="Z484" s="408">
        <f>Z483</f>
        <v>0</v>
      </c>
      <c r="AA484" s="408">
        <f t="shared" ref="AA484:AD484" si="261">AA483</f>
        <v>0</v>
      </c>
      <c r="AB484" s="408">
        <f t="shared" si="261"/>
        <v>0</v>
      </c>
      <c r="AC484" s="408">
        <f t="shared" si="261"/>
        <v>0</v>
      </c>
      <c r="AD484" s="408">
        <f t="shared" si="261"/>
        <v>0</v>
      </c>
      <c r="AE484" s="408">
        <f t="shared" ref="AE484:AL484" si="262">AE483</f>
        <v>0</v>
      </c>
      <c r="AF484" s="408">
        <f t="shared" si="262"/>
        <v>0</v>
      </c>
      <c r="AG484" s="408">
        <f t="shared" si="262"/>
        <v>0</v>
      </c>
      <c r="AH484" s="408">
        <f t="shared" si="262"/>
        <v>0</v>
      </c>
      <c r="AI484" s="408">
        <f t="shared" si="262"/>
        <v>0</v>
      </c>
      <c r="AJ484" s="408">
        <f t="shared" si="262"/>
        <v>0</v>
      </c>
      <c r="AK484" s="408">
        <f t="shared" si="262"/>
        <v>0</v>
      </c>
      <c r="AL484" s="408">
        <f t="shared" si="262"/>
        <v>0</v>
      </c>
      <c r="AM484" s="308"/>
    </row>
    <row r="485" spans="1:39" s="280" customFormat="1" ht="15" outlineLevel="1">
      <c r="A485" s="506"/>
      <c r="B485" s="311"/>
      <c r="C485" s="309"/>
      <c r="D485" s="288"/>
      <c r="E485" s="288"/>
      <c r="F485" s="288"/>
      <c r="G485" s="288"/>
      <c r="H485" s="288"/>
      <c r="I485" s="288"/>
      <c r="J485" s="288"/>
      <c r="K485" s="288"/>
      <c r="L485" s="288"/>
      <c r="M485" s="288"/>
      <c r="N485" s="288"/>
      <c r="O485" s="288"/>
      <c r="P485" s="288"/>
      <c r="Q485" s="288"/>
      <c r="R485" s="288"/>
      <c r="S485" s="288"/>
      <c r="T485" s="288"/>
      <c r="U485" s="288"/>
      <c r="V485" s="288"/>
      <c r="W485" s="288"/>
      <c r="X485" s="288"/>
      <c r="Y485" s="413"/>
      <c r="Z485" s="414"/>
      <c r="AA485" s="413"/>
      <c r="AB485" s="413"/>
      <c r="AC485" s="413"/>
      <c r="AD485" s="413"/>
      <c r="AE485" s="413"/>
      <c r="AF485" s="413"/>
      <c r="AG485" s="413"/>
      <c r="AH485" s="413"/>
      <c r="AI485" s="413"/>
      <c r="AJ485" s="413"/>
      <c r="AK485" s="413"/>
      <c r="AL485" s="413"/>
      <c r="AM485" s="310"/>
    </row>
    <row r="486" spans="1:39" ht="15.6" outlineLevel="1">
      <c r="A486" s="507"/>
      <c r="B486" s="285" t="s">
        <v>15</v>
      </c>
      <c r="C486" s="317"/>
      <c r="D486" s="287"/>
      <c r="E486" s="287"/>
      <c r="F486" s="287"/>
      <c r="G486" s="287"/>
      <c r="H486" s="287"/>
      <c r="I486" s="287"/>
      <c r="J486" s="287"/>
      <c r="K486" s="287"/>
      <c r="L486" s="287"/>
      <c r="M486" s="287"/>
      <c r="N486" s="288"/>
      <c r="O486" s="287"/>
      <c r="P486" s="287"/>
      <c r="Q486" s="287"/>
      <c r="R486" s="287"/>
      <c r="S486" s="287"/>
      <c r="T486" s="287"/>
      <c r="U486" s="287"/>
      <c r="V486" s="287"/>
      <c r="W486" s="287"/>
      <c r="X486" s="287"/>
      <c r="Y486" s="411"/>
      <c r="Z486" s="411"/>
      <c r="AA486" s="411"/>
      <c r="AB486" s="411"/>
      <c r="AC486" s="411"/>
      <c r="AD486" s="411"/>
      <c r="AE486" s="411"/>
      <c r="AF486" s="411"/>
      <c r="AG486" s="411"/>
      <c r="AH486" s="411"/>
      <c r="AI486" s="411"/>
      <c r="AJ486" s="411"/>
      <c r="AK486" s="411"/>
      <c r="AL486" s="411"/>
      <c r="AM486" s="289"/>
    </row>
    <row r="487" spans="1:39" ht="15" outlineLevel="1">
      <c r="A487" s="506">
        <v>26</v>
      </c>
      <c r="B487" s="318" t="s">
        <v>16</v>
      </c>
      <c r="C487" s="288" t="s">
        <v>25</v>
      </c>
      <c r="D487" s="292"/>
      <c r="E487" s="292"/>
      <c r="F487" s="292"/>
      <c r="G487" s="292"/>
      <c r="H487" s="292"/>
      <c r="I487" s="292"/>
      <c r="J487" s="292"/>
      <c r="K487" s="292"/>
      <c r="L487" s="292"/>
      <c r="M487" s="292"/>
      <c r="N487" s="292">
        <v>12</v>
      </c>
      <c r="O487" s="292"/>
      <c r="P487" s="292"/>
      <c r="Q487" s="292"/>
      <c r="R487" s="292"/>
      <c r="S487" s="292"/>
      <c r="T487" s="292"/>
      <c r="U487" s="292"/>
      <c r="V487" s="292"/>
      <c r="W487" s="292"/>
      <c r="X487" s="292"/>
      <c r="Y487" s="423"/>
      <c r="Z487" s="412"/>
      <c r="AA487" s="412"/>
      <c r="AB487" s="412"/>
      <c r="AC487" s="412"/>
      <c r="AD487" s="412"/>
      <c r="AE487" s="412"/>
      <c r="AF487" s="412"/>
      <c r="AG487" s="412"/>
      <c r="AH487" s="412"/>
      <c r="AI487" s="412"/>
      <c r="AJ487" s="412"/>
      <c r="AK487" s="412"/>
      <c r="AL487" s="412"/>
      <c r="AM487" s="293">
        <f>SUM(Y487:AL487)</f>
        <v>0</v>
      </c>
    </row>
    <row r="488" spans="1:39" ht="15" outlineLevel="1">
      <c r="B488" s="291" t="s">
        <v>256</v>
      </c>
      <c r="C488" s="288" t="s">
        <v>160</v>
      </c>
      <c r="D488" s="292"/>
      <c r="E488" s="292"/>
      <c r="F488" s="292"/>
      <c r="G488" s="292"/>
      <c r="H488" s="292"/>
      <c r="I488" s="292"/>
      <c r="J488" s="292"/>
      <c r="K488" s="292"/>
      <c r="L488" s="292"/>
      <c r="M488" s="292"/>
      <c r="N488" s="292">
        <f>N487</f>
        <v>12</v>
      </c>
      <c r="O488" s="292"/>
      <c r="P488" s="292"/>
      <c r="Q488" s="292"/>
      <c r="R488" s="292"/>
      <c r="S488" s="292"/>
      <c r="T488" s="292"/>
      <c r="U488" s="292"/>
      <c r="V488" s="292"/>
      <c r="W488" s="292"/>
      <c r="X488" s="292"/>
      <c r="Y488" s="408">
        <f>Y487</f>
        <v>0</v>
      </c>
      <c r="Z488" s="408">
        <f>Z487</f>
        <v>0</v>
      </c>
      <c r="AA488" s="408">
        <f t="shared" ref="AA488:AD488" si="263">AA487</f>
        <v>0</v>
      </c>
      <c r="AB488" s="408">
        <f t="shared" si="263"/>
        <v>0</v>
      </c>
      <c r="AC488" s="408">
        <f t="shared" si="263"/>
        <v>0</v>
      </c>
      <c r="AD488" s="408">
        <f t="shared" si="263"/>
        <v>0</v>
      </c>
      <c r="AE488" s="408">
        <f t="shared" ref="AE488:AL488" si="264">AE487</f>
        <v>0</v>
      </c>
      <c r="AF488" s="408">
        <f t="shared" si="264"/>
        <v>0</v>
      </c>
      <c r="AG488" s="408">
        <f t="shared" si="264"/>
        <v>0</v>
      </c>
      <c r="AH488" s="408">
        <f t="shared" si="264"/>
        <v>0</v>
      </c>
      <c r="AI488" s="408">
        <f t="shared" si="264"/>
        <v>0</v>
      </c>
      <c r="AJ488" s="408">
        <f t="shared" si="264"/>
        <v>0</v>
      </c>
      <c r="AK488" s="408">
        <f t="shared" si="264"/>
        <v>0</v>
      </c>
      <c r="AL488" s="408">
        <f t="shared" si="264"/>
        <v>0</v>
      </c>
      <c r="AM488" s="303"/>
    </row>
    <row r="489" spans="1:39" ht="15" outlineLevel="1">
      <c r="A489" s="509"/>
      <c r="B489" s="319"/>
      <c r="C489" s="288"/>
      <c r="D489" s="288"/>
      <c r="E489" s="288"/>
      <c r="F489" s="288"/>
      <c r="G489" s="288"/>
      <c r="H489" s="288"/>
      <c r="I489" s="288"/>
      <c r="J489" s="288"/>
      <c r="K489" s="288"/>
      <c r="L489" s="288"/>
      <c r="M489" s="288"/>
      <c r="N489" s="288"/>
      <c r="O489" s="288"/>
      <c r="P489" s="288"/>
      <c r="Q489" s="288"/>
      <c r="R489" s="288"/>
      <c r="S489" s="288"/>
      <c r="T489" s="288"/>
      <c r="U489" s="288"/>
      <c r="V489" s="288"/>
      <c r="W489" s="288"/>
      <c r="X489" s="288"/>
      <c r="Y489" s="420"/>
      <c r="Z489" s="421"/>
      <c r="AA489" s="421"/>
      <c r="AB489" s="421"/>
      <c r="AC489" s="421"/>
      <c r="AD489" s="421"/>
      <c r="AE489" s="421"/>
      <c r="AF489" s="421"/>
      <c r="AG489" s="421"/>
      <c r="AH489" s="421"/>
      <c r="AI489" s="421"/>
      <c r="AJ489" s="421"/>
      <c r="AK489" s="421"/>
      <c r="AL489" s="421"/>
      <c r="AM489" s="294"/>
    </row>
    <row r="490" spans="1:39" ht="15" outlineLevel="1">
      <c r="A490" s="506">
        <v>27</v>
      </c>
      <c r="B490" s="318" t="s">
        <v>17</v>
      </c>
      <c r="C490" s="288" t="s">
        <v>25</v>
      </c>
      <c r="D490" s="292">
        <f>'7.  Persistence Report'!AT100</f>
        <v>208521.60000000001</v>
      </c>
      <c r="E490" s="292">
        <f>'7.  Persistence Report'!AU100</f>
        <v>208521.60000000001</v>
      </c>
      <c r="F490" s="292">
        <f>'7.  Persistence Report'!AV100</f>
        <v>208521.60000000001</v>
      </c>
      <c r="G490" s="292">
        <f>'7.  Persistence Report'!AW100</f>
        <v>208521.60000000001</v>
      </c>
      <c r="H490" s="292">
        <f>'7.  Persistence Report'!AX100</f>
        <v>208521.60000000001</v>
      </c>
      <c r="I490" s="292">
        <f>'7.  Persistence Report'!AY100</f>
        <v>208521.60000000001</v>
      </c>
      <c r="J490" s="292">
        <f>'7.  Persistence Report'!AZ100</f>
        <v>208521.60000000001</v>
      </c>
      <c r="K490" s="292">
        <f>'7.  Persistence Report'!BA100</f>
        <v>208521.60000000001</v>
      </c>
      <c r="L490" s="292">
        <f>'7.  Persistence Report'!BB100</f>
        <v>208521.60000000001</v>
      </c>
      <c r="M490" s="292">
        <f>'7.  Persistence Report'!BC100</f>
        <v>208521.60000000001</v>
      </c>
      <c r="N490" s="292">
        <v>12</v>
      </c>
      <c r="O490" s="292">
        <f>'7.  Persistence Report'!O100</f>
        <v>40.6</v>
      </c>
      <c r="P490" s="292">
        <f>'7.  Persistence Report'!P100</f>
        <v>40.6</v>
      </c>
      <c r="Q490" s="292">
        <f>'7.  Persistence Report'!Q100</f>
        <v>40.6</v>
      </c>
      <c r="R490" s="292">
        <f>'7.  Persistence Report'!R100</f>
        <v>40.6</v>
      </c>
      <c r="S490" s="292">
        <f>'7.  Persistence Report'!S100</f>
        <v>40.6</v>
      </c>
      <c r="T490" s="292">
        <f>'7.  Persistence Report'!T100</f>
        <v>40.6</v>
      </c>
      <c r="U490" s="292">
        <f>'7.  Persistence Report'!U100</f>
        <v>40.6</v>
      </c>
      <c r="V490" s="292">
        <f>'7.  Persistence Report'!V100</f>
        <v>40.6</v>
      </c>
      <c r="W490" s="292">
        <f>'7.  Persistence Report'!W100</f>
        <v>40.6</v>
      </c>
      <c r="X490" s="292">
        <f>'7.  Persistence Report'!X100</f>
        <v>40.6</v>
      </c>
      <c r="Y490" s="423"/>
      <c r="Z490" s="412"/>
      <c r="AA490" s="412">
        <v>1</v>
      </c>
      <c r="AB490" s="412"/>
      <c r="AC490" s="412"/>
      <c r="AD490" s="412"/>
      <c r="AE490" s="412"/>
      <c r="AF490" s="412"/>
      <c r="AG490" s="412"/>
      <c r="AH490" s="412"/>
      <c r="AI490" s="412"/>
      <c r="AJ490" s="412"/>
      <c r="AK490" s="412"/>
      <c r="AL490" s="412"/>
      <c r="AM490" s="293">
        <f>SUM(Y490:AL490)</f>
        <v>1</v>
      </c>
    </row>
    <row r="491" spans="1:39" ht="15" outlineLevel="1">
      <c r="B491" s="291" t="s">
        <v>256</v>
      </c>
      <c r="C491" s="288" t="s">
        <v>160</v>
      </c>
      <c r="D491" s="292"/>
      <c r="E491" s="292"/>
      <c r="F491" s="292"/>
      <c r="G491" s="292"/>
      <c r="H491" s="292"/>
      <c r="I491" s="292"/>
      <c r="J491" s="292"/>
      <c r="K491" s="292"/>
      <c r="L491" s="292"/>
      <c r="M491" s="292"/>
      <c r="N491" s="292">
        <f>N490</f>
        <v>12</v>
      </c>
      <c r="O491" s="292"/>
      <c r="P491" s="292"/>
      <c r="Q491" s="292"/>
      <c r="R491" s="292"/>
      <c r="S491" s="292"/>
      <c r="T491" s="292"/>
      <c r="U491" s="292"/>
      <c r="V491" s="292"/>
      <c r="W491" s="292"/>
      <c r="X491" s="292"/>
      <c r="Y491" s="408">
        <f>Y490</f>
        <v>0</v>
      </c>
      <c r="Z491" s="408">
        <f>Z490</f>
        <v>0</v>
      </c>
      <c r="AA491" s="408">
        <f t="shared" ref="AA491:AD491" si="265">AA490</f>
        <v>1</v>
      </c>
      <c r="AB491" s="408">
        <f t="shared" si="265"/>
        <v>0</v>
      </c>
      <c r="AC491" s="408">
        <f t="shared" si="265"/>
        <v>0</v>
      </c>
      <c r="AD491" s="408">
        <f t="shared" si="265"/>
        <v>0</v>
      </c>
      <c r="AE491" s="408">
        <f t="shared" ref="AE491:AL491" si="266">AE490</f>
        <v>0</v>
      </c>
      <c r="AF491" s="408">
        <f t="shared" si="266"/>
        <v>0</v>
      </c>
      <c r="AG491" s="408">
        <f t="shared" si="266"/>
        <v>0</v>
      </c>
      <c r="AH491" s="408">
        <f t="shared" si="266"/>
        <v>0</v>
      </c>
      <c r="AI491" s="408">
        <f t="shared" si="266"/>
        <v>0</v>
      </c>
      <c r="AJ491" s="408">
        <f t="shared" si="266"/>
        <v>0</v>
      </c>
      <c r="AK491" s="408">
        <f t="shared" si="266"/>
        <v>0</v>
      </c>
      <c r="AL491" s="408">
        <f t="shared" si="266"/>
        <v>0</v>
      </c>
      <c r="AM491" s="303"/>
    </row>
    <row r="492" spans="1:39" ht="15.6" outlineLevel="1">
      <c r="A492" s="509"/>
      <c r="B492" s="320"/>
      <c r="C492" s="297"/>
      <c r="D492" s="288"/>
      <c r="E492" s="288"/>
      <c r="F492" s="288"/>
      <c r="G492" s="288"/>
      <c r="H492" s="288"/>
      <c r="I492" s="288"/>
      <c r="J492" s="288"/>
      <c r="K492" s="288"/>
      <c r="L492" s="288"/>
      <c r="M492" s="288"/>
      <c r="N492" s="297"/>
      <c r="O492" s="288"/>
      <c r="P492" s="288"/>
      <c r="Q492" s="288"/>
      <c r="R492" s="288"/>
      <c r="S492" s="288"/>
      <c r="T492" s="288"/>
      <c r="U492" s="288"/>
      <c r="V492" s="288"/>
      <c r="W492" s="288"/>
      <c r="X492" s="288"/>
      <c r="Y492" s="409"/>
      <c r="Z492" s="409"/>
      <c r="AA492" s="409"/>
      <c r="AB492" s="409"/>
      <c r="AC492" s="409"/>
      <c r="AD492" s="409"/>
      <c r="AE492" s="409"/>
      <c r="AF492" s="409"/>
      <c r="AG492" s="409"/>
      <c r="AH492" s="409"/>
      <c r="AI492" s="409"/>
      <c r="AJ492" s="409"/>
      <c r="AK492" s="409"/>
      <c r="AL492" s="409"/>
      <c r="AM492" s="303"/>
    </row>
    <row r="493" spans="1:39" ht="15" outlineLevel="1">
      <c r="A493" s="506">
        <v>28</v>
      </c>
      <c r="B493" s="318" t="s">
        <v>18</v>
      </c>
      <c r="C493" s="288" t="s">
        <v>25</v>
      </c>
      <c r="D493" s="292"/>
      <c r="E493" s="292"/>
      <c r="F493" s="292"/>
      <c r="G493" s="292"/>
      <c r="H493" s="292"/>
      <c r="I493" s="292"/>
      <c r="J493" s="292"/>
      <c r="K493" s="292"/>
      <c r="L493" s="292"/>
      <c r="M493" s="292"/>
      <c r="N493" s="292">
        <v>0</v>
      </c>
      <c r="O493" s="292"/>
      <c r="P493" s="292"/>
      <c r="Q493" s="292"/>
      <c r="R493" s="292"/>
      <c r="S493" s="292"/>
      <c r="T493" s="292"/>
      <c r="U493" s="292"/>
      <c r="V493" s="292"/>
      <c r="W493" s="292"/>
      <c r="X493" s="292"/>
      <c r="Y493" s="423"/>
      <c r="Z493" s="412"/>
      <c r="AA493" s="412"/>
      <c r="AB493" s="412"/>
      <c r="AC493" s="412"/>
      <c r="AD493" s="412"/>
      <c r="AE493" s="412"/>
      <c r="AF493" s="412"/>
      <c r="AG493" s="412"/>
      <c r="AH493" s="412"/>
      <c r="AI493" s="412"/>
      <c r="AJ493" s="412"/>
      <c r="AK493" s="412"/>
      <c r="AL493" s="412"/>
      <c r="AM493" s="293">
        <f>SUM(Y493:AL493)</f>
        <v>0</v>
      </c>
    </row>
    <row r="494" spans="1:39" ht="15" outlineLevel="1">
      <c r="B494" s="291" t="s">
        <v>256</v>
      </c>
      <c r="C494" s="288" t="s">
        <v>160</v>
      </c>
      <c r="D494" s="292"/>
      <c r="E494" s="292"/>
      <c r="F494" s="292"/>
      <c r="G494" s="292"/>
      <c r="H494" s="292"/>
      <c r="I494" s="292"/>
      <c r="J494" s="292"/>
      <c r="K494" s="292"/>
      <c r="L494" s="292"/>
      <c r="M494" s="292"/>
      <c r="N494" s="292">
        <f>N493</f>
        <v>0</v>
      </c>
      <c r="O494" s="292"/>
      <c r="P494" s="292"/>
      <c r="Q494" s="292"/>
      <c r="R494" s="292"/>
      <c r="S494" s="292"/>
      <c r="T494" s="292"/>
      <c r="U494" s="292"/>
      <c r="V494" s="292"/>
      <c r="W494" s="292"/>
      <c r="X494" s="292"/>
      <c r="Y494" s="408">
        <f>Y493</f>
        <v>0</v>
      </c>
      <c r="Z494" s="408">
        <f>Z493</f>
        <v>0</v>
      </c>
      <c r="AA494" s="408">
        <f t="shared" ref="AA494:AD494" si="267">AA493</f>
        <v>0</v>
      </c>
      <c r="AB494" s="408">
        <f t="shared" si="267"/>
        <v>0</v>
      </c>
      <c r="AC494" s="408">
        <f t="shared" si="267"/>
        <v>0</v>
      </c>
      <c r="AD494" s="408">
        <f t="shared" si="267"/>
        <v>0</v>
      </c>
      <c r="AE494" s="408">
        <f t="shared" ref="AE494:AL494" si="268">AE493</f>
        <v>0</v>
      </c>
      <c r="AF494" s="408">
        <f t="shared" si="268"/>
        <v>0</v>
      </c>
      <c r="AG494" s="408">
        <f t="shared" si="268"/>
        <v>0</v>
      </c>
      <c r="AH494" s="408">
        <f t="shared" si="268"/>
        <v>0</v>
      </c>
      <c r="AI494" s="408">
        <f t="shared" si="268"/>
        <v>0</v>
      </c>
      <c r="AJ494" s="408">
        <f t="shared" si="268"/>
        <v>0</v>
      </c>
      <c r="AK494" s="408">
        <f t="shared" si="268"/>
        <v>0</v>
      </c>
      <c r="AL494" s="408">
        <f t="shared" si="268"/>
        <v>0</v>
      </c>
      <c r="AM494" s="294"/>
    </row>
    <row r="495" spans="1:39" ht="15" outlineLevel="1">
      <c r="A495" s="509"/>
      <c r="B495" s="319"/>
      <c r="C495" s="288"/>
      <c r="D495" s="288"/>
      <c r="E495" s="288"/>
      <c r="F495" s="288"/>
      <c r="G495" s="288"/>
      <c r="H495" s="288"/>
      <c r="I495" s="288"/>
      <c r="J495" s="288"/>
      <c r="K495" s="288"/>
      <c r="L495" s="288"/>
      <c r="M495" s="288"/>
      <c r="N495" s="288"/>
      <c r="O495" s="288"/>
      <c r="P495" s="288"/>
      <c r="Q495" s="288"/>
      <c r="R495" s="288"/>
      <c r="S495" s="288"/>
      <c r="T495" s="288"/>
      <c r="U495" s="288"/>
      <c r="V495" s="288"/>
      <c r="W495" s="288"/>
      <c r="X495" s="288"/>
      <c r="Y495" s="409"/>
      <c r="Z495" s="409"/>
      <c r="AA495" s="409"/>
      <c r="AB495" s="409"/>
      <c r="AC495" s="409"/>
      <c r="AD495" s="409"/>
      <c r="AE495" s="409"/>
      <c r="AF495" s="409"/>
      <c r="AG495" s="409"/>
      <c r="AH495" s="409"/>
      <c r="AI495" s="409"/>
      <c r="AJ495" s="409"/>
      <c r="AK495" s="409"/>
      <c r="AL495" s="409"/>
      <c r="AM495" s="303"/>
    </row>
    <row r="496" spans="1:39" ht="15" outlineLevel="1">
      <c r="A496" s="506">
        <v>29</v>
      </c>
      <c r="B496" s="321" t="s">
        <v>19</v>
      </c>
      <c r="C496" s="288" t="s">
        <v>25</v>
      </c>
      <c r="D496" s="292"/>
      <c r="E496" s="292"/>
      <c r="F496" s="292"/>
      <c r="G496" s="292"/>
      <c r="H496" s="292"/>
      <c r="I496" s="292"/>
      <c r="J496" s="292"/>
      <c r="K496" s="292"/>
      <c r="L496" s="292"/>
      <c r="M496" s="292"/>
      <c r="N496" s="292">
        <v>0</v>
      </c>
      <c r="O496" s="292"/>
      <c r="P496" s="292"/>
      <c r="Q496" s="292"/>
      <c r="R496" s="292"/>
      <c r="S496" s="292"/>
      <c r="T496" s="292"/>
      <c r="U496" s="292"/>
      <c r="V496" s="292"/>
      <c r="W496" s="292"/>
      <c r="X496" s="292"/>
      <c r="Y496" s="423"/>
      <c r="Z496" s="412"/>
      <c r="AA496" s="412"/>
      <c r="AB496" s="412"/>
      <c r="AC496" s="412"/>
      <c r="AD496" s="412"/>
      <c r="AE496" s="412"/>
      <c r="AF496" s="412"/>
      <c r="AG496" s="412"/>
      <c r="AH496" s="412"/>
      <c r="AI496" s="412"/>
      <c r="AJ496" s="412"/>
      <c r="AK496" s="412"/>
      <c r="AL496" s="412"/>
      <c r="AM496" s="293">
        <f>SUM(Y496:AL496)</f>
        <v>0</v>
      </c>
    </row>
    <row r="497" spans="1:39" ht="15" outlineLevel="1">
      <c r="B497" s="321" t="s">
        <v>256</v>
      </c>
      <c r="C497" s="288" t="s">
        <v>160</v>
      </c>
      <c r="D497" s="292"/>
      <c r="E497" s="292"/>
      <c r="F497" s="292"/>
      <c r="G497" s="292"/>
      <c r="H497" s="292"/>
      <c r="I497" s="292"/>
      <c r="J497" s="292"/>
      <c r="K497" s="292"/>
      <c r="L497" s="292"/>
      <c r="M497" s="292"/>
      <c r="N497" s="292">
        <f>N496</f>
        <v>0</v>
      </c>
      <c r="O497" s="292"/>
      <c r="P497" s="292"/>
      <c r="Q497" s="292"/>
      <c r="R497" s="292"/>
      <c r="S497" s="292"/>
      <c r="T497" s="292"/>
      <c r="U497" s="292"/>
      <c r="V497" s="292"/>
      <c r="W497" s="292"/>
      <c r="X497" s="292"/>
      <c r="Y497" s="408">
        <f>Y496</f>
        <v>0</v>
      </c>
      <c r="Z497" s="408">
        <f t="shared" ref="Z497:AD497" si="269">Z496</f>
        <v>0</v>
      </c>
      <c r="AA497" s="408">
        <f t="shared" si="269"/>
        <v>0</v>
      </c>
      <c r="AB497" s="408">
        <f t="shared" si="269"/>
        <v>0</v>
      </c>
      <c r="AC497" s="408">
        <f t="shared" si="269"/>
        <v>0</v>
      </c>
      <c r="AD497" s="408">
        <f t="shared" si="269"/>
        <v>0</v>
      </c>
      <c r="AE497" s="408">
        <f t="shared" ref="AE497:AL497" si="270">AE496</f>
        <v>0</v>
      </c>
      <c r="AF497" s="408">
        <f t="shared" si="270"/>
        <v>0</v>
      </c>
      <c r="AG497" s="408">
        <f t="shared" si="270"/>
        <v>0</v>
      </c>
      <c r="AH497" s="408">
        <f t="shared" si="270"/>
        <v>0</v>
      </c>
      <c r="AI497" s="408">
        <f t="shared" si="270"/>
        <v>0</v>
      </c>
      <c r="AJ497" s="408">
        <f t="shared" si="270"/>
        <v>0</v>
      </c>
      <c r="AK497" s="408">
        <f t="shared" si="270"/>
        <v>0</v>
      </c>
      <c r="AL497" s="408">
        <f t="shared" si="270"/>
        <v>0</v>
      </c>
      <c r="AM497" s="294"/>
    </row>
    <row r="498" spans="1:39" ht="15" outlineLevel="1">
      <c r="B498" s="321"/>
      <c r="C498" s="288"/>
      <c r="D498" s="288"/>
      <c r="E498" s="288"/>
      <c r="F498" s="288"/>
      <c r="G498" s="288"/>
      <c r="H498" s="288"/>
      <c r="I498" s="288"/>
      <c r="J498" s="288"/>
      <c r="K498" s="288"/>
      <c r="L498" s="288"/>
      <c r="M498" s="288"/>
      <c r="N498" s="288"/>
      <c r="O498" s="288"/>
      <c r="P498" s="288"/>
      <c r="Q498" s="288"/>
      <c r="R498" s="288"/>
      <c r="S498" s="288"/>
      <c r="T498" s="288"/>
      <c r="U498" s="288"/>
      <c r="V498" s="288"/>
      <c r="W498" s="288"/>
      <c r="X498" s="288"/>
      <c r="Y498" s="420"/>
      <c r="Z498" s="420"/>
      <c r="AA498" s="420"/>
      <c r="AB498" s="420"/>
      <c r="AC498" s="420"/>
      <c r="AD498" s="420"/>
      <c r="AE498" s="420"/>
      <c r="AF498" s="420"/>
      <c r="AG498" s="420"/>
      <c r="AH498" s="420"/>
      <c r="AI498" s="420"/>
      <c r="AJ498" s="420"/>
      <c r="AK498" s="420"/>
      <c r="AL498" s="420"/>
      <c r="AM498" s="310"/>
    </row>
    <row r="499" spans="1:39" s="280" customFormat="1" ht="15" outlineLevel="1">
      <c r="A499" s="506">
        <v>30</v>
      </c>
      <c r="B499" s="311" t="s">
        <v>474</v>
      </c>
      <c r="C499" s="288" t="s">
        <v>25</v>
      </c>
      <c r="D499" s="292"/>
      <c r="E499" s="292"/>
      <c r="F499" s="292"/>
      <c r="G499" s="292"/>
      <c r="H499" s="292"/>
      <c r="I499" s="292"/>
      <c r="J499" s="292"/>
      <c r="K499" s="292"/>
      <c r="L499" s="292"/>
      <c r="M499" s="292"/>
      <c r="N499" s="292">
        <v>0</v>
      </c>
      <c r="O499" s="292"/>
      <c r="P499" s="292"/>
      <c r="Q499" s="292"/>
      <c r="R499" s="292"/>
      <c r="S499" s="292"/>
      <c r="T499" s="292"/>
      <c r="U499" s="292"/>
      <c r="V499" s="292"/>
      <c r="W499" s="292"/>
      <c r="X499" s="292"/>
      <c r="Y499" s="407"/>
      <c r="Z499" s="407"/>
      <c r="AA499" s="407"/>
      <c r="AB499" s="407"/>
      <c r="AC499" s="407"/>
      <c r="AD499" s="407"/>
      <c r="AE499" s="407"/>
      <c r="AF499" s="407"/>
      <c r="AG499" s="407"/>
      <c r="AH499" s="407"/>
      <c r="AI499" s="407"/>
      <c r="AJ499" s="407"/>
      <c r="AK499" s="407"/>
      <c r="AL499" s="407"/>
      <c r="AM499" s="293">
        <f>SUM(Y499:AL499)</f>
        <v>0</v>
      </c>
    </row>
    <row r="500" spans="1:39" s="280" customFormat="1" ht="15" outlineLevel="1">
      <c r="A500" s="506"/>
      <c r="B500" s="321" t="s">
        <v>256</v>
      </c>
      <c r="C500" s="288" t="s">
        <v>160</v>
      </c>
      <c r="D500" s="292"/>
      <c r="E500" s="292"/>
      <c r="F500" s="292"/>
      <c r="G500" s="292"/>
      <c r="H500" s="292"/>
      <c r="I500" s="292"/>
      <c r="J500" s="292"/>
      <c r="K500" s="292"/>
      <c r="L500" s="292"/>
      <c r="M500" s="292"/>
      <c r="N500" s="292">
        <f>N499</f>
        <v>0</v>
      </c>
      <c r="O500" s="292"/>
      <c r="P500" s="292"/>
      <c r="Q500" s="292"/>
      <c r="R500" s="292"/>
      <c r="S500" s="292"/>
      <c r="T500" s="292"/>
      <c r="U500" s="292"/>
      <c r="V500" s="292"/>
      <c r="W500" s="292"/>
      <c r="X500" s="292"/>
      <c r="Y500" s="408">
        <f>Y499</f>
        <v>0</v>
      </c>
      <c r="Z500" s="408">
        <f t="shared" ref="Z500:AD500" si="271">Z499</f>
        <v>0</v>
      </c>
      <c r="AA500" s="408">
        <f t="shared" si="271"/>
        <v>0</v>
      </c>
      <c r="AB500" s="408">
        <f t="shared" si="271"/>
        <v>0</v>
      </c>
      <c r="AC500" s="408">
        <f t="shared" si="271"/>
        <v>0</v>
      </c>
      <c r="AD500" s="408">
        <f t="shared" si="271"/>
        <v>0</v>
      </c>
      <c r="AE500" s="408">
        <f t="shared" ref="AE500:AL500" si="272">AE499</f>
        <v>0</v>
      </c>
      <c r="AF500" s="408">
        <f t="shared" si="272"/>
        <v>0</v>
      </c>
      <c r="AG500" s="408">
        <f t="shared" si="272"/>
        <v>0</v>
      </c>
      <c r="AH500" s="408">
        <f t="shared" si="272"/>
        <v>0</v>
      </c>
      <c r="AI500" s="408">
        <f t="shared" si="272"/>
        <v>0</v>
      </c>
      <c r="AJ500" s="408">
        <f t="shared" si="272"/>
        <v>0</v>
      </c>
      <c r="AK500" s="408">
        <f t="shared" si="272"/>
        <v>0</v>
      </c>
      <c r="AL500" s="408">
        <f t="shared" si="272"/>
        <v>0</v>
      </c>
      <c r="AM500" s="294"/>
    </row>
    <row r="501" spans="1:39" s="280" customFormat="1" ht="15" outlineLevel="1">
      <c r="A501" s="506"/>
      <c r="B501" s="321"/>
      <c r="C501" s="288"/>
      <c r="D501" s="288"/>
      <c r="E501" s="288"/>
      <c r="F501" s="288"/>
      <c r="G501" s="288"/>
      <c r="H501" s="288"/>
      <c r="I501" s="288"/>
      <c r="J501" s="288"/>
      <c r="K501" s="288"/>
      <c r="L501" s="288"/>
      <c r="M501" s="288"/>
      <c r="N501" s="288"/>
      <c r="O501" s="288"/>
      <c r="P501" s="288"/>
      <c r="Q501" s="288"/>
      <c r="R501" s="288"/>
      <c r="S501" s="288"/>
      <c r="T501" s="288"/>
      <c r="U501" s="288"/>
      <c r="V501" s="288"/>
      <c r="W501" s="288"/>
      <c r="X501" s="288"/>
      <c r="Y501" s="409"/>
      <c r="Z501" s="409"/>
      <c r="AA501" s="409"/>
      <c r="AB501" s="409"/>
      <c r="AC501" s="409"/>
      <c r="AD501" s="409"/>
      <c r="AE501" s="409"/>
      <c r="AF501" s="409"/>
      <c r="AG501" s="409"/>
      <c r="AH501" s="409"/>
      <c r="AI501" s="409"/>
      <c r="AJ501" s="409"/>
      <c r="AK501" s="409"/>
      <c r="AL501" s="409"/>
      <c r="AM501" s="310"/>
    </row>
    <row r="502" spans="1:39" s="280" customFormat="1" ht="15.6" outlineLevel="1">
      <c r="A502" s="506"/>
      <c r="B502" s="285" t="s">
        <v>475</v>
      </c>
      <c r="C502" s="288"/>
      <c r="D502" s="288"/>
      <c r="E502" s="288"/>
      <c r="F502" s="288"/>
      <c r="G502" s="288"/>
      <c r="H502" s="288"/>
      <c r="I502" s="288"/>
      <c r="J502" s="288"/>
      <c r="K502" s="288"/>
      <c r="L502" s="288"/>
      <c r="M502" s="288"/>
      <c r="N502" s="288"/>
      <c r="O502" s="288"/>
      <c r="P502" s="288"/>
      <c r="Q502" s="288"/>
      <c r="R502" s="288"/>
      <c r="S502" s="288"/>
      <c r="T502" s="288"/>
      <c r="U502" s="288"/>
      <c r="V502" s="288"/>
      <c r="W502" s="288"/>
      <c r="X502" s="288"/>
      <c r="Y502" s="409"/>
      <c r="Z502" s="409"/>
      <c r="AA502" s="409"/>
      <c r="AB502" s="409"/>
      <c r="AC502" s="409"/>
      <c r="AD502" s="409"/>
      <c r="AE502" s="409"/>
      <c r="AF502" s="409"/>
      <c r="AG502" s="409"/>
      <c r="AH502" s="409"/>
      <c r="AI502" s="409"/>
      <c r="AJ502" s="409"/>
      <c r="AK502" s="409"/>
      <c r="AL502" s="409"/>
      <c r="AM502" s="310"/>
    </row>
    <row r="503" spans="1:39" s="280" customFormat="1" ht="15" outlineLevel="1">
      <c r="A503" s="506">
        <v>31</v>
      </c>
      <c r="B503" s="321" t="s">
        <v>476</v>
      </c>
      <c r="C503" s="288" t="s">
        <v>25</v>
      </c>
      <c r="D503" s="292">
        <f>'7.  Persistence Report'!AT98</f>
        <v>1436000</v>
      </c>
      <c r="E503" s="292">
        <f>'7.  Persistence Report'!AU98</f>
        <v>0</v>
      </c>
      <c r="F503" s="292">
        <f>'7.  Persistence Report'!AV98</f>
        <v>0</v>
      </c>
      <c r="G503" s="292">
        <f>'7.  Persistence Report'!AW98</f>
        <v>0</v>
      </c>
      <c r="H503" s="292">
        <f>'7.  Persistence Report'!AX98</f>
        <v>0</v>
      </c>
      <c r="I503" s="292">
        <f>'7.  Persistence Report'!AY98</f>
        <v>0</v>
      </c>
      <c r="J503" s="292">
        <f>'7.  Persistence Report'!AZ98</f>
        <v>0</v>
      </c>
      <c r="K503" s="292">
        <f>'7.  Persistence Report'!BA98</f>
        <v>0</v>
      </c>
      <c r="L503" s="292">
        <f>'7.  Persistence Report'!BB98</f>
        <v>0</v>
      </c>
      <c r="M503" s="292">
        <f>'7.  Persistence Report'!BC98</f>
        <v>0</v>
      </c>
      <c r="N503" s="292">
        <v>0</v>
      </c>
      <c r="O503" s="292">
        <f>'7.  Persistence Report'!O98</f>
        <v>150</v>
      </c>
      <c r="P503" s="292">
        <f>'7.  Persistence Report'!P98</f>
        <v>0</v>
      </c>
      <c r="Q503" s="292">
        <f>'7.  Persistence Report'!Q98</f>
        <v>0</v>
      </c>
      <c r="R503" s="292">
        <f>'7.  Persistence Report'!R98</f>
        <v>0</v>
      </c>
      <c r="S503" s="292">
        <f>'7.  Persistence Report'!S98</f>
        <v>0</v>
      </c>
      <c r="T503" s="292">
        <f>'7.  Persistence Report'!T98</f>
        <v>0</v>
      </c>
      <c r="U503" s="292">
        <f>'7.  Persistence Report'!U98</f>
        <v>0</v>
      </c>
      <c r="V503" s="292">
        <f>'7.  Persistence Report'!V98</f>
        <v>0</v>
      </c>
      <c r="W503" s="292">
        <f>'7.  Persistence Report'!W98</f>
        <v>0</v>
      </c>
      <c r="X503" s="292">
        <f>'7.  Persistence Report'!X98</f>
        <v>0</v>
      </c>
      <c r="Y503" s="407">
        <v>1</v>
      </c>
      <c r="Z503" s="407"/>
      <c r="AA503" s="407"/>
      <c r="AB503" s="407"/>
      <c r="AC503" s="407"/>
      <c r="AD503" s="407"/>
      <c r="AE503" s="407"/>
      <c r="AF503" s="407"/>
      <c r="AG503" s="407"/>
      <c r="AH503" s="407"/>
      <c r="AI503" s="407"/>
      <c r="AJ503" s="407"/>
      <c r="AK503" s="407"/>
      <c r="AL503" s="407"/>
      <c r="AM503" s="293">
        <f>SUM(Y503:AL503)</f>
        <v>1</v>
      </c>
    </row>
    <row r="504" spans="1:39" s="280" customFormat="1" ht="15" outlineLevel="1">
      <c r="A504" s="506"/>
      <c r="B504" s="321" t="s">
        <v>256</v>
      </c>
      <c r="C504" s="288" t="s">
        <v>160</v>
      </c>
      <c r="D504" s="292"/>
      <c r="E504" s="292"/>
      <c r="F504" s="292"/>
      <c r="G504" s="292"/>
      <c r="H504" s="292"/>
      <c r="I504" s="292"/>
      <c r="J504" s="292"/>
      <c r="K504" s="292"/>
      <c r="L504" s="292"/>
      <c r="M504" s="292"/>
      <c r="N504" s="292">
        <f>N503</f>
        <v>0</v>
      </c>
      <c r="O504" s="292"/>
      <c r="P504" s="292"/>
      <c r="Q504" s="292"/>
      <c r="R504" s="292"/>
      <c r="S504" s="292"/>
      <c r="T504" s="292"/>
      <c r="U504" s="292"/>
      <c r="V504" s="292"/>
      <c r="W504" s="292"/>
      <c r="X504" s="292"/>
      <c r="Y504" s="408">
        <f>Y503</f>
        <v>1</v>
      </c>
      <c r="Z504" s="408">
        <f t="shared" ref="Z504:AD504" si="273">Z503</f>
        <v>0</v>
      </c>
      <c r="AA504" s="408">
        <f t="shared" si="273"/>
        <v>0</v>
      </c>
      <c r="AB504" s="408">
        <f t="shared" si="273"/>
        <v>0</v>
      </c>
      <c r="AC504" s="408">
        <f t="shared" si="273"/>
        <v>0</v>
      </c>
      <c r="AD504" s="408">
        <f t="shared" si="273"/>
        <v>0</v>
      </c>
      <c r="AE504" s="408">
        <f t="shared" ref="AE504:AL504" si="274">AE503</f>
        <v>0</v>
      </c>
      <c r="AF504" s="408">
        <f t="shared" si="274"/>
        <v>0</v>
      </c>
      <c r="AG504" s="408">
        <f t="shared" si="274"/>
        <v>0</v>
      </c>
      <c r="AH504" s="408">
        <f t="shared" si="274"/>
        <v>0</v>
      </c>
      <c r="AI504" s="408">
        <f t="shared" si="274"/>
        <v>0</v>
      </c>
      <c r="AJ504" s="408">
        <f t="shared" si="274"/>
        <v>0</v>
      </c>
      <c r="AK504" s="408">
        <f t="shared" si="274"/>
        <v>0</v>
      </c>
      <c r="AL504" s="408">
        <f t="shared" si="274"/>
        <v>0</v>
      </c>
      <c r="AM504" s="294"/>
    </row>
    <row r="505" spans="1:39" s="280" customFormat="1" ht="15" outlineLevel="1">
      <c r="A505" s="506"/>
      <c r="B505" s="321"/>
      <c r="C505" s="288"/>
      <c r="D505" s="288"/>
      <c r="E505" s="288"/>
      <c r="F505" s="288"/>
      <c r="G505" s="288"/>
      <c r="H505" s="288"/>
      <c r="I505" s="288"/>
      <c r="J505" s="288"/>
      <c r="K505" s="288"/>
      <c r="L505" s="288"/>
      <c r="M505" s="288"/>
      <c r="N505" s="288"/>
      <c r="O505" s="288"/>
      <c r="P505" s="288"/>
      <c r="Q505" s="288"/>
      <c r="R505" s="288"/>
      <c r="S505" s="288"/>
      <c r="T505" s="288"/>
      <c r="U505" s="288"/>
      <c r="V505" s="288"/>
      <c r="W505" s="288"/>
      <c r="X505" s="288"/>
      <c r="Y505" s="409"/>
      <c r="Z505" s="409"/>
      <c r="AA505" s="409"/>
      <c r="AB505" s="409"/>
      <c r="AC505" s="409"/>
      <c r="AD505" s="409"/>
      <c r="AE505" s="409"/>
      <c r="AF505" s="409"/>
      <c r="AG505" s="409"/>
      <c r="AH505" s="409"/>
      <c r="AI505" s="409"/>
      <c r="AJ505" s="409"/>
      <c r="AK505" s="409"/>
      <c r="AL505" s="409"/>
      <c r="AM505" s="310"/>
    </row>
    <row r="506" spans="1:39" s="280" customFormat="1" ht="15" outlineLevel="1">
      <c r="A506" s="506">
        <v>32</v>
      </c>
      <c r="B506" s="321" t="s">
        <v>477</v>
      </c>
      <c r="C506" s="288" t="s">
        <v>25</v>
      </c>
      <c r="D506" s="292">
        <f>'7.  Persistence Report'!AT99</f>
        <v>0</v>
      </c>
      <c r="E506" s="292">
        <f>'7.  Persistence Report'!AU99</f>
        <v>0</v>
      </c>
      <c r="F506" s="292">
        <f>'7.  Persistence Report'!AV99</f>
        <v>0</v>
      </c>
      <c r="G506" s="292">
        <f>'7.  Persistence Report'!AW99</f>
        <v>0</v>
      </c>
      <c r="H506" s="292">
        <f>'7.  Persistence Report'!AX99</f>
        <v>0</v>
      </c>
      <c r="I506" s="292">
        <f>'7.  Persistence Report'!AY99</f>
        <v>0</v>
      </c>
      <c r="J506" s="292">
        <f>'7.  Persistence Report'!AZ99</f>
        <v>0</v>
      </c>
      <c r="K506" s="292">
        <f>'7.  Persistence Report'!BA99</f>
        <v>0</v>
      </c>
      <c r="L506" s="292">
        <f>'7.  Persistence Report'!BB99</f>
        <v>0</v>
      </c>
      <c r="M506" s="292">
        <f>'7.  Persistence Report'!BC99</f>
        <v>0</v>
      </c>
      <c r="N506" s="292">
        <v>0</v>
      </c>
      <c r="O506" s="292">
        <f>'7.  Persistence Report'!O99</f>
        <v>338.65020959999998</v>
      </c>
      <c r="P506" s="292">
        <f>'7.  Persistence Report'!P99</f>
        <v>0</v>
      </c>
      <c r="Q506" s="292">
        <f>'7.  Persistence Report'!Q99</f>
        <v>0</v>
      </c>
      <c r="R506" s="292">
        <f>'7.  Persistence Report'!R99</f>
        <v>0</v>
      </c>
      <c r="S506" s="292">
        <f>'7.  Persistence Report'!S99</f>
        <v>0</v>
      </c>
      <c r="T506" s="292">
        <f>'7.  Persistence Report'!T99</f>
        <v>0</v>
      </c>
      <c r="U506" s="292">
        <f>'7.  Persistence Report'!U99</f>
        <v>0</v>
      </c>
      <c r="V506" s="292">
        <f>'7.  Persistence Report'!V99</f>
        <v>0</v>
      </c>
      <c r="W506" s="292">
        <f>'7.  Persistence Report'!W99</f>
        <v>0</v>
      </c>
      <c r="X506" s="292">
        <f>'7.  Persistence Report'!X99</f>
        <v>0</v>
      </c>
      <c r="Y506" s="407">
        <v>1</v>
      </c>
      <c r="Z506" s="407"/>
      <c r="AA506" s="407"/>
      <c r="AB506" s="407"/>
      <c r="AC506" s="407"/>
      <c r="AD506" s="407"/>
      <c r="AE506" s="407"/>
      <c r="AF506" s="407"/>
      <c r="AG506" s="407"/>
      <c r="AH506" s="407"/>
      <c r="AI506" s="407"/>
      <c r="AJ506" s="407"/>
      <c r="AK506" s="407"/>
      <c r="AL506" s="407"/>
      <c r="AM506" s="293">
        <f>SUM(Y506:AL506)</f>
        <v>1</v>
      </c>
    </row>
    <row r="507" spans="1:39" s="280" customFormat="1" ht="15" outlineLevel="1">
      <c r="A507" s="506"/>
      <c r="B507" s="321" t="s">
        <v>256</v>
      </c>
      <c r="C507" s="288" t="s">
        <v>160</v>
      </c>
      <c r="D507" s="292"/>
      <c r="E507" s="292"/>
      <c r="F507" s="292"/>
      <c r="G507" s="292"/>
      <c r="H507" s="292"/>
      <c r="I507" s="292"/>
      <c r="J507" s="292"/>
      <c r="K507" s="292"/>
      <c r="L507" s="292"/>
      <c r="M507" s="292"/>
      <c r="N507" s="292">
        <f>N506</f>
        <v>0</v>
      </c>
      <c r="O507" s="292"/>
      <c r="P507" s="292"/>
      <c r="Q507" s="292"/>
      <c r="R507" s="292"/>
      <c r="S507" s="292"/>
      <c r="T507" s="292"/>
      <c r="U507" s="292"/>
      <c r="V507" s="292"/>
      <c r="W507" s="292"/>
      <c r="X507" s="292"/>
      <c r="Y507" s="408">
        <f>Y506</f>
        <v>1</v>
      </c>
      <c r="Z507" s="408">
        <f t="shared" ref="Z507:AD507" si="275">Z506</f>
        <v>0</v>
      </c>
      <c r="AA507" s="408">
        <f t="shared" si="275"/>
        <v>0</v>
      </c>
      <c r="AB507" s="408">
        <f t="shared" si="275"/>
        <v>0</v>
      </c>
      <c r="AC507" s="408">
        <f t="shared" si="275"/>
        <v>0</v>
      </c>
      <c r="AD507" s="408">
        <f t="shared" si="275"/>
        <v>0</v>
      </c>
      <c r="AE507" s="408">
        <f t="shared" ref="AE507:AL507" si="276">AE506</f>
        <v>0</v>
      </c>
      <c r="AF507" s="408">
        <f t="shared" si="276"/>
        <v>0</v>
      </c>
      <c r="AG507" s="408">
        <f t="shared" si="276"/>
        <v>0</v>
      </c>
      <c r="AH507" s="408">
        <f t="shared" si="276"/>
        <v>0</v>
      </c>
      <c r="AI507" s="408">
        <f t="shared" si="276"/>
        <v>0</v>
      </c>
      <c r="AJ507" s="408">
        <f t="shared" si="276"/>
        <v>0</v>
      </c>
      <c r="AK507" s="408">
        <f t="shared" si="276"/>
        <v>0</v>
      </c>
      <c r="AL507" s="408">
        <f t="shared" si="276"/>
        <v>0</v>
      </c>
      <c r="AM507" s="294"/>
    </row>
    <row r="508" spans="1:39" s="280" customFormat="1" ht="15" outlineLevel="1">
      <c r="A508" s="506"/>
      <c r="B508" s="321"/>
      <c r="C508" s="288"/>
      <c r="D508" s="288"/>
      <c r="E508" s="288"/>
      <c r="F508" s="288"/>
      <c r="G508" s="288"/>
      <c r="H508" s="288"/>
      <c r="I508" s="288"/>
      <c r="J508" s="288"/>
      <c r="K508" s="288"/>
      <c r="L508" s="288"/>
      <c r="M508" s="288"/>
      <c r="N508" s="288"/>
      <c r="O508" s="288"/>
      <c r="P508" s="288"/>
      <c r="Q508" s="288"/>
      <c r="R508" s="288"/>
      <c r="S508" s="288"/>
      <c r="T508" s="288"/>
      <c r="U508" s="288"/>
      <c r="V508" s="288"/>
      <c r="W508" s="288"/>
      <c r="X508" s="288"/>
      <c r="Y508" s="409"/>
      <c r="Z508" s="409"/>
      <c r="AA508" s="409"/>
      <c r="AB508" s="409"/>
      <c r="AC508" s="409"/>
      <c r="AD508" s="409"/>
      <c r="AE508" s="409"/>
      <c r="AF508" s="409"/>
      <c r="AG508" s="409"/>
      <c r="AH508" s="409"/>
      <c r="AI508" s="409"/>
      <c r="AJ508" s="409"/>
      <c r="AK508" s="409"/>
      <c r="AL508" s="409"/>
      <c r="AM508" s="310"/>
    </row>
    <row r="509" spans="1:39" s="280" customFormat="1" ht="15" outlineLevel="1">
      <c r="A509" s="506">
        <v>33</v>
      </c>
      <c r="B509" s="321" t="s">
        <v>478</v>
      </c>
      <c r="C509" s="288" t="s">
        <v>25</v>
      </c>
      <c r="D509" s="292"/>
      <c r="E509" s="292"/>
      <c r="F509" s="292"/>
      <c r="G509" s="292"/>
      <c r="H509" s="292"/>
      <c r="I509" s="292"/>
      <c r="J509" s="292"/>
      <c r="K509" s="292"/>
      <c r="L509" s="292"/>
      <c r="M509" s="292"/>
      <c r="N509" s="292">
        <v>0</v>
      </c>
      <c r="O509" s="292"/>
      <c r="P509" s="292"/>
      <c r="Q509" s="292"/>
      <c r="R509" s="292"/>
      <c r="S509" s="292"/>
      <c r="T509" s="292"/>
      <c r="U509" s="292"/>
      <c r="V509" s="292"/>
      <c r="W509" s="292"/>
      <c r="X509" s="292"/>
      <c r="Y509" s="407"/>
      <c r="Z509" s="407"/>
      <c r="AA509" s="407"/>
      <c r="AB509" s="407"/>
      <c r="AC509" s="407"/>
      <c r="AD509" s="407"/>
      <c r="AE509" s="407"/>
      <c r="AF509" s="407"/>
      <c r="AG509" s="407"/>
      <c r="AH509" s="407"/>
      <c r="AI509" s="407"/>
      <c r="AJ509" s="407"/>
      <c r="AK509" s="407"/>
      <c r="AL509" s="407"/>
      <c r="AM509" s="293">
        <f>SUM(Y509:AL509)</f>
        <v>0</v>
      </c>
    </row>
    <row r="510" spans="1:39" s="280" customFormat="1" ht="15" outlineLevel="1">
      <c r="A510" s="506"/>
      <c r="B510" s="321" t="s">
        <v>256</v>
      </c>
      <c r="C510" s="288" t="s">
        <v>160</v>
      </c>
      <c r="D510" s="292"/>
      <c r="E510" s="292"/>
      <c r="F510" s="292"/>
      <c r="G510" s="292"/>
      <c r="H510" s="292"/>
      <c r="I510" s="292"/>
      <c r="J510" s="292"/>
      <c r="K510" s="292"/>
      <c r="L510" s="292"/>
      <c r="M510" s="292"/>
      <c r="N510" s="292">
        <f>N509</f>
        <v>0</v>
      </c>
      <c r="O510" s="292"/>
      <c r="P510" s="292"/>
      <c r="Q510" s="292"/>
      <c r="R510" s="292"/>
      <c r="S510" s="292"/>
      <c r="T510" s="292"/>
      <c r="U510" s="292"/>
      <c r="V510" s="292"/>
      <c r="W510" s="292"/>
      <c r="X510" s="292"/>
      <c r="Y510" s="408">
        <f>Y509</f>
        <v>0</v>
      </c>
      <c r="Z510" s="408">
        <f t="shared" ref="Z510:AD510" si="277">Z509</f>
        <v>0</v>
      </c>
      <c r="AA510" s="408">
        <f t="shared" si="277"/>
        <v>0</v>
      </c>
      <c r="AB510" s="408">
        <f t="shared" si="277"/>
        <v>0</v>
      </c>
      <c r="AC510" s="408">
        <f t="shared" si="277"/>
        <v>0</v>
      </c>
      <c r="AD510" s="408">
        <f t="shared" si="277"/>
        <v>0</v>
      </c>
      <c r="AE510" s="408">
        <f t="shared" ref="AE510:AK510" si="278">AE509</f>
        <v>0</v>
      </c>
      <c r="AF510" s="408">
        <f t="shared" si="278"/>
        <v>0</v>
      </c>
      <c r="AG510" s="408">
        <f t="shared" si="278"/>
        <v>0</v>
      </c>
      <c r="AH510" s="408">
        <f t="shared" si="278"/>
        <v>0</v>
      </c>
      <c r="AI510" s="408">
        <f t="shared" si="278"/>
        <v>0</v>
      </c>
      <c r="AJ510" s="408">
        <f t="shared" si="278"/>
        <v>0</v>
      </c>
      <c r="AK510" s="408">
        <f t="shared" si="278"/>
        <v>0</v>
      </c>
      <c r="AL510" s="408">
        <f>AL509</f>
        <v>0</v>
      </c>
      <c r="AM510" s="294"/>
    </row>
    <row r="511" spans="1:39" ht="15" outlineLevel="1">
      <c r="B511" s="312"/>
      <c r="C511" s="322"/>
      <c r="D511" s="288"/>
      <c r="E511" s="288"/>
      <c r="F511" s="288"/>
      <c r="G511" s="288"/>
      <c r="H511" s="288"/>
      <c r="I511" s="288"/>
      <c r="J511" s="288"/>
      <c r="K511" s="288"/>
      <c r="L511" s="288"/>
      <c r="M511" s="288"/>
      <c r="N511" s="297"/>
      <c r="O511" s="288"/>
      <c r="P511" s="323"/>
      <c r="Q511" s="323"/>
      <c r="R511" s="323"/>
      <c r="S511" s="323"/>
      <c r="T511" s="323"/>
      <c r="U511" s="323"/>
      <c r="V511" s="323"/>
      <c r="W511" s="323"/>
      <c r="X511" s="323"/>
      <c r="Y511" s="298"/>
      <c r="Z511" s="298"/>
      <c r="AA511" s="298"/>
      <c r="AB511" s="298"/>
      <c r="AC511" s="298"/>
      <c r="AD511" s="298"/>
      <c r="AE511" s="298"/>
      <c r="AF511" s="298"/>
      <c r="AG511" s="298"/>
      <c r="AH511" s="298"/>
      <c r="AI511" s="298"/>
      <c r="AJ511" s="298"/>
      <c r="AK511" s="298"/>
      <c r="AL511" s="298"/>
      <c r="AM511" s="303"/>
    </row>
    <row r="512" spans="1:39" ht="15.6">
      <c r="B512" s="324" t="s">
        <v>257</v>
      </c>
      <c r="C512" s="326"/>
      <c r="D512" s="326">
        <f>SUM(D407:D510)</f>
        <v>8829135.2442024201</v>
      </c>
      <c r="E512" s="326"/>
      <c r="F512" s="326"/>
      <c r="G512" s="326"/>
      <c r="H512" s="326"/>
      <c r="I512" s="326"/>
      <c r="J512" s="326"/>
      <c r="K512" s="326"/>
      <c r="L512" s="326"/>
      <c r="M512" s="326"/>
      <c r="N512" s="326"/>
      <c r="O512" s="326">
        <f>SUM(O407:O510)</f>
        <v>1762.9511586480362</v>
      </c>
      <c r="P512" s="326"/>
      <c r="Q512" s="326"/>
      <c r="R512" s="326"/>
      <c r="S512" s="326"/>
      <c r="T512" s="326"/>
      <c r="U512" s="326"/>
      <c r="V512" s="326"/>
      <c r="W512" s="326"/>
      <c r="X512" s="326"/>
      <c r="Y512" s="326">
        <f>IF(Y406="kWh",SUMPRODUCT(D407:D510,Y407:Y510))</f>
        <v>4144773.100846421</v>
      </c>
      <c r="Z512" s="326">
        <f>IF(Z406="kWh",SUMPRODUCT(D407:D510,Z407:Z510))</f>
        <v>935320.87997299992</v>
      </c>
      <c r="AA512" s="326">
        <f>IF(AA406="kW",SUMPRODUCT(N407:N510,O407:O510,AA407:AA510),SUMPRODUCT(D407:D510,AA407:AA510))</f>
        <v>6386.6000810999994</v>
      </c>
      <c r="AB512" s="326">
        <f>IF(AB406="kW",SUMPRODUCT(N407:N510,O407:O510,AB407:AB510),SUMPRODUCT(D407:D510,AB407:AB510))</f>
        <v>0</v>
      </c>
      <c r="AC512" s="326">
        <f>IF(AC406="kW",SUMPRODUCT(N407:N510,O407:O510,AC407:AC510),SUMPRODUCT(D407:D510,AC407:AC510))</f>
        <v>0</v>
      </c>
      <c r="AD512" s="326">
        <f>IF(AD406="kW",SUMPRODUCT(N407:N510,O407:O510,AD407:AD510),SUMPRODUCT(D407:D510,AD407:AD510))</f>
        <v>128.19116363999998</v>
      </c>
      <c r="AE512" s="326">
        <f>IF(AE406="kW",SUMPRODUCT(N407:N510,O407:O510,AE407:AE510),SUMPRODUCT(D407:D510,AE407:AE510))</f>
        <v>0</v>
      </c>
      <c r="AF512" s="326">
        <f>IF(AF406="kW",SUMPRODUCT(N407:N510,O407:O510,AF407:AF510),SUMPRODUCT(D407:D510,AF407:AF510))</f>
        <v>0</v>
      </c>
      <c r="AG512" s="326">
        <f>IF(AG406="kW",SUMPRODUCT(N407:N510,O407:O510,AG407:AG510),SUMPRODUCT(D407:D510,AG407:AG510))</f>
        <v>0</v>
      </c>
      <c r="AH512" s="326">
        <f>IF(AH406="kW",SUMPRODUCT(N407:N510,O407:O510,AH407:AH510),SUMPRODUCT(D407:D510,AH407:AH510))</f>
        <v>0</v>
      </c>
      <c r="AI512" s="326">
        <f>IF(AI406="kW",SUMPRODUCT(N407:N510,O407:O510,AI407:AI510),SUMPRODUCT(D407:D510,AI407:AI510))</f>
        <v>0</v>
      </c>
      <c r="AJ512" s="326">
        <f>IF(AJ406="kW",SUMPRODUCT(N407:N510,O407:O510,AJ407:AJ510),SUMPRODUCT(D407:D510,AJ407:AJ510))</f>
        <v>0</v>
      </c>
      <c r="AK512" s="326">
        <f>IF(AK406="kW",SUMPRODUCT(N407:N510,O407:O510,AK407:AK510),SUMPRODUCT(D407:D510,AK407:AK510))</f>
        <v>0</v>
      </c>
      <c r="AL512" s="326">
        <f>IF(AL406="kW",SUMPRODUCT(N407:N510,O407:O510,AL407:AL510),SUMPRODUCT(D407:D510,AL407:AL510))</f>
        <v>0</v>
      </c>
      <c r="AM512" s="327"/>
    </row>
    <row r="513" spans="2:39" ht="15.6">
      <c r="B513" s="388" t="s">
        <v>258</v>
      </c>
      <c r="C513" s="389"/>
      <c r="D513" s="389"/>
      <c r="E513" s="389"/>
      <c r="F513" s="389"/>
      <c r="G513" s="389"/>
      <c r="H513" s="389"/>
      <c r="I513" s="389"/>
      <c r="J513" s="389"/>
      <c r="K513" s="389"/>
      <c r="L513" s="389"/>
      <c r="M513" s="389"/>
      <c r="N513" s="389"/>
      <c r="O513" s="389"/>
      <c r="P513" s="389"/>
      <c r="Q513" s="389"/>
      <c r="R513" s="389"/>
      <c r="S513" s="389"/>
      <c r="T513" s="389"/>
      <c r="U513" s="389"/>
      <c r="V513" s="389"/>
      <c r="W513" s="389"/>
      <c r="X513" s="389"/>
      <c r="Y513" s="325">
        <f>HLOOKUP(Y405,'2. LRAMVA Threshold'!$B$42:$Q$53,6,FALSE)</f>
        <v>5833432</v>
      </c>
      <c r="Z513" s="325">
        <f>HLOOKUP(Z405,'2. LRAMVA Threshold'!$B$42:$Q$53,6,FALSE)</f>
        <v>2034918</v>
      </c>
      <c r="AA513" s="325">
        <f>HLOOKUP(AA405,'2. LRAMVA Threshold'!$B$42:$Q$53,6,FALSE)</f>
        <v>2408</v>
      </c>
      <c r="AB513" s="325">
        <f>HLOOKUP(AB405,'2. LRAMVA Threshold'!$B$42:$Q$53,6,FALSE)</f>
        <v>0</v>
      </c>
      <c r="AC513" s="325">
        <f>HLOOKUP(AC405,'2. LRAMVA Threshold'!$B$42:$Q$53,6,FALSE)</f>
        <v>0</v>
      </c>
      <c r="AD513" s="325">
        <f>HLOOKUP(AD405,'2. LRAMVA Threshold'!$B$42:$Q$53,6,FALSE)</f>
        <v>49</v>
      </c>
      <c r="AE513" s="325">
        <f>HLOOKUP(AE405,'2. LRAMVA Threshold'!$B$42:$Q$53,6,FALSE)</f>
        <v>0</v>
      </c>
      <c r="AF513" s="325">
        <f>HLOOKUP(AF405,'2. LRAMVA Threshold'!$B$42:$Q$53,6,FALSE)</f>
        <v>0</v>
      </c>
      <c r="AG513" s="325">
        <f>HLOOKUP(AG405,'2. LRAMVA Threshold'!$B$42:$Q$53,6,FALSE)</f>
        <v>0</v>
      </c>
      <c r="AH513" s="325">
        <f>HLOOKUP(AH405,'2. LRAMVA Threshold'!$B$42:$Q$53,6,FALSE)</f>
        <v>0</v>
      </c>
      <c r="AI513" s="325">
        <f>HLOOKUP(AI405,'2. LRAMVA Threshold'!$B$42:$Q$53,6,FALSE)</f>
        <v>0</v>
      </c>
      <c r="AJ513" s="325">
        <f>HLOOKUP(AJ405,'2. LRAMVA Threshold'!$B$42:$Q$53,6,FALSE)</f>
        <v>0</v>
      </c>
      <c r="AK513" s="325">
        <f>HLOOKUP(AK405,'2. LRAMVA Threshold'!$B$42:$Q$53,6,FALSE)</f>
        <v>0</v>
      </c>
      <c r="AL513" s="325">
        <f>HLOOKUP(AL405,'2. LRAMVA Threshold'!$B$42:$Q$53,6,FALSE)</f>
        <v>0</v>
      </c>
      <c r="AM513" s="390"/>
    </row>
    <row r="514" spans="2:39" ht="15">
      <c r="B514" s="391"/>
      <c r="C514" s="392"/>
      <c r="D514" s="393"/>
      <c r="E514" s="393"/>
      <c r="F514" s="393"/>
      <c r="G514" s="393"/>
      <c r="H514" s="393"/>
      <c r="I514" s="393"/>
      <c r="J514" s="393"/>
      <c r="K514" s="393"/>
      <c r="L514" s="393"/>
      <c r="M514" s="393"/>
      <c r="N514" s="393"/>
      <c r="O514" s="394"/>
      <c r="P514" s="393"/>
      <c r="Q514" s="393"/>
      <c r="R514" s="393"/>
      <c r="S514" s="395"/>
      <c r="T514" s="395"/>
      <c r="U514" s="395"/>
      <c r="V514" s="395"/>
      <c r="W514" s="393"/>
      <c r="X514" s="393"/>
      <c r="Y514" s="396"/>
      <c r="Z514" s="396"/>
      <c r="AA514" s="396"/>
      <c r="AB514" s="396"/>
      <c r="AC514" s="396"/>
      <c r="AD514" s="396"/>
      <c r="AE514" s="396"/>
      <c r="AF514" s="396"/>
      <c r="AG514" s="396"/>
      <c r="AH514" s="396"/>
      <c r="AI514" s="396"/>
      <c r="AJ514" s="396"/>
      <c r="AK514" s="396"/>
      <c r="AL514" s="396"/>
      <c r="AM514" s="397"/>
    </row>
    <row r="515" spans="2:39" ht="15">
      <c r="B515" s="321" t="s">
        <v>164</v>
      </c>
      <c r="C515" s="335"/>
      <c r="D515" s="335"/>
      <c r="E515" s="373"/>
      <c r="F515" s="373"/>
      <c r="G515" s="373"/>
      <c r="H515" s="373"/>
      <c r="I515" s="373"/>
      <c r="J515" s="373"/>
      <c r="K515" s="373"/>
      <c r="L515" s="373"/>
      <c r="M515" s="373"/>
      <c r="N515" s="373"/>
      <c r="O515" s="288"/>
      <c r="P515" s="337"/>
      <c r="Q515" s="337"/>
      <c r="R515" s="337"/>
      <c r="S515" s="336"/>
      <c r="T515" s="336"/>
      <c r="U515" s="336"/>
      <c r="V515" s="336"/>
      <c r="W515" s="337"/>
      <c r="X515" s="337"/>
      <c r="Y515" s="338">
        <f>HLOOKUP(Y$20,'3.  Distribution Rates'!$C$122:$P$133,6,FALSE)</f>
        <v>1.2200000000000001E-2</v>
      </c>
      <c r="Z515" s="338">
        <f>HLOOKUP(Z$20,'3.  Distribution Rates'!$C$122:$P$133,6,FALSE)</f>
        <v>1.84E-2</v>
      </c>
      <c r="AA515" s="338">
        <f>HLOOKUP(AA$20,'3.  Distribution Rates'!$C$122:$P$133,6,FALSE)</f>
        <v>4.2210999999999999</v>
      </c>
      <c r="AB515" s="338">
        <f>HLOOKUP(AB$20,'3.  Distribution Rates'!$C$122:$P$133,6,FALSE)</f>
        <v>1.06E-2</v>
      </c>
      <c r="AC515" s="338">
        <f>HLOOKUP(AC$20,'3.  Distribution Rates'!$C$122:$P$133,6,FALSE)</f>
        <v>12.4156</v>
      </c>
      <c r="AD515" s="338">
        <f>HLOOKUP(AD$20,'3.  Distribution Rates'!$C$122:$P$133,6,FALSE)</f>
        <v>2.6006999999999998</v>
      </c>
      <c r="AE515" s="338">
        <f>HLOOKUP(AE$20,'3.  Distribution Rates'!$C$122:$P$133,6,FALSE)</f>
        <v>0</v>
      </c>
      <c r="AF515" s="338">
        <f>HLOOKUP(AF$20,'3.  Distribution Rates'!$C$122:$P$133,6,FALSE)</f>
        <v>0</v>
      </c>
      <c r="AG515" s="338">
        <f>HLOOKUP(AG$20,'3.  Distribution Rates'!$C$122:$P$133,6,FALSE)</f>
        <v>0</v>
      </c>
      <c r="AH515" s="338">
        <f>HLOOKUP(AH$20,'3.  Distribution Rates'!$C$122:$P$133,6,FALSE)</f>
        <v>0</v>
      </c>
      <c r="AI515" s="338">
        <f>HLOOKUP(AI$20,'3.  Distribution Rates'!$C$122:$P$133,6,FALSE)</f>
        <v>0</v>
      </c>
      <c r="AJ515" s="338">
        <f>HLOOKUP(AJ$20,'3.  Distribution Rates'!$C$122:$P$133,6,FALSE)</f>
        <v>0</v>
      </c>
      <c r="AK515" s="338">
        <f>HLOOKUP(AK$20,'3.  Distribution Rates'!$C$122:$P$133,6,FALSE)</f>
        <v>0</v>
      </c>
      <c r="AL515" s="338">
        <f>HLOOKUP(AL$20,'3.  Distribution Rates'!$C$122:$P$133,6,FALSE)</f>
        <v>0</v>
      </c>
      <c r="AM515" s="398"/>
    </row>
    <row r="516" spans="2:39" ht="15">
      <c r="B516" s="321" t="s">
        <v>157</v>
      </c>
      <c r="C516" s="342"/>
      <c r="D516" s="306"/>
      <c r="E516" s="276"/>
      <c r="F516" s="276"/>
      <c r="G516" s="276"/>
      <c r="H516" s="276"/>
      <c r="I516" s="276"/>
      <c r="J516" s="276"/>
      <c r="K516" s="276"/>
      <c r="L516" s="276"/>
      <c r="M516" s="276"/>
      <c r="N516" s="276"/>
      <c r="O516" s="288"/>
      <c r="P516" s="276"/>
      <c r="Q516" s="276"/>
      <c r="R516" s="276"/>
      <c r="S516" s="306"/>
      <c r="T516" s="306"/>
      <c r="U516" s="306"/>
      <c r="V516" s="306"/>
      <c r="W516" s="276"/>
      <c r="X516" s="276"/>
      <c r="Y516" s="375">
        <f t="shared" ref="Y516:AL516" si="279">Y266*Y515</f>
        <v>11978.659126874561</v>
      </c>
      <c r="Z516" s="375">
        <f t="shared" si="279"/>
        <v>28914.842568236567</v>
      </c>
      <c r="AA516" s="375">
        <f t="shared" si="279"/>
        <v>13509.349413759075</v>
      </c>
      <c r="AB516" s="375">
        <f t="shared" si="279"/>
        <v>0</v>
      </c>
      <c r="AC516" s="375">
        <f t="shared" si="279"/>
        <v>0</v>
      </c>
      <c r="AD516" s="375">
        <f t="shared" si="279"/>
        <v>0</v>
      </c>
      <c r="AE516" s="375">
        <f t="shared" si="279"/>
        <v>0</v>
      </c>
      <c r="AF516" s="375">
        <f t="shared" si="279"/>
        <v>0</v>
      </c>
      <c r="AG516" s="375">
        <f t="shared" si="279"/>
        <v>0</v>
      </c>
      <c r="AH516" s="375">
        <f t="shared" si="279"/>
        <v>0</v>
      </c>
      <c r="AI516" s="375">
        <f t="shared" si="279"/>
        <v>0</v>
      </c>
      <c r="AJ516" s="375">
        <f t="shared" si="279"/>
        <v>0</v>
      </c>
      <c r="AK516" s="375">
        <f t="shared" si="279"/>
        <v>0</v>
      </c>
      <c r="AL516" s="375">
        <f t="shared" si="279"/>
        <v>0</v>
      </c>
      <c r="AM516" s="626">
        <f>SUM(Y516:AL516)</f>
        <v>54402.851108870207</v>
      </c>
    </row>
    <row r="517" spans="2:39" ht="15">
      <c r="B517" s="321" t="s">
        <v>158</v>
      </c>
      <c r="C517" s="342"/>
      <c r="D517" s="306"/>
      <c r="E517" s="276"/>
      <c r="F517" s="276"/>
      <c r="G517" s="276"/>
      <c r="H517" s="276"/>
      <c r="I517" s="276"/>
      <c r="J517" s="276"/>
      <c r="K517" s="276"/>
      <c r="L517" s="276"/>
      <c r="M517" s="276"/>
      <c r="N517" s="276"/>
      <c r="O517" s="288"/>
      <c r="P517" s="276"/>
      <c r="Q517" s="276"/>
      <c r="R517" s="276"/>
      <c r="S517" s="306"/>
      <c r="T517" s="306"/>
      <c r="U517" s="306"/>
      <c r="V517" s="306"/>
      <c r="W517" s="276"/>
      <c r="X517" s="276"/>
      <c r="Y517" s="375">
        <f t="shared" ref="Y517:AL517" si="280">Y394*Y515</f>
        <v>16131.029888235193</v>
      </c>
      <c r="Z517" s="375">
        <f t="shared" si="280"/>
        <v>26009.240234177967</v>
      </c>
      <c r="AA517" s="375">
        <f t="shared" si="280"/>
        <v>18816.797171456728</v>
      </c>
      <c r="AB517" s="375">
        <f t="shared" si="280"/>
        <v>0</v>
      </c>
      <c r="AC517" s="375">
        <f t="shared" si="280"/>
        <v>0</v>
      </c>
      <c r="AD517" s="375">
        <f t="shared" si="280"/>
        <v>0</v>
      </c>
      <c r="AE517" s="375">
        <f t="shared" si="280"/>
        <v>0</v>
      </c>
      <c r="AF517" s="375">
        <f t="shared" si="280"/>
        <v>0</v>
      </c>
      <c r="AG517" s="375">
        <f t="shared" si="280"/>
        <v>0</v>
      </c>
      <c r="AH517" s="375">
        <f t="shared" si="280"/>
        <v>0</v>
      </c>
      <c r="AI517" s="375">
        <f t="shared" si="280"/>
        <v>0</v>
      </c>
      <c r="AJ517" s="375">
        <f t="shared" si="280"/>
        <v>0</v>
      </c>
      <c r="AK517" s="375">
        <f t="shared" si="280"/>
        <v>0</v>
      </c>
      <c r="AL517" s="375">
        <f t="shared" si="280"/>
        <v>0</v>
      </c>
      <c r="AM517" s="626">
        <f>SUM(Y517:AL517)</f>
        <v>60957.067293869884</v>
      </c>
    </row>
    <row r="518" spans="2:39" ht="15">
      <c r="B518" s="321" t="s">
        <v>159</v>
      </c>
      <c r="C518" s="342"/>
      <c r="D518" s="306"/>
      <c r="E518" s="276"/>
      <c r="F518" s="276"/>
      <c r="G518" s="276"/>
      <c r="H518" s="276"/>
      <c r="I518" s="276"/>
      <c r="J518" s="276"/>
      <c r="K518" s="276"/>
      <c r="L518" s="276"/>
      <c r="M518" s="276"/>
      <c r="N518" s="276"/>
      <c r="O518" s="288"/>
      <c r="P518" s="276"/>
      <c r="Q518" s="276"/>
      <c r="R518" s="276"/>
      <c r="S518" s="306"/>
      <c r="T518" s="306"/>
      <c r="U518" s="306"/>
      <c r="V518" s="306"/>
      <c r="W518" s="276"/>
      <c r="X518" s="276"/>
      <c r="Y518" s="375">
        <f t="shared" ref="Y518:AL518" si="281">Y512*Y515</f>
        <v>50566.231830326338</v>
      </c>
      <c r="Z518" s="375">
        <f t="shared" si="281"/>
        <v>17209.904191503199</v>
      </c>
      <c r="AA518" s="375">
        <f t="shared" si="281"/>
        <v>26958.477602331208</v>
      </c>
      <c r="AB518" s="375">
        <f t="shared" si="281"/>
        <v>0</v>
      </c>
      <c r="AC518" s="375">
        <f t="shared" si="281"/>
        <v>0</v>
      </c>
      <c r="AD518" s="375">
        <f t="shared" si="281"/>
        <v>333.38675927854791</v>
      </c>
      <c r="AE518" s="375">
        <f t="shared" si="281"/>
        <v>0</v>
      </c>
      <c r="AF518" s="375">
        <f t="shared" si="281"/>
        <v>0</v>
      </c>
      <c r="AG518" s="375">
        <f t="shared" si="281"/>
        <v>0</v>
      </c>
      <c r="AH518" s="375">
        <f t="shared" si="281"/>
        <v>0</v>
      </c>
      <c r="AI518" s="375">
        <f t="shared" si="281"/>
        <v>0</v>
      </c>
      <c r="AJ518" s="375">
        <f t="shared" si="281"/>
        <v>0</v>
      </c>
      <c r="AK518" s="375">
        <f t="shared" si="281"/>
        <v>0</v>
      </c>
      <c r="AL518" s="375">
        <f t="shared" si="281"/>
        <v>0</v>
      </c>
      <c r="AM518" s="626">
        <f>SUM(Y518:AL518)</f>
        <v>95068.000383439285</v>
      </c>
    </row>
    <row r="519" spans="2:39" ht="15.6">
      <c r="B519" s="346" t="s">
        <v>259</v>
      </c>
      <c r="C519" s="342"/>
      <c r="D519" s="333"/>
      <c r="E519" s="331"/>
      <c r="F519" s="331"/>
      <c r="G519" s="331"/>
      <c r="H519" s="331"/>
      <c r="I519" s="331"/>
      <c r="J519" s="331"/>
      <c r="K519" s="331"/>
      <c r="L519" s="331"/>
      <c r="M519" s="331"/>
      <c r="N519" s="331"/>
      <c r="O519" s="297"/>
      <c r="P519" s="331"/>
      <c r="Q519" s="331"/>
      <c r="R519" s="331"/>
      <c r="S519" s="333"/>
      <c r="T519" s="333"/>
      <c r="U519" s="333"/>
      <c r="V519" s="333"/>
      <c r="W519" s="331"/>
      <c r="X519" s="331"/>
      <c r="Y519" s="343">
        <f t="shared" ref="Y519:AM519" si="282">SUM(Y516:Y518)</f>
        <v>78675.920845436092</v>
      </c>
      <c r="Z519" s="343">
        <f t="shared" si="282"/>
        <v>72133.98699391773</v>
      </c>
      <c r="AA519" s="343">
        <f t="shared" si="282"/>
        <v>59284.624187547015</v>
      </c>
      <c r="AB519" s="343">
        <f t="shared" si="282"/>
        <v>0</v>
      </c>
      <c r="AC519" s="343">
        <f t="shared" si="282"/>
        <v>0</v>
      </c>
      <c r="AD519" s="343">
        <f t="shared" si="282"/>
        <v>333.38675927854791</v>
      </c>
      <c r="AE519" s="343">
        <f t="shared" si="282"/>
        <v>0</v>
      </c>
      <c r="AF519" s="343">
        <f t="shared" si="282"/>
        <v>0</v>
      </c>
      <c r="AG519" s="343">
        <f t="shared" si="282"/>
        <v>0</v>
      </c>
      <c r="AH519" s="343">
        <f t="shared" si="282"/>
        <v>0</v>
      </c>
      <c r="AI519" s="343">
        <f t="shared" si="282"/>
        <v>0</v>
      </c>
      <c r="AJ519" s="343">
        <f t="shared" si="282"/>
        <v>0</v>
      </c>
      <c r="AK519" s="343">
        <f t="shared" si="282"/>
        <v>0</v>
      </c>
      <c r="AL519" s="343">
        <f t="shared" si="282"/>
        <v>0</v>
      </c>
      <c r="AM519" s="404">
        <f t="shared" si="282"/>
        <v>210427.91878617939</v>
      </c>
    </row>
    <row r="520" spans="2:39" ht="15.6">
      <c r="B520" s="346" t="s">
        <v>260</v>
      </c>
      <c r="C520" s="342"/>
      <c r="D520" s="347"/>
      <c r="E520" s="331"/>
      <c r="F520" s="331"/>
      <c r="G520" s="331"/>
      <c r="H520" s="331"/>
      <c r="I520" s="331"/>
      <c r="J520" s="331"/>
      <c r="K520" s="331"/>
      <c r="L520" s="331"/>
      <c r="M520" s="331"/>
      <c r="N520" s="331"/>
      <c r="O520" s="297"/>
      <c r="P520" s="331"/>
      <c r="Q520" s="331"/>
      <c r="R520" s="331"/>
      <c r="S520" s="333"/>
      <c r="T520" s="333"/>
      <c r="U520" s="333"/>
      <c r="V520" s="333"/>
      <c r="W520" s="331"/>
      <c r="X520" s="331"/>
      <c r="Y520" s="344">
        <f>Y513*Y515</f>
        <v>71167.8704</v>
      </c>
      <c r="Z520" s="344">
        <f t="shared" ref="Z520:AJ520" si="283">Z513*Z515</f>
        <v>37442.491199999997</v>
      </c>
      <c r="AA520" s="344">
        <f>AA513*AA515</f>
        <v>10164.408799999999</v>
      </c>
      <c r="AB520" s="344">
        <f t="shared" si="283"/>
        <v>0</v>
      </c>
      <c r="AC520" s="344">
        <f t="shared" si="283"/>
        <v>0</v>
      </c>
      <c r="AD520" s="344">
        <f>AD513*AD515</f>
        <v>127.43429999999999</v>
      </c>
      <c r="AE520" s="344">
        <f t="shared" si="283"/>
        <v>0</v>
      </c>
      <c r="AF520" s="344">
        <f t="shared" si="283"/>
        <v>0</v>
      </c>
      <c r="AG520" s="344">
        <f t="shared" si="283"/>
        <v>0</v>
      </c>
      <c r="AH520" s="344">
        <f t="shared" si="283"/>
        <v>0</v>
      </c>
      <c r="AI520" s="344">
        <f t="shared" si="283"/>
        <v>0</v>
      </c>
      <c r="AJ520" s="344">
        <f t="shared" si="283"/>
        <v>0</v>
      </c>
      <c r="AK520" s="344">
        <f>AK513*AK515</f>
        <v>0</v>
      </c>
      <c r="AL520" s="344">
        <f>AL513*AL515</f>
        <v>0</v>
      </c>
      <c r="AM520" s="404">
        <f>SUM(Y520:AL520)</f>
        <v>118902.2047</v>
      </c>
    </row>
    <row r="521" spans="2:39" ht="15.6">
      <c r="B521" s="346" t="s">
        <v>262</v>
      </c>
      <c r="C521" s="342"/>
      <c r="D521" s="347"/>
      <c r="E521" s="331"/>
      <c r="F521" s="331"/>
      <c r="G521" s="331"/>
      <c r="H521" s="331"/>
      <c r="I521" s="331"/>
      <c r="J521" s="331"/>
      <c r="K521" s="331"/>
      <c r="L521" s="331"/>
      <c r="M521" s="331"/>
      <c r="N521" s="331"/>
      <c r="O521" s="297"/>
      <c r="P521" s="331"/>
      <c r="Q521" s="331"/>
      <c r="R521" s="331"/>
      <c r="S521" s="347"/>
      <c r="T521" s="347"/>
      <c r="U521" s="347"/>
      <c r="V521" s="347"/>
      <c r="W521" s="331"/>
      <c r="X521" s="331"/>
      <c r="Y521" s="348"/>
      <c r="Z521" s="348"/>
      <c r="AA521" s="348"/>
      <c r="AB521" s="348"/>
      <c r="AC521" s="348"/>
      <c r="AD521" s="348"/>
      <c r="AE521" s="348"/>
      <c r="AF521" s="348"/>
      <c r="AG521" s="348"/>
      <c r="AH521" s="348"/>
      <c r="AI521" s="348"/>
      <c r="AJ521" s="348"/>
      <c r="AK521" s="348"/>
      <c r="AL521" s="348"/>
      <c r="AM521" s="404">
        <f>AM519-AM520</f>
        <v>91525.714086179389</v>
      </c>
    </row>
    <row r="522" spans="2:39" ht="15.6">
      <c r="B522" s="346"/>
      <c r="C522" s="342"/>
      <c r="D522" s="347"/>
      <c r="E522" s="331"/>
      <c r="F522" s="331"/>
      <c r="G522" s="331"/>
      <c r="H522" s="331"/>
      <c r="I522" s="331"/>
      <c r="J522" s="331"/>
      <c r="K522" s="331"/>
      <c r="L522" s="331"/>
      <c r="M522" s="331"/>
      <c r="N522" s="331"/>
      <c r="O522" s="297"/>
      <c r="P522" s="331"/>
      <c r="Q522" s="331"/>
      <c r="R522" s="331"/>
      <c r="S522" s="347"/>
      <c r="T522" s="347"/>
      <c r="U522" s="347"/>
      <c r="V522" s="347"/>
      <c r="W522" s="331"/>
      <c r="X522" s="331"/>
      <c r="Y522" s="348"/>
      <c r="Z522" s="348"/>
      <c r="AA522" s="348"/>
      <c r="AB522" s="348"/>
      <c r="AC522" s="348"/>
      <c r="AD522" s="348"/>
      <c r="AE522" s="348"/>
      <c r="AF522" s="348"/>
      <c r="AG522" s="348"/>
      <c r="AH522" s="348"/>
      <c r="AI522" s="348"/>
      <c r="AJ522" s="348"/>
      <c r="AK522" s="348"/>
      <c r="AL522" s="348"/>
      <c r="AM522" s="404"/>
    </row>
    <row r="523" spans="2:39" ht="15.6">
      <c r="B523" s="346"/>
      <c r="C523" s="342"/>
      <c r="D523" s="347"/>
      <c r="E523" s="331"/>
      <c r="F523" s="331"/>
      <c r="G523" s="331"/>
      <c r="H523" s="331"/>
      <c r="I523" s="331"/>
      <c r="J523" s="331"/>
      <c r="K523" s="331"/>
      <c r="L523" s="331"/>
      <c r="M523" s="331"/>
      <c r="N523" s="331"/>
      <c r="O523" s="297"/>
      <c r="P523" s="331"/>
      <c r="Q523" s="331"/>
      <c r="R523" s="331"/>
      <c r="S523" s="347"/>
      <c r="T523" s="347"/>
      <c r="U523" s="347"/>
      <c r="V523" s="347"/>
      <c r="W523" s="331"/>
      <c r="X523" s="331"/>
      <c r="Y523" s="348"/>
      <c r="Z523" s="348"/>
      <c r="AA523" s="348"/>
      <c r="AB523" s="348"/>
      <c r="AC523" s="348"/>
      <c r="AD523" s="348"/>
      <c r="AE523" s="348"/>
      <c r="AF523" s="348"/>
      <c r="AG523" s="348"/>
      <c r="AH523" s="348"/>
      <c r="AI523" s="348"/>
      <c r="AJ523" s="348"/>
      <c r="AK523" s="348"/>
      <c r="AL523" s="348"/>
      <c r="AM523" s="405"/>
    </row>
    <row r="524" spans="2:39" ht="15">
      <c r="B524" s="321" t="s">
        <v>198</v>
      </c>
      <c r="C524" s="347"/>
      <c r="D524" s="347"/>
      <c r="E524" s="331"/>
      <c r="F524" s="331"/>
      <c r="G524" s="331"/>
      <c r="H524" s="331"/>
      <c r="I524" s="331"/>
      <c r="J524" s="331"/>
      <c r="K524" s="331"/>
      <c r="L524" s="331"/>
      <c r="M524" s="331"/>
      <c r="N524" s="331"/>
      <c r="O524" s="297"/>
      <c r="P524" s="331"/>
      <c r="Q524" s="331"/>
      <c r="R524" s="331"/>
      <c r="S524" s="347"/>
      <c r="T524" s="342"/>
      <c r="U524" s="347"/>
      <c r="V524" s="347"/>
      <c r="W524" s="331"/>
      <c r="X524" s="331"/>
      <c r="Y524" s="288">
        <f>SUMPRODUCT(E407:E510,Y407:Y510)</f>
        <v>2521216.2808464211</v>
      </c>
      <c r="Z524" s="288">
        <f>SUMPRODUCT(E407:E510,Z407:Z510)</f>
        <v>934017.26601300004</v>
      </c>
      <c r="AA524" s="288">
        <f>IF(AA406="kW",SUMPRODUCT(N407:N510,P407:P510,AA407:AA510),SUMPRODUCT(E407:E510,AA407:AA510))</f>
        <v>6380.2911786600007</v>
      </c>
      <c r="AB524" s="288">
        <f>IF(AB406="kW",SUMPRODUCT(N407:N510,P407:P510,AB407:AB510),SUMPRODUCT(E407:E510,AB407:AB510))</f>
        <v>0</v>
      </c>
      <c r="AC524" s="288">
        <f>IF(AC406="kW",SUMPRODUCT(N407:N510,P407:P510,AC407:AC510),SUMPRODUCT(E407:E510,AC407:AC510))</f>
        <v>0</v>
      </c>
      <c r="AD524" s="288">
        <f>IF(AD406="kW",SUMPRODUCT(N407:N510,P407:P510,AD407:AD510),SUMPRODUCT(E407:E510, AD407:AD510))</f>
        <v>128.04613140000001</v>
      </c>
      <c r="AE524" s="288">
        <f>IF(AE406="kW",SUMPRODUCT(N407:N510,P407:P510,AE407:AE510),SUMPRODUCT(E407:E510,AE407:AE510))</f>
        <v>0</v>
      </c>
      <c r="AF524" s="288">
        <f>IF(AF406="kW",SUMPRODUCT(N407:N510,P407:P510,AF407:AF510),SUMPRODUCT(E407:E510,AF407:AF510))</f>
        <v>0</v>
      </c>
      <c r="AG524" s="288">
        <f>IF(AG406="kW",SUMPRODUCT(N407:N510,P407:P510,AG407:AG510),SUMPRODUCT(E407:E510,AG407:AG510))</f>
        <v>0</v>
      </c>
      <c r="AH524" s="288">
        <f>IF(AH406="kW",SUMPRODUCT(N407:N510,P407:P510,AH407:AH510),SUMPRODUCT(E407:E510,AH407:AH510))</f>
        <v>0</v>
      </c>
      <c r="AI524" s="288">
        <f>IF(AI406="kW",SUMPRODUCT(N407:N510,P407:P510,AI407:AI510),SUMPRODUCT(E407:E510,AI407:AI510))</f>
        <v>0</v>
      </c>
      <c r="AJ524" s="288">
        <f>IF(AJ406="kW",SUMPRODUCT(N407:N510,P407:P510,AJ407:AJ510),SUMPRODUCT(E407:E510,AJ407:AJ510))</f>
        <v>0</v>
      </c>
      <c r="AK524" s="288">
        <f>IF(AK406="kW",SUMPRODUCT(N407:N510,P407:P510,AK407:AK510),SUMPRODUCT(E407:E510,AK407:AK510))</f>
        <v>0</v>
      </c>
      <c r="AL524" s="288">
        <f>IF(AL406="kW",SUMPRODUCT(N407:N510,P407:P510,AL407:AL510),SUMPRODUCT(E407:E510,AL407:AL510))</f>
        <v>0</v>
      </c>
      <c r="AM524" s="350"/>
    </row>
    <row r="525" spans="2:39" ht="15">
      <c r="B525" s="321" t="s">
        <v>199</v>
      </c>
      <c r="C525" s="353"/>
      <c r="D525" s="276"/>
      <c r="E525" s="276"/>
      <c r="F525" s="276"/>
      <c r="G525" s="276"/>
      <c r="H525" s="276"/>
      <c r="I525" s="276"/>
      <c r="J525" s="276"/>
      <c r="K525" s="276"/>
      <c r="L525" s="276"/>
      <c r="M525" s="276"/>
      <c r="N525" s="276"/>
      <c r="O525" s="354"/>
      <c r="P525" s="276"/>
      <c r="Q525" s="276"/>
      <c r="R525" s="276"/>
      <c r="S525" s="301"/>
      <c r="T525" s="306"/>
      <c r="U525" s="306"/>
      <c r="V525" s="276"/>
      <c r="W525" s="276"/>
      <c r="X525" s="306"/>
      <c r="Y525" s="288">
        <f>SUMPRODUCT(F407:F510,Y407:Y510)</f>
        <v>2403585.1465464211</v>
      </c>
      <c r="Z525" s="288">
        <f>SUMPRODUCT(F407:F510,Z407:Z510)</f>
        <v>920778.32891299995</v>
      </c>
      <c r="AA525" s="288">
        <f>IF(AA406="kW",SUMPRODUCT(N407:N510,Q407:Q510,AA407:AA510),SUMPRODUCT(F407:F510,AA407:AA510))</f>
        <v>6380.2911786600007</v>
      </c>
      <c r="AB525" s="288">
        <f>IF(AB406="kW",SUMPRODUCT(N407:N510,Q407:Q510,AB407:AB510),SUMPRODUCT(F407:F510,AB407:AB510))</f>
        <v>0</v>
      </c>
      <c r="AC525" s="288">
        <f>IF(AC406="kW",SUMPRODUCT(N407:N510,Q407:Q510,AC407:AC510),SUMPRODUCT(F407:F510, AC407:AC510))</f>
        <v>0</v>
      </c>
      <c r="AD525" s="288">
        <f>IF(AD406="kW",SUMPRODUCT(N407:N510,Q407:Q510,AD407:AD510),SUMPRODUCT(F407:F510, AD407:AD510))</f>
        <v>128.04613140000001</v>
      </c>
      <c r="AE525" s="288">
        <f>IF(AE406="kW",SUMPRODUCT(N407:N510,Q407:Q510,AE407:AE510),SUMPRODUCT(F407:F510,AE407:AE510))</f>
        <v>0</v>
      </c>
      <c r="AF525" s="288">
        <f>IF(AF406="kW",SUMPRODUCT(N407:N510,Q407:Q510,AF407:AF510),SUMPRODUCT(F407:F510,AF407:AF510))</f>
        <v>0</v>
      </c>
      <c r="AG525" s="288">
        <f>IF(AG406="kW",SUMPRODUCT(N407:N510,Q407:Q510,AG407:AG510),SUMPRODUCT(F407:F510,AG407:AG510))</f>
        <v>0</v>
      </c>
      <c r="AH525" s="288">
        <f>IF(AH406="kW",SUMPRODUCT(N407:N510,Q407:Q510,AH407:AH510),SUMPRODUCT(F407:F510,AH407:AH510))</f>
        <v>0</v>
      </c>
      <c r="AI525" s="288">
        <f>IF(AI406="kW",SUMPRODUCT(N407:N510,Q407:Q510,AI407:AI510),SUMPRODUCT(F407:F510,AI407:AI510))</f>
        <v>0</v>
      </c>
      <c r="AJ525" s="288">
        <f>IF(AJ406="kW",SUMPRODUCT(N407:N510,Q407:Q510,AJ407:AJ510),SUMPRODUCT(F407:F510,AJ407:AJ510))</f>
        <v>0</v>
      </c>
      <c r="AK525" s="288">
        <f>IF(AK406="kW",SUMPRODUCT(N407:N510,Q407:Q510,AK407:AK510),SUMPRODUCT(F407:F510,AK407:AK510))</f>
        <v>0</v>
      </c>
      <c r="AL525" s="288">
        <f>IF(AL406="kW",SUMPRODUCT(N407:N510,Q407:Q510,AL407:AL510),SUMPRODUCT(F407:F510,AL407:AL510))</f>
        <v>0</v>
      </c>
      <c r="AM525" s="334"/>
    </row>
    <row r="526" spans="2:39" ht="15">
      <c r="B526" s="321" t="s">
        <v>200</v>
      </c>
      <c r="C526" s="353"/>
      <c r="D526" s="276"/>
      <c r="E526" s="276"/>
      <c r="F526" s="276"/>
      <c r="G526" s="276"/>
      <c r="H526" s="276"/>
      <c r="I526" s="276"/>
      <c r="J526" s="276"/>
      <c r="K526" s="276"/>
      <c r="L526" s="276"/>
      <c r="M526" s="276"/>
      <c r="N526" s="276"/>
      <c r="O526" s="354"/>
      <c r="P526" s="276"/>
      <c r="Q526" s="276"/>
      <c r="R526" s="276"/>
      <c r="S526" s="301"/>
      <c r="T526" s="306"/>
      <c r="U526" s="306"/>
      <c r="V526" s="276"/>
      <c r="W526" s="276"/>
      <c r="X526" s="306"/>
      <c r="Y526" s="288">
        <f>SUMPRODUCT(G407:G510,Y407:Y510)</f>
        <v>2374864.902526421</v>
      </c>
      <c r="Z526" s="288">
        <f>SUMPRODUCT(G407:G510,Z407:Z510)</f>
        <v>674597.637934</v>
      </c>
      <c r="AA526" s="288">
        <f>IF(AA406="kW",SUMPRODUCT(N407:N510,R407:R510,AA407:AA510),SUMPRODUCT(G407:G510,AA407:AA510))</f>
        <v>6360.9369742200006</v>
      </c>
      <c r="AB526" s="288">
        <f>IF(AB406="kW",SUMPRODUCT(N407:N510,R407:R510,AB407:AB510),SUMPRODUCT(G407:G510,AB407:AB510))</f>
        <v>0</v>
      </c>
      <c r="AC526" s="288">
        <f>IF(AC406="kW",SUMPRODUCT(N407:N510,R407:R510,AC407:AC510),SUMPRODUCT(G407:G510, AC407:AC510))</f>
        <v>0</v>
      </c>
      <c r="AD526" s="288">
        <f>IF(AD406="kW",SUMPRODUCT(N407:N510,R407:R510,AD407:AD510),SUMPRODUCT(G407:G510, AD407:AD510))</f>
        <v>127.60120716000002</v>
      </c>
      <c r="AE526" s="288">
        <f>IF(AE406="kW",SUMPRODUCT(N407:N510,R407:R510,AE407:AE510),SUMPRODUCT(G407:G510,AE407:AE510))</f>
        <v>0</v>
      </c>
      <c r="AF526" s="288">
        <f>IF(AF406="kW",SUMPRODUCT(N407:N510,R407:R510,AF407:AF510),SUMPRODUCT(G407:G510,AF407:AF510))</f>
        <v>0</v>
      </c>
      <c r="AG526" s="288">
        <f>IF(AG406="kW",SUMPRODUCT(N407:N510,R407:R510,AG407:AG510),SUMPRODUCT(G407:G510,AG407:AG510))</f>
        <v>0</v>
      </c>
      <c r="AH526" s="288">
        <f>IF(AH406="kW",SUMPRODUCT(N407:N510,R407:R510,AH407:AH510),SUMPRODUCT(G407:G510,AH407:AH510))</f>
        <v>0</v>
      </c>
      <c r="AI526" s="288">
        <f>IF(AI406="kW",SUMPRODUCT(N407:N510,R407:R510,AI407:AI510),SUMPRODUCT(G407:G510,AI407:AI510))</f>
        <v>0</v>
      </c>
      <c r="AJ526" s="288">
        <f>IF(AJ406="kW",SUMPRODUCT(N407:N510,R407:R510,AJ407:AJ510),SUMPRODUCT(G407:G510,AJ407:AJ510))</f>
        <v>0</v>
      </c>
      <c r="AK526" s="288">
        <f>IF(AK406="kW",SUMPRODUCT(N407:N510,R407:R510,AK407:AK510),SUMPRODUCT(G407:G510,AK407:AK510))</f>
        <v>0</v>
      </c>
      <c r="AL526" s="288">
        <f>IF(AL406="kW",SUMPRODUCT(N407:N510,R407:R510,AL407:AL510),SUMPRODUCT(G407:G510,AL407:AL510))</f>
        <v>0</v>
      </c>
      <c r="AM526" s="334"/>
    </row>
    <row r="527" spans="2:39" ht="15">
      <c r="B527" s="321" t="s">
        <v>201</v>
      </c>
      <c r="C527" s="353"/>
      <c r="D527" s="276"/>
      <c r="E527" s="276"/>
      <c r="F527" s="276"/>
      <c r="G527" s="276"/>
      <c r="H527" s="276"/>
      <c r="I527" s="276"/>
      <c r="J527" s="276"/>
      <c r="K527" s="276"/>
      <c r="L527" s="276"/>
      <c r="M527" s="276"/>
      <c r="N527" s="276"/>
      <c r="O527" s="354"/>
      <c r="P527" s="276"/>
      <c r="Q527" s="276"/>
      <c r="R527" s="276"/>
      <c r="S527" s="301"/>
      <c r="T527" s="306"/>
      <c r="U527" s="306"/>
      <c r="V527" s="276"/>
      <c r="W527" s="276"/>
      <c r="X527" s="306"/>
      <c r="Y527" s="288">
        <f>SUMPRODUCT(H407:H510,Y407:Y510)</f>
        <v>2136192.7405804493</v>
      </c>
      <c r="Z527" s="288">
        <f>SUMPRODUCT(H407:H510,Z407:Z510)</f>
        <v>674597.637934</v>
      </c>
      <c r="AA527" s="288">
        <f>IF(AA406="kW",SUMPRODUCT(N407:N510,S407:S510,AA407:AA510),SUMPRODUCT(H407:H510,AA407:AA510))</f>
        <v>6040.1306418600007</v>
      </c>
      <c r="AB527" s="288">
        <f>IF(AB406="kW",SUMPRODUCT(N407:N510,S407:S510,AB407:AB510),SUMPRODUCT(H407:H510,AB407:AB510))</f>
        <v>0</v>
      </c>
      <c r="AC527" s="288">
        <f>IF(AC406="kW",SUMPRODUCT(N407:N510,S407:S510,AC407:AC510),SUMPRODUCT(H407:H510, AC407:AC510))</f>
        <v>0</v>
      </c>
      <c r="AD527" s="288">
        <f>IF(AD406="kW",SUMPRODUCT(N407:N510,S407:S510,AD407:AD510),SUMPRODUCT(H407:H510, AD407:AD510))</f>
        <v>127.60120716000002</v>
      </c>
      <c r="AE527" s="288">
        <f>IF(AE406="kW",SUMPRODUCT(N407:N510,S407:S510,AE407:AE510),SUMPRODUCT(H407:H510,AE407:AE510))</f>
        <v>0</v>
      </c>
      <c r="AF527" s="288">
        <f>IF(AF406="kW",SUMPRODUCT(N407:N510,S407:S510,AF407:AF510),SUMPRODUCT(H407:H510,AF407:AF510))</f>
        <v>0</v>
      </c>
      <c r="AG527" s="288">
        <f>IF(AG406="kW",SUMPRODUCT(N407:N510,S407:S510,AG407:AG510),SUMPRODUCT(H407:H510,AG407:AG510))</f>
        <v>0</v>
      </c>
      <c r="AH527" s="288">
        <f>IF(AH406="kW",SUMPRODUCT(N407:N510,S407:S510,AH407:AH510),SUMPRODUCT(H407:H510,AH407:AH510))</f>
        <v>0</v>
      </c>
      <c r="AI527" s="288">
        <f>IF(AI406="kW",SUMPRODUCT(N407:N510,S407:S510,AI407:AI510),SUMPRODUCT(H407:H510,AI407:AI510))</f>
        <v>0</v>
      </c>
      <c r="AJ527" s="288">
        <f>IF(AJ406="kW",SUMPRODUCT(N407:N510,S407:S510,AJ407:AJ510),SUMPRODUCT(H407:H510,AJ407:AJ510))</f>
        <v>0</v>
      </c>
      <c r="AK527" s="288">
        <f>IF(AK406="kW",SUMPRODUCT(N407:N510,S407:S510,AK407:AK510),SUMPRODUCT(H407:H510,AK407:AK510))</f>
        <v>0</v>
      </c>
      <c r="AL527" s="288">
        <f>IF(AL406="kW",SUMPRODUCT(N407:N510,S407:S510,AL407:AL510),SUMPRODUCT(H407:H510,AL407:AL510))</f>
        <v>0</v>
      </c>
      <c r="AM527" s="334"/>
    </row>
    <row r="528" spans="2:39" ht="15">
      <c r="B528" s="321" t="s">
        <v>202</v>
      </c>
      <c r="C528" s="353"/>
      <c r="D528" s="276"/>
      <c r="E528" s="276"/>
      <c r="F528" s="276"/>
      <c r="G528" s="276"/>
      <c r="H528" s="276"/>
      <c r="I528" s="276"/>
      <c r="J528" s="276"/>
      <c r="K528" s="276"/>
      <c r="L528" s="276"/>
      <c r="M528" s="276"/>
      <c r="N528" s="276"/>
      <c r="O528" s="354"/>
      <c r="P528" s="276"/>
      <c r="Q528" s="276"/>
      <c r="R528" s="276"/>
      <c r="S528" s="301"/>
      <c r="T528" s="306"/>
      <c r="U528" s="306"/>
      <c r="V528" s="276"/>
      <c r="W528" s="276"/>
      <c r="X528" s="306"/>
      <c r="Y528" s="288">
        <f>SUMPRODUCT(I407:I510,Y407:Y510)</f>
        <v>1804279.9048580001</v>
      </c>
      <c r="Z528" s="288">
        <f>SUMPRODUCT(I407:I510,Z407:Z510)</f>
        <v>674597.637934</v>
      </c>
      <c r="AA528" s="288">
        <f>IF(AA406="kW",SUMPRODUCT(N407:N510,T407:T510,AA407:AA510),SUMPRODUCT(I407:I510,AA407:AA510))</f>
        <v>6040.1306418600007</v>
      </c>
      <c r="AB528" s="288">
        <f>IF(AB406="kW",SUMPRODUCT(N407:N510,T407:T510,AB407:AB510),SUMPRODUCT(I407:I510,AB407:AB510))</f>
        <v>0</v>
      </c>
      <c r="AC528" s="288">
        <f>IF(AC406="kW",SUMPRODUCT(N407:N510,T407:T510,AC407:AC510),SUMPRODUCT(I407:I510, AC407:AC510))</f>
        <v>0</v>
      </c>
      <c r="AD528" s="288">
        <f>IF(AD406="kW",SUMPRODUCT(N407:N510,T407:T510,AD407:AD510),SUMPRODUCT(I407:I510, AD407:AD510))</f>
        <v>127.60120716000002</v>
      </c>
      <c r="AE528" s="288">
        <f>IF(AE406="kW",SUMPRODUCT(N407:N510,T407:T510,AE407:AE510),SUMPRODUCT(I407:I510,AE407:AE510))</f>
        <v>0</v>
      </c>
      <c r="AF528" s="288">
        <f>IF(AF406="kW",SUMPRODUCT(N407:N510,T407:T510,AF407:AF510),SUMPRODUCT(I407:I510,AF407:AF510))</f>
        <v>0</v>
      </c>
      <c r="AG528" s="288">
        <f>IF(AG406="kW",SUMPRODUCT(N407:N510,T407:T510,AG407:AG510),SUMPRODUCT(I407:I510,AG407:AG510))</f>
        <v>0</v>
      </c>
      <c r="AH528" s="288">
        <f>IF(AH406="kW",SUMPRODUCT(N407:N510,T407:T510,AH407:AH510),SUMPRODUCT(I407:I510,AH407:AH510))</f>
        <v>0</v>
      </c>
      <c r="AI528" s="288">
        <f>IF(AI406="kW",SUMPRODUCT(N407:N510,T407:T510,AI407:AI510),SUMPRODUCT(I407:I510,AI407:AI510))</f>
        <v>0</v>
      </c>
      <c r="AJ528" s="288">
        <f>IF(AJ406="kW",SUMPRODUCT(N407:N510,T407:T510,AJ407:AJ510),SUMPRODUCT(I407:I510,AJ407:AJ510))</f>
        <v>0</v>
      </c>
      <c r="AK528" s="288">
        <f>IF(AK406="kW",SUMPRODUCT(N407:N510,T407:T510,AK407:AK510),SUMPRODUCT(I407:I510,AK407:AK510))</f>
        <v>0</v>
      </c>
      <c r="AL528" s="288">
        <f>IF(AL406="kW",SUMPRODUCT(N407:N510,T407:T510,AL407:AL510),SUMPRODUCT(I407:I510,AL407:AL510))</f>
        <v>0</v>
      </c>
      <c r="AM528" s="334"/>
    </row>
    <row r="529" spans="2:39" ht="15">
      <c r="B529" s="378" t="s">
        <v>203</v>
      </c>
      <c r="C529" s="356"/>
      <c r="D529" s="381"/>
      <c r="E529" s="381"/>
      <c r="F529" s="381"/>
      <c r="G529" s="381"/>
      <c r="H529" s="381"/>
      <c r="I529" s="381"/>
      <c r="J529" s="381"/>
      <c r="K529" s="381"/>
      <c r="L529" s="381"/>
      <c r="M529" s="381"/>
      <c r="N529" s="381"/>
      <c r="O529" s="380"/>
      <c r="P529" s="381"/>
      <c r="Q529" s="381"/>
      <c r="R529" s="381"/>
      <c r="S529" s="361"/>
      <c r="T529" s="382"/>
      <c r="U529" s="382"/>
      <c r="V529" s="381"/>
      <c r="W529" s="381"/>
      <c r="X529" s="382"/>
      <c r="Y529" s="323">
        <f>SUMPRODUCT(J407:J510,Y407:Y510)</f>
        <v>1794544.6338580002</v>
      </c>
      <c r="Z529" s="323">
        <f>SUMPRODUCT(J407:J510,Z407:Z510)</f>
        <v>658402.94139400008</v>
      </c>
      <c r="AA529" s="323">
        <f>IF(AA406="kW",SUMPRODUCT(N407:N510,U407:U510,AA407:AA510),SUMPRODUCT(J407:J510,AA407:AA510))</f>
        <v>5770.3189623959997</v>
      </c>
      <c r="AB529" s="323">
        <f>IF(AB406="kW",SUMPRODUCT(N407:N510,U407:U510,AB407:AB510),SUMPRODUCT(J407:J510,AB407:AB510))</f>
        <v>0</v>
      </c>
      <c r="AC529" s="323">
        <f>IF(AC406="kW",SUMPRODUCT(N407:N510,U407:U510,AC407:AC510),SUMPRODUCT(J407:J510, AC407:AC510))</f>
        <v>0</v>
      </c>
      <c r="AD529" s="323">
        <f>IF(AD406="kW",SUMPRODUCT(N407:N510,U407:U510,AD407:AD510),SUMPRODUCT(J407:J510, AD407:AD510))</f>
        <v>121.398639816</v>
      </c>
      <c r="AE529" s="323">
        <f>IF(AE406="kW",SUMPRODUCT(N407:N510,U407:U510,AE407:AE510),SUMPRODUCT(J407:J510,AE407:AE510))</f>
        <v>0</v>
      </c>
      <c r="AF529" s="323">
        <f>IF(AF406="kW",SUMPRODUCT(N407:N510,U407:U510,AF407:AF510),SUMPRODUCT(J407:J510,AF407:AF510))</f>
        <v>0</v>
      </c>
      <c r="AG529" s="323">
        <f>IF(AG406="kW",SUMPRODUCT(N407:N510,U407:U510,AG407:AG510),SUMPRODUCT(J407:J510,AG407:AG510))</f>
        <v>0</v>
      </c>
      <c r="AH529" s="323">
        <f>IF(AH406="kW",SUMPRODUCT(N407:N510,U407:U510,AH407:AH510),SUMPRODUCT(J407:J510,AH407:AH510))</f>
        <v>0</v>
      </c>
      <c r="AI529" s="323">
        <f>IF(AI406="kW",SUMPRODUCT(N407:N510,U407:U510,AI407:AI510),SUMPRODUCT(J407:J510,AI407:AI510))</f>
        <v>0</v>
      </c>
      <c r="AJ529" s="323">
        <f>IF(AJ406="kW",SUMPRODUCT(N407:N510,U407:U510,AJ407:AJ510),SUMPRODUCT(J407:J510,AJ407:AJ510))</f>
        <v>0</v>
      </c>
      <c r="AK529" s="323">
        <f>IF(AK406="kW",SUMPRODUCT(N407:N510,U407:U510,AK407:AK510),SUMPRODUCT(J407:J510,AK407:AK510))</f>
        <v>0</v>
      </c>
      <c r="AL529" s="323">
        <f>IF(AL406="kW",SUMPRODUCT(N407:N510,U407:U510,AL407:AL510),SUMPRODUCT(J407:J510,AL407:AL510))</f>
        <v>0</v>
      </c>
      <c r="AM529" s="383"/>
    </row>
    <row r="530" spans="2:39" ht="22.5" customHeight="1">
      <c r="B530" s="365" t="s">
        <v>566</v>
      </c>
      <c r="C530" s="384"/>
      <c r="D530" s="385"/>
      <c r="E530" s="385"/>
      <c r="F530" s="385"/>
      <c r="G530" s="385"/>
      <c r="H530" s="385"/>
      <c r="I530" s="385"/>
      <c r="J530" s="385"/>
      <c r="K530" s="385"/>
      <c r="L530" s="385"/>
      <c r="M530" s="385"/>
      <c r="N530" s="385"/>
      <c r="O530" s="385"/>
      <c r="P530" s="385"/>
      <c r="Q530" s="385"/>
      <c r="R530" s="385"/>
      <c r="S530" s="368"/>
      <c r="T530" s="369"/>
      <c r="U530" s="385"/>
      <c r="V530" s="385"/>
      <c r="W530" s="385"/>
      <c r="X530" s="385"/>
      <c r="Y530" s="406"/>
      <c r="Z530" s="406"/>
      <c r="AA530" s="406"/>
      <c r="AB530" s="406"/>
      <c r="AC530" s="406"/>
      <c r="AD530" s="406"/>
      <c r="AE530" s="406"/>
      <c r="AF530" s="406"/>
      <c r="AG530" s="406"/>
      <c r="AH530" s="406"/>
      <c r="AI530" s="406"/>
      <c r="AJ530" s="406"/>
      <c r="AK530" s="406"/>
      <c r="AL530" s="406"/>
      <c r="AM530" s="386"/>
    </row>
    <row r="532" spans="2:39" ht="14.4">
      <c r="B532" s="592" t="s">
        <v>509</v>
      </c>
    </row>
  </sheetData>
  <sheetProtection formatCells="0" formatColumns="0" formatRows="0" insertColumns="0" insertRows="0" insertHyperlinks="0" deleteColumns="0" deleteRows="0" sort="0" autoFilter="0" pivotTables="0"/>
  <mergeCells count="33">
    <mergeCell ref="Y276:AM276"/>
    <mergeCell ref="Y404:AM404"/>
    <mergeCell ref="B276:B277"/>
    <mergeCell ref="C276:C277"/>
    <mergeCell ref="E276:M276"/>
    <mergeCell ref="N276:N277"/>
    <mergeCell ref="P276:X276"/>
    <mergeCell ref="B404:B405"/>
    <mergeCell ref="C404:C405"/>
    <mergeCell ref="E404:M404"/>
    <mergeCell ref="N404:N405"/>
    <mergeCell ref="P404:X404"/>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3"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2" location="'4.  2011-2014 LRAM'!A1" display="Return to top" xr:uid="{00000000-0004-0000-0900-000007000000}"/>
  </hyperlinks>
  <pageMargins left="0.23622047244094499" right="0.23622047244094499" top="0.47244094488188998" bottom="0.47244094488188998" header="0.15748031496063" footer="0.15748031496063"/>
  <pageSetup paperSize="17" scale="37" fitToHeight="6" orientation="landscape" cellComments="asDisplayed" r:id="rId1"/>
  <headerFooter>
    <oddHeader>&amp;L&amp;G</oddHeader>
    <oddFooter>&amp;R&amp;P of &amp;N</oddFooter>
  </headerFooter>
  <rowBreaks count="3" manualBreakCount="3">
    <brk id="17" max="38" man="1"/>
    <brk id="146" max="38" man="1"/>
    <brk id="273" max="38" man="1"/>
  </rowBreaks>
  <colBreaks count="1" manualBreakCount="1">
    <brk id="1" max="530"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27"/>
  <sheetViews>
    <sheetView view="pageBreakPreview" topLeftCell="A70" zoomScale="80" zoomScaleNormal="30" zoomScaleSheetLayoutView="80" workbookViewId="0">
      <pane xSplit="2" topLeftCell="C1" activePane="topRight" state="frozen"/>
      <selection activeCell="I26" sqref="I26"/>
      <selection pane="topRight" activeCell="AC1136" sqref="AC1136"/>
    </sheetView>
  </sheetViews>
  <sheetFormatPr defaultColWidth="9.109375" defaultRowHeight="14.4" outlineLevelRow="1" outlineLevelCol="1"/>
  <cols>
    <col min="1" max="1" width="4.5546875" style="519" customWidth="1"/>
    <col min="2" max="2" width="44.109375" style="424" customWidth="1"/>
    <col min="3" max="3" width="13.44140625" style="424" customWidth="1"/>
    <col min="4" max="4" width="15.5546875" style="424" bestFit="1" customWidth="1"/>
    <col min="5" max="13" width="11.109375" style="424" bestFit="1" customWidth="1" outlineLevel="1"/>
    <col min="14" max="14" width="13.5546875" style="424" customWidth="1" outlineLevel="1"/>
    <col min="15" max="15" width="15.6640625" style="424" customWidth="1"/>
    <col min="16" max="24" width="9.109375" style="424" customWidth="1" outlineLevel="1"/>
    <col min="25" max="25" width="16.5546875" style="424" customWidth="1"/>
    <col min="26" max="27" width="15" style="424" customWidth="1"/>
    <col min="28" max="28" width="17.6640625" style="424" customWidth="1"/>
    <col min="29" max="29" width="19.6640625" style="424" customWidth="1"/>
    <col min="30" max="30" width="18.6640625" style="424" customWidth="1"/>
    <col min="31" max="35" width="14.88671875" style="424" customWidth="1"/>
    <col min="36" max="38" width="17.33203125" style="424" customWidth="1"/>
    <col min="39" max="39" width="16.5546875" style="424" customWidth="1"/>
    <col min="40" max="40" width="11.6640625" style="424" customWidth="1"/>
    <col min="41" max="41" width="14.44140625" style="424" bestFit="1" customWidth="1"/>
    <col min="42" max="16384" width="9.109375" style="424"/>
  </cols>
  <sheetData>
    <row r="13" spans="2:39" ht="15" thickBot="1"/>
    <row r="14" spans="2:39" ht="26.25" customHeight="1" thickBot="1">
      <c r="B14" s="920" t="s">
        <v>168</v>
      </c>
      <c r="C14" s="254" t="s">
        <v>172</v>
      </c>
      <c r="D14" s="503"/>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2"/>
      <c r="AL14" s="262"/>
      <c r="AM14" s="262"/>
    </row>
    <row r="15" spans="2:39" ht="26.25" customHeight="1" thickBot="1">
      <c r="B15" s="920"/>
      <c r="C15" s="258" t="s">
        <v>169</v>
      </c>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row>
    <row r="16" spans="2:39" ht="28.5" customHeight="1" thickBot="1">
      <c r="B16" s="920"/>
      <c r="C16" s="911" t="s">
        <v>533</v>
      </c>
      <c r="D16" s="91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2"/>
      <c r="AL16" s="262"/>
      <c r="AM16" s="262"/>
    </row>
    <row r="17" spans="2:39" ht="15.6">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row>
    <row r="18" spans="2:39" ht="71.25" customHeight="1">
      <c r="B18" s="920" t="s">
        <v>490</v>
      </c>
      <c r="C18" s="921" t="s">
        <v>644</v>
      </c>
      <c r="D18" s="921"/>
      <c r="E18" s="921"/>
      <c r="F18" s="921"/>
      <c r="G18" s="921"/>
      <c r="H18" s="921"/>
      <c r="I18" s="921"/>
      <c r="J18" s="921"/>
      <c r="K18" s="921"/>
      <c r="L18" s="921"/>
      <c r="M18" s="921"/>
      <c r="N18" s="921"/>
      <c r="O18" s="921"/>
      <c r="P18" s="921"/>
      <c r="Q18" s="921"/>
      <c r="R18" s="921"/>
      <c r="S18" s="921"/>
      <c r="T18" s="921"/>
      <c r="U18" s="921"/>
      <c r="V18" s="921"/>
      <c r="W18" s="921"/>
      <c r="X18" s="921"/>
      <c r="Y18" s="603"/>
      <c r="Z18" s="603"/>
      <c r="AA18" s="603"/>
      <c r="AB18" s="603"/>
      <c r="AC18" s="603"/>
      <c r="AD18" s="603"/>
      <c r="AE18" s="267"/>
      <c r="AF18" s="262"/>
      <c r="AG18" s="262"/>
      <c r="AH18" s="262"/>
      <c r="AI18" s="262"/>
      <c r="AJ18" s="262"/>
      <c r="AK18" s="262"/>
      <c r="AL18" s="262"/>
      <c r="AM18" s="262"/>
    </row>
    <row r="19" spans="2:39" ht="45.75" customHeight="1">
      <c r="B19" s="920"/>
      <c r="C19" s="921" t="s">
        <v>549</v>
      </c>
      <c r="D19" s="921"/>
      <c r="E19" s="921"/>
      <c r="F19" s="921"/>
      <c r="G19" s="921"/>
      <c r="H19" s="921"/>
      <c r="I19" s="921"/>
      <c r="J19" s="921"/>
      <c r="K19" s="921"/>
      <c r="L19" s="921"/>
      <c r="M19" s="921"/>
      <c r="N19" s="921"/>
      <c r="O19" s="921"/>
      <c r="P19" s="921"/>
      <c r="Q19" s="921"/>
      <c r="R19" s="921"/>
      <c r="S19" s="921"/>
      <c r="T19" s="921"/>
      <c r="U19" s="921"/>
      <c r="V19" s="921"/>
      <c r="W19" s="921"/>
      <c r="X19" s="921"/>
      <c r="Y19" s="603"/>
      <c r="Z19" s="603"/>
      <c r="AA19" s="603"/>
      <c r="AB19" s="603"/>
      <c r="AC19" s="603"/>
      <c r="AD19" s="603"/>
      <c r="AE19" s="267"/>
      <c r="AF19" s="262"/>
      <c r="AG19" s="262"/>
      <c r="AH19" s="262"/>
      <c r="AI19" s="262"/>
      <c r="AJ19" s="262"/>
      <c r="AK19" s="262"/>
      <c r="AL19" s="262"/>
      <c r="AM19" s="262"/>
    </row>
    <row r="20" spans="2:39" ht="62.25" customHeight="1">
      <c r="B20" s="270"/>
      <c r="C20" s="921" t="s">
        <v>547</v>
      </c>
      <c r="D20" s="921"/>
      <c r="E20" s="921"/>
      <c r="F20" s="921"/>
      <c r="G20" s="921"/>
      <c r="H20" s="921"/>
      <c r="I20" s="921"/>
      <c r="J20" s="921"/>
      <c r="K20" s="921"/>
      <c r="L20" s="921"/>
      <c r="M20" s="921"/>
      <c r="N20" s="921"/>
      <c r="O20" s="921"/>
      <c r="P20" s="921"/>
      <c r="Q20" s="921"/>
      <c r="R20" s="921"/>
      <c r="S20" s="921"/>
      <c r="T20" s="921"/>
      <c r="U20" s="921"/>
      <c r="V20" s="921"/>
      <c r="W20" s="921"/>
      <c r="X20" s="921"/>
      <c r="Y20" s="603"/>
      <c r="Z20" s="603"/>
      <c r="AA20" s="603"/>
      <c r="AB20" s="603"/>
      <c r="AC20" s="603"/>
      <c r="AD20" s="603"/>
      <c r="AE20" s="425"/>
      <c r="AF20" s="262"/>
      <c r="AG20" s="262"/>
      <c r="AH20" s="262"/>
      <c r="AI20" s="262"/>
      <c r="AJ20" s="262"/>
      <c r="AK20" s="262"/>
      <c r="AL20" s="262"/>
      <c r="AM20" s="262"/>
    </row>
    <row r="21" spans="2:39" ht="37.5" customHeight="1">
      <c r="B21" s="270"/>
      <c r="C21" s="921" t="s">
        <v>613</v>
      </c>
      <c r="D21" s="921"/>
      <c r="E21" s="921"/>
      <c r="F21" s="921"/>
      <c r="G21" s="921"/>
      <c r="H21" s="921"/>
      <c r="I21" s="921"/>
      <c r="J21" s="921"/>
      <c r="K21" s="921"/>
      <c r="L21" s="921"/>
      <c r="M21" s="921"/>
      <c r="N21" s="921"/>
      <c r="O21" s="921"/>
      <c r="P21" s="921"/>
      <c r="Q21" s="921"/>
      <c r="R21" s="921"/>
      <c r="S21" s="921"/>
      <c r="T21" s="921"/>
      <c r="U21" s="921"/>
      <c r="V21" s="921"/>
      <c r="W21" s="921"/>
      <c r="X21" s="921"/>
      <c r="Y21" s="603"/>
      <c r="Z21" s="603"/>
      <c r="AA21" s="603"/>
      <c r="AB21" s="603"/>
      <c r="AC21" s="603"/>
      <c r="AD21" s="603"/>
      <c r="AE21" s="273"/>
      <c r="AF21" s="262"/>
      <c r="AG21" s="262"/>
      <c r="AH21" s="262"/>
      <c r="AI21" s="262"/>
      <c r="AJ21" s="262"/>
      <c r="AK21" s="262"/>
      <c r="AL21" s="262"/>
      <c r="AM21" s="262"/>
    </row>
    <row r="22" spans="2:39" ht="54.75" customHeight="1">
      <c r="B22" s="270"/>
      <c r="C22" s="921" t="s">
        <v>597</v>
      </c>
      <c r="D22" s="921"/>
      <c r="E22" s="921"/>
      <c r="F22" s="921"/>
      <c r="G22" s="921"/>
      <c r="H22" s="921"/>
      <c r="I22" s="921"/>
      <c r="J22" s="921"/>
      <c r="K22" s="921"/>
      <c r="L22" s="921"/>
      <c r="M22" s="921"/>
      <c r="N22" s="921"/>
      <c r="O22" s="921"/>
      <c r="P22" s="921"/>
      <c r="Q22" s="921"/>
      <c r="R22" s="921"/>
      <c r="S22" s="921"/>
      <c r="T22" s="921"/>
      <c r="U22" s="921"/>
      <c r="V22" s="921"/>
      <c r="W22" s="921"/>
      <c r="X22" s="921"/>
      <c r="Y22" s="603"/>
      <c r="Z22" s="603"/>
      <c r="AA22" s="603"/>
      <c r="AB22" s="603"/>
      <c r="AC22" s="603"/>
      <c r="AD22" s="603"/>
      <c r="AE22" s="425"/>
      <c r="AF22" s="262"/>
      <c r="AG22" s="262"/>
      <c r="AH22" s="262"/>
      <c r="AI22" s="262"/>
      <c r="AJ22" s="262"/>
      <c r="AK22" s="262"/>
      <c r="AL22" s="262"/>
      <c r="AM22" s="262"/>
    </row>
    <row r="23" spans="2:39" ht="15.6">
      <c r="B23" s="270"/>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62"/>
      <c r="AG23" s="262"/>
      <c r="AH23" s="262"/>
      <c r="AI23" s="262"/>
      <c r="AJ23" s="262"/>
      <c r="AK23" s="262"/>
      <c r="AL23" s="262"/>
      <c r="AM23" s="262"/>
    </row>
    <row r="24" spans="2:39" ht="15.6">
      <c r="B24" s="920" t="s">
        <v>510</v>
      </c>
      <c r="C24" s="593" t="s">
        <v>512</v>
      </c>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62"/>
      <c r="AG24" s="262"/>
      <c r="AH24" s="262"/>
      <c r="AI24" s="262"/>
      <c r="AJ24" s="262"/>
      <c r="AK24" s="262"/>
      <c r="AL24" s="262"/>
      <c r="AM24" s="262"/>
    </row>
    <row r="25" spans="2:39" ht="15.6">
      <c r="B25" s="920"/>
      <c r="C25" s="593" t="s">
        <v>513</v>
      </c>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62"/>
      <c r="AG25" s="262"/>
      <c r="AH25" s="262"/>
      <c r="AI25" s="262"/>
      <c r="AJ25" s="262"/>
      <c r="AK25" s="262"/>
      <c r="AL25" s="262"/>
      <c r="AM25" s="262"/>
    </row>
    <row r="26" spans="2:39" ht="15.6">
      <c r="B26" s="536"/>
      <c r="C26" s="593" t="s">
        <v>514</v>
      </c>
      <c r="D26" s="273"/>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62"/>
      <c r="AG26" s="262"/>
      <c r="AH26" s="262"/>
      <c r="AI26" s="262"/>
      <c r="AJ26" s="262"/>
      <c r="AK26" s="262"/>
      <c r="AL26" s="262"/>
      <c r="AM26" s="262"/>
    </row>
    <row r="27" spans="2:39" ht="15.6">
      <c r="B27" s="536"/>
      <c r="C27" s="593" t="s">
        <v>515</v>
      </c>
      <c r="D27" s="273"/>
      <c r="E27" s="273"/>
      <c r="F27" s="273"/>
      <c r="G27" s="273"/>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62"/>
      <c r="AG27" s="262"/>
      <c r="AH27" s="262"/>
      <c r="AI27" s="262"/>
      <c r="AJ27" s="262"/>
      <c r="AK27" s="262"/>
      <c r="AL27" s="262"/>
      <c r="AM27" s="262"/>
    </row>
    <row r="28" spans="2:39" ht="15.6">
      <c r="B28" s="536"/>
      <c r="C28" s="593" t="s">
        <v>516</v>
      </c>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62"/>
      <c r="AG28" s="262"/>
      <c r="AH28" s="262"/>
      <c r="AI28" s="262"/>
      <c r="AJ28" s="262"/>
      <c r="AK28" s="262"/>
      <c r="AL28" s="262"/>
      <c r="AM28" s="262"/>
    </row>
    <row r="29" spans="2:39" ht="15.6">
      <c r="B29" s="536"/>
      <c r="C29" s="593" t="s">
        <v>517</v>
      </c>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62"/>
      <c r="AG29" s="262"/>
      <c r="AH29" s="262"/>
      <c r="AI29" s="262"/>
      <c r="AJ29" s="262"/>
      <c r="AK29" s="262"/>
      <c r="AL29" s="262"/>
      <c r="AM29" s="262"/>
    </row>
    <row r="30" spans="2:39" ht="15.6">
      <c r="B30" s="536"/>
      <c r="C30" s="273"/>
      <c r="D30" s="273"/>
      <c r="E30" s="273"/>
      <c r="F30" s="273"/>
      <c r="G30" s="273"/>
      <c r="H30" s="273"/>
      <c r="I30" s="273"/>
      <c r="J30" s="273"/>
      <c r="K30" s="273"/>
      <c r="L30" s="273"/>
      <c r="M30" s="273"/>
      <c r="N30" s="273"/>
      <c r="O30" s="273"/>
      <c r="P30" s="273"/>
      <c r="Q30" s="273"/>
      <c r="R30" s="273"/>
      <c r="S30" s="273"/>
      <c r="T30" s="273"/>
      <c r="U30" s="273"/>
      <c r="V30" s="273"/>
      <c r="W30" s="273"/>
      <c r="X30" s="273"/>
      <c r="Y30" s="273"/>
      <c r="Z30" s="273"/>
      <c r="AA30" s="273"/>
      <c r="AB30" s="273"/>
      <c r="AC30" s="273"/>
      <c r="AD30" s="273"/>
      <c r="AE30" s="273"/>
      <c r="AF30" s="262"/>
      <c r="AG30" s="262"/>
      <c r="AH30" s="262"/>
      <c r="AI30" s="262"/>
      <c r="AJ30" s="262"/>
      <c r="AK30" s="262"/>
      <c r="AL30" s="262"/>
      <c r="AM30" s="262"/>
    </row>
    <row r="31" spans="2:39" ht="15.6">
      <c r="B31" s="536"/>
      <c r="C31" s="273"/>
      <c r="D31" s="273"/>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62"/>
      <c r="AG31" s="262"/>
      <c r="AH31" s="262"/>
      <c r="AI31" s="262"/>
      <c r="AJ31" s="262"/>
      <c r="AK31" s="262"/>
      <c r="AL31" s="262"/>
      <c r="AM31" s="262"/>
    </row>
    <row r="32" spans="2:39">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row>
    <row r="33" spans="1:39" ht="15.6">
      <c r="B33" s="277" t="s">
        <v>263</v>
      </c>
      <c r="C33" s="278"/>
      <c r="D33" s="587"/>
      <c r="E33" s="250"/>
      <c r="F33" s="250"/>
      <c r="G33" s="250"/>
      <c r="H33" s="250"/>
      <c r="I33" s="250"/>
      <c r="J33" s="250"/>
      <c r="K33" s="250"/>
      <c r="L33" s="250"/>
      <c r="M33" s="250"/>
      <c r="N33" s="250"/>
      <c r="O33" s="278"/>
      <c r="P33" s="250"/>
      <c r="Q33" s="250"/>
      <c r="R33" s="250"/>
      <c r="S33" s="250"/>
      <c r="T33" s="250"/>
      <c r="U33" s="250"/>
      <c r="V33" s="250"/>
      <c r="W33" s="250"/>
      <c r="X33" s="250"/>
      <c r="Y33" s="267"/>
      <c r="Z33" s="264"/>
      <c r="AA33" s="264"/>
      <c r="AB33" s="264"/>
      <c r="AC33" s="264"/>
      <c r="AD33" s="264"/>
      <c r="AE33" s="264"/>
      <c r="AF33" s="264"/>
      <c r="AG33" s="264"/>
      <c r="AH33" s="264"/>
      <c r="AI33" s="264"/>
      <c r="AJ33" s="264"/>
      <c r="AK33" s="264"/>
      <c r="AL33" s="264"/>
      <c r="AM33" s="279"/>
    </row>
    <row r="34" spans="1:39" ht="36.75" customHeight="1">
      <c r="B34" s="922" t="s">
        <v>208</v>
      </c>
      <c r="C34" s="924" t="s">
        <v>33</v>
      </c>
      <c r="D34" s="281" t="s">
        <v>407</v>
      </c>
      <c r="E34" s="926" t="s">
        <v>206</v>
      </c>
      <c r="F34" s="927"/>
      <c r="G34" s="927"/>
      <c r="H34" s="927"/>
      <c r="I34" s="927"/>
      <c r="J34" s="927"/>
      <c r="K34" s="927"/>
      <c r="L34" s="927"/>
      <c r="M34" s="928"/>
      <c r="N34" s="932" t="s">
        <v>210</v>
      </c>
      <c r="O34" s="281" t="s">
        <v>408</v>
      </c>
      <c r="P34" s="926" t="s">
        <v>209</v>
      </c>
      <c r="Q34" s="927"/>
      <c r="R34" s="927"/>
      <c r="S34" s="927"/>
      <c r="T34" s="927"/>
      <c r="U34" s="927"/>
      <c r="V34" s="927"/>
      <c r="W34" s="927"/>
      <c r="X34" s="928"/>
      <c r="Y34" s="929" t="s">
        <v>240</v>
      </c>
      <c r="Z34" s="930"/>
      <c r="AA34" s="930"/>
      <c r="AB34" s="930"/>
      <c r="AC34" s="930"/>
      <c r="AD34" s="930"/>
      <c r="AE34" s="930"/>
      <c r="AF34" s="930"/>
      <c r="AG34" s="930"/>
      <c r="AH34" s="930"/>
      <c r="AI34" s="930"/>
      <c r="AJ34" s="930"/>
      <c r="AK34" s="930"/>
      <c r="AL34" s="930"/>
      <c r="AM34" s="931"/>
    </row>
    <row r="35" spans="1:39" ht="65.25" customHeight="1">
      <c r="B35" s="923"/>
      <c r="C35" s="925"/>
      <c r="D35" s="282">
        <v>2015</v>
      </c>
      <c r="E35" s="282">
        <v>2016</v>
      </c>
      <c r="F35" s="282">
        <v>2017</v>
      </c>
      <c r="G35" s="282">
        <v>2018</v>
      </c>
      <c r="H35" s="282">
        <v>2019</v>
      </c>
      <c r="I35" s="282">
        <v>2020</v>
      </c>
      <c r="J35" s="282">
        <v>2021</v>
      </c>
      <c r="K35" s="282">
        <v>2022</v>
      </c>
      <c r="L35" s="282">
        <v>2023</v>
      </c>
      <c r="M35" s="426">
        <v>2024</v>
      </c>
      <c r="N35" s="933"/>
      <c r="O35" s="282">
        <v>2015</v>
      </c>
      <c r="P35" s="282">
        <v>2016</v>
      </c>
      <c r="Q35" s="282">
        <v>2017</v>
      </c>
      <c r="R35" s="282">
        <v>2018</v>
      </c>
      <c r="S35" s="282">
        <v>2019</v>
      </c>
      <c r="T35" s="282">
        <v>2020</v>
      </c>
      <c r="U35" s="282">
        <v>2021</v>
      </c>
      <c r="V35" s="282">
        <v>2022</v>
      </c>
      <c r="W35" s="282">
        <v>2023</v>
      </c>
      <c r="X35" s="426">
        <v>2024</v>
      </c>
      <c r="Y35" s="282" t="str">
        <f>'1.  LRAMVA Summary'!D52</f>
        <v>Residential</v>
      </c>
      <c r="Z35" s="282" t="str">
        <f>'1.  LRAMVA Summary'!E52</f>
        <v>GS&lt;50 kW</v>
      </c>
      <c r="AA35" s="282" t="str">
        <f>'1.  LRAMVA Summary'!F52</f>
        <v>GS 50 to 4,999</v>
      </c>
      <c r="AB35" s="282" t="str">
        <f>'1.  LRAMVA Summary'!G52</f>
        <v>USL</v>
      </c>
      <c r="AC35" s="282" t="str">
        <f>'1.  LRAMVA Summary'!H52</f>
        <v>Sentinel Lighting</v>
      </c>
      <c r="AD35" s="282" t="str">
        <f>'1.  LRAMVA Summary'!I52</f>
        <v>Street Lighting</v>
      </c>
      <c r="AE35" s="282" t="str">
        <f>'1.  LRAMVA Summary'!J52</f>
        <v/>
      </c>
      <c r="AF35" s="282" t="str">
        <f>'1.  LRAMVA Summary'!K52</f>
        <v/>
      </c>
      <c r="AG35" s="282" t="str">
        <f>'1.  LRAMVA Summary'!L52</f>
        <v/>
      </c>
      <c r="AH35" s="282" t="str">
        <f>'1.  LRAMVA Summary'!M52</f>
        <v/>
      </c>
      <c r="AI35" s="282" t="str">
        <f>'1.  LRAMVA Summary'!N52</f>
        <v/>
      </c>
      <c r="AJ35" s="282" t="str">
        <f>'1.  LRAMVA Summary'!O52</f>
        <v/>
      </c>
      <c r="AK35" s="282" t="str">
        <f>'1.  LRAMVA Summary'!P52</f>
        <v/>
      </c>
      <c r="AL35" s="282" t="str">
        <f>'1.  LRAMVA Summary'!Q52</f>
        <v/>
      </c>
      <c r="AM35" s="284" t="str">
        <f>'1.  LRAMVA Summary'!R52</f>
        <v>Total</v>
      </c>
    </row>
    <row r="36" spans="1:39" ht="16.5" customHeight="1">
      <c r="B36" s="515" t="s">
        <v>489</v>
      </c>
      <c r="C36" s="286"/>
      <c r="D36" s="286"/>
      <c r="E36" s="286"/>
      <c r="F36" s="286"/>
      <c r="G36" s="286"/>
      <c r="H36" s="286"/>
      <c r="I36" s="286"/>
      <c r="J36" s="286"/>
      <c r="K36" s="286"/>
      <c r="L36" s="286"/>
      <c r="M36" s="286"/>
      <c r="N36" s="287"/>
      <c r="O36" s="286"/>
      <c r="P36" s="286"/>
      <c r="Q36" s="286"/>
      <c r="R36" s="286"/>
      <c r="S36" s="286"/>
      <c r="T36" s="286"/>
      <c r="U36" s="286"/>
      <c r="V36" s="286"/>
      <c r="W36" s="286"/>
      <c r="X36" s="286"/>
      <c r="Y36" s="288" t="str">
        <f>'1.  LRAMVA Summary'!D53</f>
        <v>kWh</v>
      </c>
      <c r="Z36" s="288" t="str">
        <f>'1.  LRAMVA Summary'!E53</f>
        <v>kWh</v>
      </c>
      <c r="AA36" s="288" t="str">
        <f>'1.  LRAMVA Summary'!F53</f>
        <v>kW</v>
      </c>
      <c r="AB36" s="288" t="str">
        <f>'1.  LRAMVA Summary'!G53</f>
        <v>kWh</v>
      </c>
      <c r="AC36" s="288" t="str">
        <f>'1.  LRAMVA Summary'!H53</f>
        <v>kW</v>
      </c>
      <c r="AD36" s="288" t="str">
        <f>'1.  LRAMVA Summary'!I53</f>
        <v>kW</v>
      </c>
      <c r="AE36" s="288">
        <f>'1.  LRAMVA Summary'!J53</f>
        <v>0</v>
      </c>
      <c r="AF36" s="288">
        <f>'1.  LRAMVA Summary'!K53</f>
        <v>0</v>
      </c>
      <c r="AG36" s="288">
        <f>'1.  LRAMVA Summary'!L53</f>
        <v>0</v>
      </c>
      <c r="AH36" s="288">
        <f>'1.  LRAMVA Summary'!M53</f>
        <v>0</v>
      </c>
      <c r="AI36" s="288">
        <f>'1.  LRAMVA Summary'!N53</f>
        <v>0</v>
      </c>
      <c r="AJ36" s="288">
        <f>'1.  LRAMVA Summary'!O53</f>
        <v>0</v>
      </c>
      <c r="AK36" s="288">
        <f>'1.  LRAMVA Summary'!P53</f>
        <v>0</v>
      </c>
      <c r="AL36" s="288">
        <f>'1.  LRAMVA Summary'!Q53</f>
        <v>0</v>
      </c>
      <c r="AM36" s="289"/>
    </row>
    <row r="37" spans="1:39" ht="16.5" customHeight="1" outlineLevel="1">
      <c r="B37" s="285" t="s">
        <v>482</v>
      </c>
      <c r="C37" s="286"/>
      <c r="D37" s="286"/>
      <c r="E37" s="286"/>
      <c r="F37" s="286"/>
      <c r="G37" s="286"/>
      <c r="H37" s="286"/>
      <c r="I37" s="286"/>
      <c r="J37" s="286"/>
      <c r="K37" s="286"/>
      <c r="L37" s="286"/>
      <c r="M37" s="286"/>
      <c r="N37" s="287"/>
      <c r="O37" s="286"/>
      <c r="P37" s="286"/>
      <c r="Q37" s="286"/>
      <c r="R37" s="286"/>
      <c r="S37" s="286"/>
      <c r="T37" s="286"/>
      <c r="U37" s="286"/>
      <c r="V37" s="286"/>
      <c r="W37" s="286"/>
      <c r="X37" s="286"/>
      <c r="Y37" s="288"/>
      <c r="Z37" s="288"/>
      <c r="AA37" s="288"/>
      <c r="AB37" s="288"/>
      <c r="AC37" s="288"/>
      <c r="AD37" s="288"/>
      <c r="AE37" s="288"/>
      <c r="AF37" s="288"/>
      <c r="AG37" s="288"/>
      <c r="AH37" s="288"/>
      <c r="AI37" s="288"/>
      <c r="AJ37" s="288"/>
      <c r="AK37" s="288"/>
      <c r="AL37" s="288"/>
      <c r="AM37" s="289"/>
    </row>
    <row r="38" spans="1:39" ht="15" outlineLevel="1">
      <c r="A38" s="519">
        <v>1</v>
      </c>
      <c r="B38" s="517" t="s">
        <v>95</v>
      </c>
      <c r="C38" s="288" t="s">
        <v>25</v>
      </c>
      <c r="D38" s="292">
        <f>'7.  Persistence Report'!AU106</f>
        <v>959679</v>
      </c>
      <c r="E38" s="292">
        <f>'7.  Persistence Report'!AV106</f>
        <v>955447</v>
      </c>
      <c r="F38" s="292">
        <f>'7.  Persistence Report'!AW106</f>
        <v>955447</v>
      </c>
      <c r="G38" s="292">
        <f>'7.  Persistence Report'!AX106</f>
        <v>955447</v>
      </c>
      <c r="H38" s="292">
        <f>'7.  Persistence Report'!AY106</f>
        <v>955447</v>
      </c>
      <c r="I38" s="292">
        <f>'7.  Persistence Report'!AZ106</f>
        <v>955447</v>
      </c>
      <c r="J38" s="292">
        <f>'7.  Persistence Report'!BA106</f>
        <v>955447</v>
      </c>
      <c r="K38" s="292">
        <f>'7.  Persistence Report'!BB106</f>
        <v>955379</v>
      </c>
      <c r="L38" s="292">
        <f>'7.  Persistence Report'!BC106</f>
        <v>955379</v>
      </c>
      <c r="M38" s="292">
        <f>'7.  Persistence Report'!BD106</f>
        <v>955379</v>
      </c>
      <c r="N38" s="288"/>
      <c r="O38" s="292">
        <f>'7.  Persistence Report'!P106</f>
        <v>61</v>
      </c>
      <c r="P38" s="292">
        <f>'7.  Persistence Report'!Q106</f>
        <v>61</v>
      </c>
      <c r="Q38" s="292">
        <f>'7.  Persistence Report'!R106</f>
        <v>61</v>
      </c>
      <c r="R38" s="292">
        <f>'7.  Persistence Report'!S106</f>
        <v>61</v>
      </c>
      <c r="S38" s="292">
        <f>'7.  Persistence Report'!T106</f>
        <v>61</v>
      </c>
      <c r="T38" s="292">
        <f>'7.  Persistence Report'!U106</f>
        <v>61</v>
      </c>
      <c r="U38" s="292">
        <f>'7.  Persistence Report'!V106</f>
        <v>61</v>
      </c>
      <c r="V38" s="292">
        <f>'7.  Persistence Report'!W106</f>
        <v>61</v>
      </c>
      <c r="W38" s="292">
        <f>'7.  Persistence Report'!X106</f>
        <v>61</v>
      </c>
      <c r="X38" s="292">
        <f>'7.  Persistence Report'!Y106</f>
        <v>61</v>
      </c>
      <c r="Y38" s="407">
        <v>1</v>
      </c>
      <c r="Z38" s="407"/>
      <c r="AA38" s="407"/>
      <c r="AB38" s="407"/>
      <c r="AC38" s="407"/>
      <c r="AD38" s="407"/>
      <c r="AE38" s="407"/>
      <c r="AF38" s="407"/>
      <c r="AG38" s="407"/>
      <c r="AH38" s="407"/>
      <c r="AI38" s="407"/>
      <c r="AJ38" s="407"/>
      <c r="AK38" s="407"/>
      <c r="AL38" s="407"/>
      <c r="AM38" s="293">
        <f>SUM(Y38:AL38)</f>
        <v>1</v>
      </c>
    </row>
    <row r="39" spans="1:39" ht="15" outlineLevel="1">
      <c r="B39" s="291" t="s">
        <v>264</v>
      </c>
      <c r="C39" s="288" t="s">
        <v>160</v>
      </c>
      <c r="D39" s="292">
        <f>'7.  Persistence Report'!AU119</f>
        <v>12859</v>
      </c>
      <c r="E39" s="292">
        <f>'7.  Persistence Report'!AV119</f>
        <v>11995</v>
      </c>
      <c r="F39" s="292">
        <f>'7.  Persistence Report'!AW119</f>
        <v>11995</v>
      </c>
      <c r="G39" s="292">
        <f>'7.  Persistence Report'!AX119</f>
        <v>11995</v>
      </c>
      <c r="H39" s="292">
        <f>'7.  Persistence Report'!AY119</f>
        <v>11995</v>
      </c>
      <c r="I39" s="292">
        <f>'7.  Persistence Report'!AZ119</f>
        <v>11995</v>
      </c>
      <c r="J39" s="292">
        <f>'7.  Persistence Report'!BA119</f>
        <v>11995</v>
      </c>
      <c r="K39" s="292">
        <f>'7.  Persistence Report'!BB119</f>
        <v>11992</v>
      </c>
      <c r="L39" s="292">
        <f>'7.  Persistence Report'!BC119</f>
        <v>11992</v>
      </c>
      <c r="M39" s="292">
        <f>'7.  Persistence Report'!BD119</f>
        <v>11992</v>
      </c>
      <c r="N39" s="465"/>
      <c r="O39" s="292">
        <f>'7.  Persistence Report'!P119</f>
        <v>1</v>
      </c>
      <c r="P39" s="292">
        <f>'7.  Persistence Report'!Q119</f>
        <v>1</v>
      </c>
      <c r="Q39" s="292">
        <f>'7.  Persistence Report'!R119</f>
        <v>1</v>
      </c>
      <c r="R39" s="292">
        <f>'7.  Persistence Report'!S119</f>
        <v>1</v>
      </c>
      <c r="S39" s="292">
        <f>'7.  Persistence Report'!T119</f>
        <v>1</v>
      </c>
      <c r="T39" s="292">
        <f>'7.  Persistence Report'!U119</f>
        <v>1</v>
      </c>
      <c r="U39" s="292">
        <f>'7.  Persistence Report'!V119</f>
        <v>1</v>
      </c>
      <c r="V39" s="292">
        <f>'7.  Persistence Report'!W119</f>
        <v>1</v>
      </c>
      <c r="W39" s="292">
        <f>'7.  Persistence Report'!X119</f>
        <v>1</v>
      </c>
      <c r="X39" s="292">
        <f>'7.  Persistence Report'!Y119</f>
        <v>1</v>
      </c>
      <c r="Y39" s="408">
        <f>Y38</f>
        <v>1</v>
      </c>
      <c r="Z39" s="408">
        <f t="shared" ref="Z39:AF39" si="0">Z38</f>
        <v>0</v>
      </c>
      <c r="AA39" s="408">
        <f t="shared" si="0"/>
        <v>0</v>
      </c>
      <c r="AB39" s="408">
        <f t="shared" si="0"/>
        <v>0</v>
      </c>
      <c r="AC39" s="408">
        <f t="shared" si="0"/>
        <v>0</v>
      </c>
      <c r="AD39" s="408">
        <f t="shared" si="0"/>
        <v>0</v>
      </c>
      <c r="AE39" s="408">
        <f t="shared" si="0"/>
        <v>0</v>
      </c>
      <c r="AF39" s="408">
        <f t="shared" si="0"/>
        <v>0</v>
      </c>
      <c r="AG39" s="408">
        <f t="shared" ref="AG39:AL39" si="1">AG38</f>
        <v>0</v>
      </c>
      <c r="AH39" s="408">
        <f t="shared" si="1"/>
        <v>0</v>
      </c>
      <c r="AI39" s="408">
        <f t="shared" si="1"/>
        <v>0</v>
      </c>
      <c r="AJ39" s="408">
        <f t="shared" si="1"/>
        <v>0</v>
      </c>
      <c r="AK39" s="408">
        <f t="shared" si="1"/>
        <v>0</v>
      </c>
      <c r="AL39" s="408">
        <f t="shared" si="1"/>
        <v>0</v>
      </c>
      <c r="AM39" s="294"/>
    </row>
    <row r="40" spans="1:39" ht="15.6" outlineLevel="1">
      <c r="B40" s="295"/>
      <c r="C40" s="296"/>
      <c r="D40" s="296"/>
      <c r="E40" s="296"/>
      <c r="F40" s="296"/>
      <c r="G40" s="296"/>
      <c r="H40" s="296"/>
      <c r="I40" s="296"/>
      <c r="J40" s="296"/>
      <c r="K40" s="296"/>
      <c r="L40" s="296"/>
      <c r="M40" s="296"/>
      <c r="N40" s="297"/>
      <c r="O40" s="296"/>
      <c r="P40" s="296"/>
      <c r="Q40" s="296"/>
      <c r="R40" s="296"/>
      <c r="S40" s="296"/>
      <c r="T40" s="296"/>
      <c r="U40" s="296"/>
      <c r="V40" s="296"/>
      <c r="W40" s="296"/>
      <c r="X40" s="296"/>
      <c r="Y40" s="409"/>
      <c r="Z40" s="410"/>
      <c r="AA40" s="410"/>
      <c r="AB40" s="410"/>
      <c r="AC40" s="410"/>
      <c r="AD40" s="410"/>
      <c r="AE40" s="410"/>
      <c r="AF40" s="410"/>
      <c r="AG40" s="410"/>
      <c r="AH40" s="410"/>
      <c r="AI40" s="410"/>
      <c r="AJ40" s="410"/>
      <c r="AK40" s="410"/>
      <c r="AL40" s="410"/>
      <c r="AM40" s="299"/>
    </row>
    <row r="41" spans="1:39" ht="15" outlineLevel="1">
      <c r="A41" s="519">
        <v>2</v>
      </c>
      <c r="B41" s="517" t="s">
        <v>96</v>
      </c>
      <c r="C41" s="288" t="s">
        <v>25</v>
      </c>
      <c r="D41" s="292">
        <f>'7.  Persistence Report'!AU107</f>
        <v>917138</v>
      </c>
      <c r="E41" s="292">
        <f>'7.  Persistence Report'!AV107</f>
        <v>900780</v>
      </c>
      <c r="F41" s="292">
        <f>'7.  Persistence Report'!AW107</f>
        <v>900780</v>
      </c>
      <c r="G41" s="292">
        <f>'7.  Persistence Report'!AX107</f>
        <v>900780</v>
      </c>
      <c r="H41" s="292">
        <f>'7.  Persistence Report'!AY107</f>
        <v>900780</v>
      </c>
      <c r="I41" s="292">
        <f>'7.  Persistence Report'!AZ107</f>
        <v>900780</v>
      </c>
      <c r="J41" s="292">
        <f>'7.  Persistence Report'!BA107</f>
        <v>900780</v>
      </c>
      <c r="K41" s="292">
        <f>'7.  Persistence Report'!BB107</f>
        <v>900345</v>
      </c>
      <c r="L41" s="292">
        <f>'7.  Persistence Report'!BC107</f>
        <v>900345</v>
      </c>
      <c r="M41" s="292">
        <f>'7.  Persistence Report'!BD107</f>
        <v>900345</v>
      </c>
      <c r="N41" s="288"/>
      <c r="O41" s="292">
        <f>'7.  Persistence Report'!P107</f>
        <v>62</v>
      </c>
      <c r="P41" s="292">
        <f>'7.  Persistence Report'!Q107</f>
        <v>61</v>
      </c>
      <c r="Q41" s="292">
        <f>'7.  Persistence Report'!R107</f>
        <v>61</v>
      </c>
      <c r="R41" s="292">
        <f>'7.  Persistence Report'!S107</f>
        <v>61</v>
      </c>
      <c r="S41" s="292">
        <f>'7.  Persistence Report'!T107</f>
        <v>61</v>
      </c>
      <c r="T41" s="292">
        <f>'7.  Persistence Report'!U107</f>
        <v>61</v>
      </c>
      <c r="U41" s="292">
        <f>'7.  Persistence Report'!V107</f>
        <v>61</v>
      </c>
      <c r="V41" s="292">
        <f>'7.  Persistence Report'!W107</f>
        <v>61</v>
      </c>
      <c r="W41" s="292">
        <f>'7.  Persistence Report'!X107</f>
        <v>61</v>
      </c>
      <c r="X41" s="292">
        <f>'7.  Persistence Report'!Y107</f>
        <v>61</v>
      </c>
      <c r="Y41" s="407">
        <v>1</v>
      </c>
      <c r="Z41" s="407"/>
      <c r="AA41" s="407"/>
      <c r="AB41" s="407"/>
      <c r="AC41" s="407"/>
      <c r="AD41" s="407"/>
      <c r="AE41" s="407"/>
      <c r="AF41" s="407"/>
      <c r="AG41" s="407"/>
      <c r="AH41" s="407"/>
      <c r="AI41" s="407"/>
      <c r="AJ41" s="407"/>
      <c r="AK41" s="407"/>
      <c r="AL41" s="407"/>
      <c r="AM41" s="293">
        <f>SUM(Y41:AL41)</f>
        <v>1</v>
      </c>
    </row>
    <row r="42" spans="1:39" ht="15" outlineLevel="1">
      <c r="B42" s="291" t="s">
        <v>264</v>
      </c>
      <c r="C42" s="288" t="s">
        <v>160</v>
      </c>
      <c r="D42" s="292">
        <f>'7.  Persistence Report'!AU120</f>
        <v>2117</v>
      </c>
      <c r="E42" s="292">
        <f>'7.  Persistence Report'!AV120</f>
        <v>2100</v>
      </c>
      <c r="F42" s="292">
        <f>'7.  Persistence Report'!AW120</f>
        <v>2100</v>
      </c>
      <c r="G42" s="292">
        <f>'7.  Persistence Report'!AX120</f>
        <v>2100</v>
      </c>
      <c r="H42" s="292">
        <f>'7.  Persistence Report'!AY120</f>
        <v>2100</v>
      </c>
      <c r="I42" s="292">
        <f>'7.  Persistence Report'!AZ120</f>
        <v>2100</v>
      </c>
      <c r="J42" s="292">
        <f>'7.  Persistence Report'!BA120</f>
        <v>2100</v>
      </c>
      <c r="K42" s="292">
        <f>'7.  Persistence Report'!BB120</f>
        <v>2098</v>
      </c>
      <c r="L42" s="292">
        <f>'7.  Persistence Report'!BC120</f>
        <v>2098</v>
      </c>
      <c r="M42" s="292">
        <f>'7.  Persistence Report'!BD120</f>
        <v>2098</v>
      </c>
      <c r="N42" s="465"/>
      <c r="O42" s="292">
        <f>'7.  Persistence Report'!P120</f>
        <v>0</v>
      </c>
      <c r="P42" s="292">
        <f>'7.  Persistence Report'!Q120</f>
        <v>0</v>
      </c>
      <c r="Q42" s="292">
        <f>'7.  Persistence Report'!R120</f>
        <v>0</v>
      </c>
      <c r="R42" s="292">
        <f>'7.  Persistence Report'!S120</f>
        <v>0</v>
      </c>
      <c r="S42" s="292">
        <f>'7.  Persistence Report'!T120</f>
        <v>0</v>
      </c>
      <c r="T42" s="292">
        <f>'7.  Persistence Report'!U120</f>
        <v>0</v>
      </c>
      <c r="U42" s="292">
        <f>'7.  Persistence Report'!V120</f>
        <v>0</v>
      </c>
      <c r="V42" s="292">
        <f>'7.  Persistence Report'!W120</f>
        <v>0</v>
      </c>
      <c r="W42" s="292">
        <f>'7.  Persistence Report'!X120</f>
        <v>0</v>
      </c>
      <c r="X42" s="292">
        <f>'7.  Persistence Report'!Y120</f>
        <v>0</v>
      </c>
      <c r="Y42" s="408">
        <f>Y41</f>
        <v>1</v>
      </c>
      <c r="Z42" s="408">
        <f t="shared" ref="Z42:AF42" si="2">Z41</f>
        <v>0</v>
      </c>
      <c r="AA42" s="408">
        <f t="shared" si="2"/>
        <v>0</v>
      </c>
      <c r="AB42" s="408">
        <f t="shared" si="2"/>
        <v>0</v>
      </c>
      <c r="AC42" s="408">
        <f t="shared" si="2"/>
        <v>0</v>
      </c>
      <c r="AD42" s="408">
        <f t="shared" si="2"/>
        <v>0</v>
      </c>
      <c r="AE42" s="408">
        <f t="shared" si="2"/>
        <v>0</v>
      </c>
      <c r="AF42" s="408">
        <f t="shared" si="2"/>
        <v>0</v>
      </c>
      <c r="AG42" s="408">
        <f t="shared" ref="AG42" si="3">AG41</f>
        <v>0</v>
      </c>
      <c r="AH42" s="408">
        <f t="shared" ref="AH42" si="4">AH41</f>
        <v>0</v>
      </c>
      <c r="AI42" s="408">
        <f t="shared" ref="AI42" si="5">AI41</f>
        <v>0</v>
      </c>
      <c r="AJ42" s="408">
        <f t="shared" ref="AJ42" si="6">AJ41</f>
        <v>0</v>
      </c>
      <c r="AK42" s="408">
        <f t="shared" ref="AK42" si="7">AK41</f>
        <v>0</v>
      </c>
      <c r="AL42" s="408">
        <f t="shared" ref="AL42" si="8">AL41</f>
        <v>0</v>
      </c>
      <c r="AM42" s="294"/>
    </row>
    <row r="43" spans="1:39" ht="15.6" outlineLevel="1">
      <c r="B43" s="295"/>
      <c r="C43" s="296"/>
      <c r="D43" s="301"/>
      <c r="E43" s="301"/>
      <c r="F43" s="301"/>
      <c r="G43" s="301"/>
      <c r="H43" s="301"/>
      <c r="I43" s="301"/>
      <c r="J43" s="301"/>
      <c r="K43" s="301"/>
      <c r="L43" s="301"/>
      <c r="M43" s="301"/>
      <c r="N43" s="297"/>
      <c r="O43" s="301"/>
      <c r="P43" s="301"/>
      <c r="Q43" s="301"/>
      <c r="R43" s="301"/>
      <c r="S43" s="301"/>
      <c r="T43" s="301"/>
      <c r="U43" s="301"/>
      <c r="V43" s="301"/>
      <c r="W43" s="301"/>
      <c r="X43" s="301"/>
      <c r="Y43" s="409"/>
      <c r="Z43" s="410"/>
      <c r="AA43" s="410"/>
      <c r="AB43" s="410"/>
      <c r="AC43" s="410"/>
      <c r="AD43" s="410"/>
      <c r="AE43" s="410"/>
      <c r="AF43" s="410"/>
      <c r="AG43" s="410"/>
      <c r="AH43" s="410"/>
      <c r="AI43" s="410"/>
      <c r="AJ43" s="410"/>
      <c r="AK43" s="410"/>
      <c r="AL43" s="410"/>
      <c r="AM43" s="299"/>
    </row>
    <row r="44" spans="1:39" ht="15" outlineLevel="1">
      <c r="A44" s="519">
        <v>3</v>
      </c>
      <c r="B44" s="517" t="s">
        <v>97</v>
      </c>
      <c r="C44" s="288" t="s">
        <v>25</v>
      </c>
      <c r="D44" s="292">
        <f>'7.  Persistence Report'!AU105</f>
        <v>488828</v>
      </c>
      <c r="E44" s="292">
        <f>'7.  Persistence Report'!AV105</f>
        <v>488828</v>
      </c>
      <c r="F44" s="292">
        <f>'7.  Persistence Report'!AW105</f>
        <v>488828</v>
      </c>
      <c r="G44" s="292">
        <f>'7.  Persistence Report'!AX105</f>
        <v>475464</v>
      </c>
      <c r="H44" s="292">
        <f>'7.  Persistence Report'!AY105</f>
        <v>333720</v>
      </c>
      <c r="I44" s="292">
        <f>'7.  Persistence Report'!AZ105</f>
        <v>0</v>
      </c>
      <c r="J44" s="292">
        <f>'7.  Persistence Report'!BA105</f>
        <v>0</v>
      </c>
      <c r="K44" s="292">
        <f>'7.  Persistence Report'!BB105</f>
        <v>0</v>
      </c>
      <c r="L44" s="292">
        <f>'7.  Persistence Report'!BC105</f>
        <v>0</v>
      </c>
      <c r="M44" s="292">
        <f>'7.  Persistence Report'!BD105</f>
        <v>0</v>
      </c>
      <c r="N44" s="288"/>
      <c r="O44" s="292">
        <f>'7.  Persistence Report'!P105</f>
        <v>96</v>
      </c>
      <c r="P44" s="292">
        <f>'7.  Persistence Report'!Q105</f>
        <v>96</v>
      </c>
      <c r="Q44" s="292">
        <f>'7.  Persistence Report'!R105</f>
        <v>96</v>
      </c>
      <c r="R44" s="292">
        <f>'7.  Persistence Report'!S105</f>
        <v>81</v>
      </c>
      <c r="S44" s="292">
        <f>'7.  Persistence Report'!T105</f>
        <v>49</v>
      </c>
      <c r="T44" s="292">
        <f>'7.  Persistence Report'!U105</f>
        <v>0</v>
      </c>
      <c r="U44" s="292">
        <f>'7.  Persistence Report'!V105</f>
        <v>0</v>
      </c>
      <c r="V44" s="292">
        <f>'7.  Persistence Report'!W105</f>
        <v>0</v>
      </c>
      <c r="W44" s="292">
        <f>'7.  Persistence Report'!X105</f>
        <v>0</v>
      </c>
      <c r="X44" s="292">
        <f>'7.  Persistence Report'!Y105</f>
        <v>0</v>
      </c>
      <c r="Y44" s="407">
        <v>1</v>
      </c>
      <c r="Z44" s="407"/>
      <c r="AA44" s="407"/>
      <c r="AB44" s="407"/>
      <c r="AC44" s="407"/>
      <c r="AD44" s="407"/>
      <c r="AE44" s="407"/>
      <c r="AF44" s="407"/>
      <c r="AG44" s="407"/>
      <c r="AH44" s="407"/>
      <c r="AI44" s="407"/>
      <c r="AJ44" s="407"/>
      <c r="AK44" s="407"/>
      <c r="AL44" s="407"/>
      <c r="AM44" s="293">
        <f>SUM(Y44:AL44)</f>
        <v>1</v>
      </c>
    </row>
    <row r="45" spans="1:39" ht="15" outlineLevel="1">
      <c r="B45" s="291" t="s">
        <v>264</v>
      </c>
      <c r="C45" s="288" t="s">
        <v>160</v>
      </c>
      <c r="D45" s="292"/>
      <c r="E45" s="292"/>
      <c r="F45" s="292"/>
      <c r="G45" s="292"/>
      <c r="H45" s="292"/>
      <c r="I45" s="292"/>
      <c r="J45" s="292"/>
      <c r="K45" s="292"/>
      <c r="L45" s="292"/>
      <c r="M45" s="292"/>
      <c r="N45" s="465"/>
      <c r="O45" s="292"/>
      <c r="P45" s="292"/>
      <c r="Q45" s="292"/>
      <c r="R45" s="292"/>
      <c r="S45" s="292"/>
      <c r="T45" s="292"/>
      <c r="U45" s="292"/>
      <c r="V45" s="292"/>
      <c r="W45" s="292"/>
      <c r="X45" s="292"/>
      <c r="Y45" s="408">
        <f>Y44</f>
        <v>1</v>
      </c>
      <c r="Z45" s="408">
        <f t="shared" ref="Z45:AF45" si="9">Z44</f>
        <v>0</v>
      </c>
      <c r="AA45" s="408">
        <f t="shared" si="9"/>
        <v>0</v>
      </c>
      <c r="AB45" s="408">
        <f t="shared" si="9"/>
        <v>0</v>
      </c>
      <c r="AC45" s="408">
        <f t="shared" si="9"/>
        <v>0</v>
      </c>
      <c r="AD45" s="408">
        <f t="shared" si="9"/>
        <v>0</v>
      </c>
      <c r="AE45" s="408">
        <f t="shared" si="9"/>
        <v>0</v>
      </c>
      <c r="AF45" s="408">
        <f t="shared" si="9"/>
        <v>0</v>
      </c>
      <c r="AG45" s="408">
        <f t="shared" ref="AG45" si="10">AG44</f>
        <v>0</v>
      </c>
      <c r="AH45" s="408">
        <f t="shared" ref="AH45" si="11">AH44</f>
        <v>0</v>
      </c>
      <c r="AI45" s="408">
        <f t="shared" ref="AI45" si="12">AI44</f>
        <v>0</v>
      </c>
      <c r="AJ45" s="408">
        <f t="shared" ref="AJ45" si="13">AJ44</f>
        <v>0</v>
      </c>
      <c r="AK45" s="408">
        <f t="shared" ref="AK45" si="14">AK44</f>
        <v>0</v>
      </c>
      <c r="AL45" s="408">
        <f t="shared" ref="AL45" si="15">AL44</f>
        <v>0</v>
      </c>
      <c r="AM45" s="294"/>
    </row>
    <row r="46" spans="1:39" ht="15" outlineLevel="1">
      <c r="B46" s="291"/>
      <c r="C46" s="302"/>
      <c r="D46" s="288"/>
      <c r="E46" s="288"/>
      <c r="F46" s="288"/>
      <c r="G46" s="288"/>
      <c r="H46" s="288"/>
      <c r="I46" s="288"/>
      <c r="J46" s="288"/>
      <c r="K46" s="288"/>
      <c r="L46" s="288"/>
      <c r="M46" s="288"/>
      <c r="N46" s="288"/>
      <c r="O46" s="288"/>
      <c r="P46" s="288"/>
      <c r="Q46" s="288"/>
      <c r="R46" s="288"/>
      <c r="S46" s="288"/>
      <c r="T46" s="288"/>
      <c r="U46" s="288"/>
      <c r="V46" s="288"/>
      <c r="W46" s="288"/>
      <c r="X46" s="288"/>
      <c r="Y46" s="409"/>
      <c r="Z46" s="409"/>
      <c r="AA46" s="409"/>
      <c r="AB46" s="409"/>
      <c r="AC46" s="409"/>
      <c r="AD46" s="409"/>
      <c r="AE46" s="409"/>
      <c r="AF46" s="409"/>
      <c r="AG46" s="409"/>
      <c r="AH46" s="409"/>
      <c r="AI46" s="409"/>
      <c r="AJ46" s="409"/>
      <c r="AK46" s="409"/>
      <c r="AL46" s="409"/>
      <c r="AM46" s="303"/>
    </row>
    <row r="47" spans="1:39" ht="15" outlineLevel="1">
      <c r="A47" s="519">
        <v>4</v>
      </c>
      <c r="B47" s="517" t="s">
        <v>659</v>
      </c>
      <c r="C47" s="288" t="s">
        <v>25</v>
      </c>
      <c r="D47" s="292">
        <f>'7.  Persistence Report'!AU108</f>
        <v>505447</v>
      </c>
      <c r="E47" s="292">
        <f>'7.  Persistence Report'!AV108</f>
        <v>505447</v>
      </c>
      <c r="F47" s="292">
        <f>'7.  Persistence Report'!AW108</f>
        <v>505447</v>
      </c>
      <c r="G47" s="292">
        <f>'7.  Persistence Report'!AX108</f>
        <v>505447</v>
      </c>
      <c r="H47" s="292">
        <f>'7.  Persistence Report'!AY108</f>
        <v>505447</v>
      </c>
      <c r="I47" s="292">
        <f>'7.  Persistence Report'!AZ108</f>
        <v>505447</v>
      </c>
      <c r="J47" s="292">
        <f>'7.  Persistence Report'!BA108</f>
        <v>505447</v>
      </c>
      <c r="K47" s="292">
        <f>'7.  Persistence Report'!BB108</f>
        <v>505447</v>
      </c>
      <c r="L47" s="292">
        <f>'7.  Persistence Report'!BC108</f>
        <v>505447</v>
      </c>
      <c r="M47" s="292">
        <f>'7.  Persistence Report'!BD108</f>
        <v>505447</v>
      </c>
      <c r="N47" s="288"/>
      <c r="O47" s="292">
        <f>'7.  Persistence Report'!P108</f>
        <v>259</v>
      </c>
      <c r="P47" s="292">
        <f>'7.  Persistence Report'!Q108</f>
        <v>259</v>
      </c>
      <c r="Q47" s="292">
        <f>'7.  Persistence Report'!R108</f>
        <v>259</v>
      </c>
      <c r="R47" s="292">
        <f>'7.  Persistence Report'!S108</f>
        <v>259</v>
      </c>
      <c r="S47" s="292">
        <f>'7.  Persistence Report'!T108</f>
        <v>259</v>
      </c>
      <c r="T47" s="292">
        <f>'7.  Persistence Report'!U108</f>
        <v>259</v>
      </c>
      <c r="U47" s="292">
        <f>'7.  Persistence Report'!V108</f>
        <v>259</v>
      </c>
      <c r="V47" s="292">
        <f>'7.  Persistence Report'!W108</f>
        <v>259</v>
      </c>
      <c r="W47" s="292">
        <f>'7.  Persistence Report'!X108</f>
        <v>259</v>
      </c>
      <c r="X47" s="292">
        <f>'7.  Persistence Report'!Y108</f>
        <v>259</v>
      </c>
      <c r="Y47" s="407">
        <v>1</v>
      </c>
      <c r="Z47" s="407"/>
      <c r="AA47" s="407"/>
      <c r="AB47" s="407"/>
      <c r="AC47" s="407"/>
      <c r="AD47" s="407"/>
      <c r="AE47" s="407"/>
      <c r="AF47" s="407"/>
      <c r="AG47" s="407"/>
      <c r="AH47" s="407"/>
      <c r="AI47" s="407"/>
      <c r="AJ47" s="407"/>
      <c r="AK47" s="407"/>
      <c r="AL47" s="407"/>
      <c r="AM47" s="293">
        <f>SUM(Y47:AL47)</f>
        <v>1</v>
      </c>
    </row>
    <row r="48" spans="1:39" ht="15" outlineLevel="1">
      <c r="B48" s="291" t="s">
        <v>264</v>
      </c>
      <c r="C48" s="288" t="s">
        <v>160</v>
      </c>
      <c r="D48" s="292">
        <f>'7.  Persistence Report'!AU121</f>
        <v>26068</v>
      </c>
      <c r="E48" s="292">
        <f>'7.  Persistence Report'!AV121</f>
        <v>26068</v>
      </c>
      <c r="F48" s="292">
        <f>'7.  Persistence Report'!AW121</f>
        <v>26068</v>
      </c>
      <c r="G48" s="292">
        <f>'7.  Persistence Report'!AX121</f>
        <v>26068</v>
      </c>
      <c r="H48" s="292">
        <f>'7.  Persistence Report'!AY121</f>
        <v>26068</v>
      </c>
      <c r="I48" s="292">
        <f>'7.  Persistence Report'!AZ121</f>
        <v>26068</v>
      </c>
      <c r="J48" s="292">
        <f>'7.  Persistence Report'!BA121</f>
        <v>26068</v>
      </c>
      <c r="K48" s="292">
        <f>'7.  Persistence Report'!BB121</f>
        <v>26068</v>
      </c>
      <c r="L48" s="292">
        <f>'7.  Persistence Report'!BC121</f>
        <v>26068</v>
      </c>
      <c r="M48" s="292">
        <f>'7.  Persistence Report'!BD121</f>
        <v>26068</v>
      </c>
      <c r="N48" s="465"/>
      <c r="O48" s="292">
        <f>'7.  Persistence Report'!P121</f>
        <v>13</v>
      </c>
      <c r="P48" s="292">
        <f>'7.  Persistence Report'!Q121</f>
        <v>13</v>
      </c>
      <c r="Q48" s="292">
        <f>'7.  Persistence Report'!R121</f>
        <v>13</v>
      </c>
      <c r="R48" s="292">
        <f>'7.  Persistence Report'!S121</f>
        <v>13</v>
      </c>
      <c r="S48" s="292">
        <f>'7.  Persistence Report'!T121</f>
        <v>13</v>
      </c>
      <c r="T48" s="292">
        <f>'7.  Persistence Report'!U121</f>
        <v>13</v>
      </c>
      <c r="U48" s="292">
        <f>'7.  Persistence Report'!V121</f>
        <v>13</v>
      </c>
      <c r="V48" s="292">
        <f>'7.  Persistence Report'!W121</f>
        <v>13</v>
      </c>
      <c r="W48" s="292">
        <f>'7.  Persistence Report'!X121</f>
        <v>13</v>
      </c>
      <c r="X48" s="292">
        <f>'7.  Persistence Report'!Y121</f>
        <v>13</v>
      </c>
      <c r="Y48" s="408">
        <f>Y47</f>
        <v>1</v>
      </c>
      <c r="Z48" s="408">
        <f t="shared" ref="Z48:AF48" si="16">Z47</f>
        <v>0</v>
      </c>
      <c r="AA48" s="408">
        <f t="shared" si="16"/>
        <v>0</v>
      </c>
      <c r="AB48" s="408">
        <f t="shared" si="16"/>
        <v>0</v>
      </c>
      <c r="AC48" s="408">
        <f t="shared" si="16"/>
        <v>0</v>
      </c>
      <c r="AD48" s="408">
        <f t="shared" si="16"/>
        <v>0</v>
      </c>
      <c r="AE48" s="408">
        <f t="shared" si="16"/>
        <v>0</v>
      </c>
      <c r="AF48" s="408">
        <f t="shared" si="16"/>
        <v>0</v>
      </c>
      <c r="AG48" s="408">
        <f t="shared" ref="AG48" si="17">AG47</f>
        <v>0</v>
      </c>
      <c r="AH48" s="408">
        <f t="shared" ref="AH48" si="18">AH47</f>
        <v>0</v>
      </c>
      <c r="AI48" s="408">
        <f t="shared" ref="AI48" si="19">AI47</f>
        <v>0</v>
      </c>
      <c r="AJ48" s="408">
        <f t="shared" ref="AJ48" si="20">AJ47</f>
        <v>0</v>
      </c>
      <c r="AK48" s="408">
        <f t="shared" ref="AK48" si="21">AK47</f>
        <v>0</v>
      </c>
      <c r="AL48" s="408">
        <f t="shared" ref="AL48" si="22">AL47</f>
        <v>0</v>
      </c>
      <c r="AM48" s="294"/>
    </row>
    <row r="49" spans="1:39" ht="15" outlineLevel="1">
      <c r="B49" s="291"/>
      <c r="C49" s="302"/>
      <c r="D49" s="301"/>
      <c r="E49" s="301"/>
      <c r="F49" s="301"/>
      <c r="G49" s="301"/>
      <c r="H49" s="301"/>
      <c r="I49" s="301"/>
      <c r="J49" s="301"/>
      <c r="K49" s="301"/>
      <c r="L49" s="301"/>
      <c r="M49" s="301"/>
      <c r="N49" s="288"/>
      <c r="O49" s="301"/>
      <c r="P49" s="301"/>
      <c r="Q49" s="301"/>
      <c r="R49" s="301"/>
      <c r="S49" s="301"/>
      <c r="T49" s="301"/>
      <c r="U49" s="301"/>
      <c r="V49" s="301"/>
      <c r="W49" s="301"/>
      <c r="X49" s="301"/>
      <c r="Y49" s="409"/>
      <c r="Z49" s="409"/>
      <c r="AA49" s="409"/>
      <c r="AB49" s="409"/>
      <c r="AC49" s="409"/>
      <c r="AD49" s="409"/>
      <c r="AE49" s="409"/>
      <c r="AF49" s="409"/>
      <c r="AG49" s="409"/>
      <c r="AH49" s="409"/>
      <c r="AI49" s="409"/>
      <c r="AJ49" s="409"/>
      <c r="AK49" s="409"/>
      <c r="AL49" s="409"/>
      <c r="AM49" s="303"/>
    </row>
    <row r="50" spans="1:39" ht="18" customHeight="1" outlineLevel="1">
      <c r="A50" s="519">
        <v>5</v>
      </c>
      <c r="B50" s="517" t="s">
        <v>98</v>
      </c>
      <c r="C50" s="288" t="s">
        <v>25</v>
      </c>
      <c r="D50" s="292">
        <f>'7.  Persistence Report'!AU109</f>
        <v>12273</v>
      </c>
      <c r="E50" s="292">
        <f>'7.  Persistence Report'!AV109</f>
        <v>12273</v>
      </c>
      <c r="F50" s="292">
        <f>'7.  Persistence Report'!AW109</f>
        <v>12273</v>
      </c>
      <c r="G50" s="292">
        <f>'7.  Persistence Report'!AX109</f>
        <v>12273</v>
      </c>
      <c r="H50" s="292">
        <f>'7.  Persistence Report'!AY109</f>
        <v>12273</v>
      </c>
      <c r="I50" s="292">
        <f>'7.  Persistence Report'!AZ109</f>
        <v>12273</v>
      </c>
      <c r="J50" s="292">
        <f>'7.  Persistence Report'!BA109</f>
        <v>12273</v>
      </c>
      <c r="K50" s="292">
        <f>'7.  Persistence Report'!BB109</f>
        <v>12273</v>
      </c>
      <c r="L50" s="292">
        <f>'7.  Persistence Report'!BC109</f>
        <v>12273</v>
      </c>
      <c r="M50" s="292">
        <f>'7.  Persistence Report'!BD109</f>
        <v>12273</v>
      </c>
      <c r="N50" s="288"/>
      <c r="O50" s="292">
        <f>'7.  Persistence Report'!P109</f>
        <v>5</v>
      </c>
      <c r="P50" s="292">
        <f>'7.  Persistence Report'!Q109</f>
        <v>5</v>
      </c>
      <c r="Q50" s="292">
        <f>'7.  Persistence Report'!R109</f>
        <v>5</v>
      </c>
      <c r="R50" s="292">
        <f>'7.  Persistence Report'!S109</f>
        <v>5</v>
      </c>
      <c r="S50" s="292">
        <f>'7.  Persistence Report'!T109</f>
        <v>5</v>
      </c>
      <c r="T50" s="292">
        <f>'7.  Persistence Report'!U109</f>
        <v>5</v>
      </c>
      <c r="U50" s="292">
        <f>'7.  Persistence Report'!V109</f>
        <v>5</v>
      </c>
      <c r="V50" s="292">
        <f>'7.  Persistence Report'!W109</f>
        <v>5</v>
      </c>
      <c r="W50" s="292">
        <f>'7.  Persistence Report'!X109</f>
        <v>5</v>
      </c>
      <c r="X50" s="292">
        <f>'7.  Persistence Report'!Y109</f>
        <v>5</v>
      </c>
      <c r="Y50" s="407">
        <v>1</v>
      </c>
      <c r="Z50" s="407"/>
      <c r="AA50" s="407"/>
      <c r="AB50" s="407"/>
      <c r="AC50" s="407"/>
      <c r="AD50" s="407"/>
      <c r="AE50" s="407"/>
      <c r="AF50" s="407"/>
      <c r="AG50" s="407"/>
      <c r="AH50" s="407"/>
      <c r="AI50" s="407"/>
      <c r="AJ50" s="407"/>
      <c r="AK50" s="407"/>
      <c r="AL50" s="407"/>
      <c r="AM50" s="293">
        <f>SUM(Y50:AL50)</f>
        <v>1</v>
      </c>
    </row>
    <row r="51" spans="1:39" ht="15" outlineLevel="1">
      <c r="B51" s="291" t="s">
        <v>264</v>
      </c>
      <c r="C51" s="288" t="s">
        <v>160</v>
      </c>
      <c r="D51" s="292"/>
      <c r="E51" s="292"/>
      <c r="F51" s="292"/>
      <c r="G51" s="292"/>
      <c r="H51" s="292"/>
      <c r="I51" s="292"/>
      <c r="J51" s="292"/>
      <c r="K51" s="292"/>
      <c r="L51" s="292"/>
      <c r="M51" s="292"/>
      <c r="N51" s="465"/>
      <c r="O51" s="292"/>
      <c r="P51" s="292"/>
      <c r="Q51" s="292"/>
      <c r="R51" s="292"/>
      <c r="S51" s="292"/>
      <c r="T51" s="292"/>
      <c r="U51" s="292"/>
      <c r="V51" s="292"/>
      <c r="W51" s="292"/>
      <c r="X51" s="292"/>
      <c r="Y51" s="408">
        <f>Y50</f>
        <v>1</v>
      </c>
      <c r="Z51" s="408">
        <f t="shared" ref="Z51:AF51" si="23">Z50</f>
        <v>0</v>
      </c>
      <c r="AA51" s="408">
        <f t="shared" si="23"/>
        <v>0</v>
      </c>
      <c r="AB51" s="408">
        <f t="shared" si="23"/>
        <v>0</v>
      </c>
      <c r="AC51" s="408">
        <f t="shared" si="23"/>
        <v>0</v>
      </c>
      <c r="AD51" s="408">
        <f t="shared" si="23"/>
        <v>0</v>
      </c>
      <c r="AE51" s="408">
        <f t="shared" si="23"/>
        <v>0</v>
      </c>
      <c r="AF51" s="408">
        <f t="shared" si="23"/>
        <v>0</v>
      </c>
      <c r="AG51" s="408">
        <f t="shared" ref="AG51" si="24">AG50</f>
        <v>0</v>
      </c>
      <c r="AH51" s="408">
        <f t="shared" ref="AH51" si="25">AH50</f>
        <v>0</v>
      </c>
      <c r="AI51" s="408">
        <f t="shared" ref="AI51" si="26">AI50</f>
        <v>0</v>
      </c>
      <c r="AJ51" s="408">
        <f t="shared" ref="AJ51" si="27">AJ50</f>
        <v>0</v>
      </c>
      <c r="AK51" s="408">
        <f t="shared" ref="AK51" si="28">AK50</f>
        <v>0</v>
      </c>
      <c r="AL51" s="408">
        <f t="shared" ref="AL51" si="29">AL50</f>
        <v>0</v>
      </c>
      <c r="AM51" s="294"/>
    </row>
    <row r="52" spans="1:39" ht="15" outlineLevel="1">
      <c r="B52" s="291"/>
      <c r="C52" s="288"/>
      <c r="D52" s="288"/>
      <c r="E52" s="288"/>
      <c r="F52" s="288"/>
      <c r="G52" s="288"/>
      <c r="H52" s="288"/>
      <c r="I52" s="288"/>
      <c r="J52" s="288"/>
      <c r="K52" s="288"/>
      <c r="L52" s="288"/>
      <c r="M52" s="288"/>
      <c r="N52" s="288"/>
      <c r="O52" s="288"/>
      <c r="P52" s="288"/>
      <c r="Q52" s="288"/>
      <c r="R52" s="288"/>
      <c r="S52" s="288"/>
      <c r="T52" s="288"/>
      <c r="U52" s="288"/>
      <c r="V52" s="288"/>
      <c r="W52" s="288"/>
      <c r="X52" s="288"/>
      <c r="Y52" s="419"/>
      <c r="Z52" s="420"/>
      <c r="AA52" s="420"/>
      <c r="AB52" s="420"/>
      <c r="AC52" s="420"/>
      <c r="AD52" s="420"/>
      <c r="AE52" s="420"/>
      <c r="AF52" s="420"/>
      <c r="AG52" s="420"/>
      <c r="AH52" s="420"/>
      <c r="AI52" s="420"/>
      <c r="AJ52" s="420"/>
      <c r="AK52" s="420"/>
      <c r="AL52" s="420"/>
      <c r="AM52" s="294"/>
    </row>
    <row r="53" spans="1:39" ht="16.5" customHeight="1" outlineLevel="1">
      <c r="B53" s="316" t="s">
        <v>483</v>
      </c>
      <c r="C53" s="286"/>
      <c r="D53" s="286"/>
      <c r="E53" s="286"/>
      <c r="F53" s="286"/>
      <c r="G53" s="286"/>
      <c r="H53" s="286"/>
      <c r="I53" s="286"/>
      <c r="J53" s="286"/>
      <c r="K53" s="286"/>
      <c r="L53" s="286"/>
      <c r="M53" s="286"/>
      <c r="N53" s="287"/>
      <c r="O53" s="286"/>
      <c r="P53" s="286"/>
      <c r="Q53" s="286"/>
      <c r="R53" s="286"/>
      <c r="S53" s="286"/>
      <c r="T53" s="286"/>
      <c r="U53" s="286"/>
      <c r="V53" s="286"/>
      <c r="W53" s="286"/>
      <c r="X53" s="286"/>
      <c r="Y53" s="411"/>
      <c r="Z53" s="411"/>
      <c r="AA53" s="411"/>
      <c r="AB53" s="411"/>
      <c r="AC53" s="411"/>
      <c r="AD53" s="411"/>
      <c r="AE53" s="411"/>
      <c r="AF53" s="411"/>
      <c r="AG53" s="411"/>
      <c r="AH53" s="411"/>
      <c r="AI53" s="411"/>
      <c r="AJ53" s="411"/>
      <c r="AK53" s="411"/>
      <c r="AL53" s="411"/>
      <c r="AM53" s="289"/>
    </row>
    <row r="54" spans="1:39" ht="15" outlineLevel="1">
      <c r="A54" s="519">
        <v>6</v>
      </c>
      <c r="B54" s="517" t="s">
        <v>99</v>
      </c>
      <c r="C54" s="288" t="s">
        <v>25</v>
      </c>
      <c r="D54" s="292">
        <f>'7.  Persistence Report'!AU110</f>
        <v>145307</v>
      </c>
      <c r="E54" s="292">
        <f>'7.  Persistence Report'!AV110</f>
        <v>145307</v>
      </c>
      <c r="F54" s="292">
        <f>'7.  Persistence Report'!AW110</f>
        <v>145307</v>
      </c>
      <c r="G54" s="292">
        <f>'7.  Persistence Report'!AX110</f>
        <v>145307</v>
      </c>
      <c r="H54" s="292">
        <f>'7.  Persistence Report'!AY110</f>
        <v>0</v>
      </c>
      <c r="I54" s="292">
        <f>'7.  Persistence Report'!AZ110</f>
        <v>0</v>
      </c>
      <c r="J54" s="292">
        <f>'7.  Persistence Report'!BA110</f>
        <v>0</v>
      </c>
      <c r="K54" s="292">
        <f>'7.  Persistence Report'!BB110</f>
        <v>0</v>
      </c>
      <c r="L54" s="292">
        <f>'7.  Persistence Report'!BC110</f>
        <v>0</v>
      </c>
      <c r="M54" s="292">
        <f>'7.  Persistence Report'!BD110</f>
        <v>0</v>
      </c>
      <c r="N54" s="292">
        <v>12</v>
      </c>
      <c r="O54" s="292">
        <f>'7.  Persistence Report'!P110</f>
        <v>31</v>
      </c>
      <c r="P54" s="292">
        <f>'7.  Persistence Report'!Q110</f>
        <v>31</v>
      </c>
      <c r="Q54" s="292">
        <f>'7.  Persistence Report'!R110</f>
        <v>31</v>
      </c>
      <c r="R54" s="292">
        <f>'7.  Persistence Report'!S110</f>
        <v>31</v>
      </c>
      <c r="S54" s="292">
        <f>'7.  Persistence Report'!T110</f>
        <v>0</v>
      </c>
      <c r="T54" s="292">
        <f>'7.  Persistence Report'!U110</f>
        <v>0</v>
      </c>
      <c r="U54" s="292">
        <f>'7.  Persistence Report'!V110</f>
        <v>0</v>
      </c>
      <c r="V54" s="292">
        <f>'7.  Persistence Report'!W110</f>
        <v>0</v>
      </c>
      <c r="W54" s="292">
        <f>'7.  Persistence Report'!X110</f>
        <v>0</v>
      </c>
      <c r="X54" s="292">
        <f>'7.  Persistence Report'!Y110</f>
        <v>0</v>
      </c>
      <c r="Y54" s="412"/>
      <c r="Z54" s="407">
        <v>0.1</v>
      </c>
      <c r="AA54" s="407">
        <v>0.9</v>
      </c>
      <c r="AB54" s="407"/>
      <c r="AC54" s="407"/>
      <c r="AD54" s="407"/>
      <c r="AE54" s="407"/>
      <c r="AF54" s="412"/>
      <c r="AG54" s="412"/>
      <c r="AH54" s="412"/>
      <c r="AI54" s="412"/>
      <c r="AJ54" s="412"/>
      <c r="AK54" s="412"/>
      <c r="AL54" s="412"/>
      <c r="AM54" s="293">
        <f>SUM(Y54:AL54)</f>
        <v>1</v>
      </c>
    </row>
    <row r="55" spans="1:39" ht="15" outlineLevel="1">
      <c r="B55" s="291" t="s">
        <v>264</v>
      </c>
      <c r="C55" s="288" t="s">
        <v>160</v>
      </c>
      <c r="D55" s="292">
        <f>'7.  Persistence Report'!AU122</f>
        <v>9778</v>
      </c>
      <c r="E55" s="292">
        <f>'7.  Persistence Report'!AV122</f>
        <v>9778</v>
      </c>
      <c r="F55" s="292">
        <f>'7.  Persistence Report'!AW122</f>
        <v>9778</v>
      </c>
      <c r="G55" s="292">
        <f>'7.  Persistence Report'!AX122</f>
        <v>9778</v>
      </c>
      <c r="H55" s="292">
        <f>'7.  Persistence Report'!AY122</f>
        <v>155085</v>
      </c>
      <c r="I55" s="292">
        <f>'7.  Persistence Report'!AZ122</f>
        <v>155085</v>
      </c>
      <c r="J55" s="292">
        <f>'7.  Persistence Report'!BA122</f>
        <v>155085</v>
      </c>
      <c r="K55" s="292">
        <f>'7.  Persistence Report'!BB122</f>
        <v>155085</v>
      </c>
      <c r="L55" s="292">
        <f>'7.  Persistence Report'!BC122</f>
        <v>155085</v>
      </c>
      <c r="M55" s="292">
        <f>'7.  Persistence Report'!BD122</f>
        <v>155085</v>
      </c>
      <c r="N55" s="292">
        <f>N54</f>
        <v>12</v>
      </c>
      <c r="O55" s="292">
        <f>'7.  Persistence Report'!P122</f>
        <v>2</v>
      </c>
      <c r="P55" s="292">
        <f>'7.  Persistence Report'!Q122</f>
        <v>2</v>
      </c>
      <c r="Q55" s="292">
        <f>'7.  Persistence Report'!R122</f>
        <v>2</v>
      </c>
      <c r="R55" s="292">
        <f>'7.  Persistence Report'!S122</f>
        <v>2</v>
      </c>
      <c r="S55" s="292">
        <f>'7.  Persistence Report'!T122</f>
        <v>33</v>
      </c>
      <c r="T55" s="292">
        <f>'7.  Persistence Report'!U122</f>
        <v>33</v>
      </c>
      <c r="U55" s="292">
        <f>'7.  Persistence Report'!V122</f>
        <v>33</v>
      </c>
      <c r="V55" s="292">
        <f>'7.  Persistence Report'!W122</f>
        <v>33</v>
      </c>
      <c r="W55" s="292">
        <f>'7.  Persistence Report'!X122</f>
        <v>33</v>
      </c>
      <c r="X55" s="292">
        <f>'7.  Persistence Report'!Y122</f>
        <v>33</v>
      </c>
      <c r="Y55" s="408">
        <f>Y54</f>
        <v>0</v>
      </c>
      <c r="Z55" s="408">
        <f t="shared" ref="Z55:AF55" si="30">Z54</f>
        <v>0.1</v>
      </c>
      <c r="AA55" s="408">
        <f t="shared" si="30"/>
        <v>0.9</v>
      </c>
      <c r="AB55" s="408">
        <f t="shared" si="30"/>
        <v>0</v>
      </c>
      <c r="AC55" s="408">
        <f t="shared" si="30"/>
        <v>0</v>
      </c>
      <c r="AD55" s="408">
        <f t="shared" si="30"/>
        <v>0</v>
      </c>
      <c r="AE55" s="408">
        <f t="shared" si="30"/>
        <v>0</v>
      </c>
      <c r="AF55" s="408">
        <f t="shared" si="30"/>
        <v>0</v>
      </c>
      <c r="AG55" s="408">
        <f t="shared" ref="AG55" si="31">AG54</f>
        <v>0</v>
      </c>
      <c r="AH55" s="408">
        <f t="shared" ref="AH55" si="32">AH54</f>
        <v>0</v>
      </c>
      <c r="AI55" s="408">
        <f t="shared" ref="AI55" si="33">AI54</f>
        <v>0</v>
      </c>
      <c r="AJ55" s="408">
        <f t="shared" ref="AJ55" si="34">AJ54</f>
        <v>0</v>
      </c>
      <c r="AK55" s="408">
        <f t="shared" ref="AK55" si="35">AK54</f>
        <v>0</v>
      </c>
      <c r="AL55" s="408">
        <f t="shared" ref="AL55" si="36">AL54</f>
        <v>0</v>
      </c>
      <c r="AM55" s="308"/>
    </row>
    <row r="56" spans="1:39" ht="15" outlineLevel="1">
      <c r="B56" s="307"/>
      <c r="C56" s="309"/>
      <c r="D56" s="288"/>
      <c r="E56" s="288"/>
      <c r="F56" s="288"/>
      <c r="G56" s="288"/>
      <c r="H56" s="288"/>
      <c r="I56" s="288"/>
      <c r="J56" s="288"/>
      <c r="K56" s="288"/>
      <c r="L56" s="288"/>
      <c r="M56" s="288"/>
      <c r="N56" s="288"/>
      <c r="O56" s="288"/>
      <c r="P56" s="288"/>
      <c r="Q56" s="288"/>
      <c r="R56" s="288"/>
      <c r="S56" s="288"/>
      <c r="T56" s="288"/>
      <c r="U56" s="288"/>
      <c r="V56" s="288"/>
      <c r="W56" s="288"/>
      <c r="X56" s="288"/>
      <c r="Y56" s="413"/>
      <c r="Z56" s="413"/>
      <c r="AA56" s="413"/>
      <c r="AB56" s="413"/>
      <c r="AC56" s="413"/>
      <c r="AD56" s="413"/>
      <c r="AE56" s="413"/>
      <c r="AF56" s="413"/>
      <c r="AG56" s="413"/>
      <c r="AH56" s="413"/>
      <c r="AI56" s="413"/>
      <c r="AJ56" s="413"/>
      <c r="AK56" s="413"/>
      <c r="AL56" s="413"/>
      <c r="AM56" s="310"/>
    </row>
    <row r="57" spans="1:39" ht="28.5" customHeight="1" outlineLevel="1">
      <c r="A57" s="519">
        <v>7</v>
      </c>
      <c r="B57" s="517" t="s">
        <v>100</v>
      </c>
      <c r="C57" s="288" t="s">
        <v>25</v>
      </c>
      <c r="D57" s="292">
        <f>'7.  Persistence Report'!AU111</f>
        <v>3279784</v>
      </c>
      <c r="E57" s="292">
        <f>'7.  Persistence Report'!AV111</f>
        <v>3279784</v>
      </c>
      <c r="F57" s="292">
        <f>'7.  Persistence Report'!AW111</f>
        <v>3273347</v>
      </c>
      <c r="G57" s="292">
        <f>'7.  Persistence Report'!AX111</f>
        <v>3273347</v>
      </c>
      <c r="H57" s="292">
        <f>'7.  Persistence Report'!AY111</f>
        <v>3273347</v>
      </c>
      <c r="I57" s="292">
        <f>'7.  Persistence Report'!AZ111</f>
        <v>3273347</v>
      </c>
      <c r="J57" s="292">
        <f>'7.  Persistence Report'!BA111</f>
        <v>3134478</v>
      </c>
      <c r="K57" s="292">
        <f>'7.  Persistence Report'!BB111</f>
        <v>3134478</v>
      </c>
      <c r="L57" s="292">
        <f>'7.  Persistence Report'!BC111</f>
        <v>3101099</v>
      </c>
      <c r="M57" s="292">
        <f>'7.  Persistence Report'!BD111</f>
        <v>2642897</v>
      </c>
      <c r="N57" s="292">
        <v>12</v>
      </c>
      <c r="O57" s="292">
        <f>'7.  Persistence Report'!P111</f>
        <v>556</v>
      </c>
      <c r="P57" s="292">
        <f>'7.  Persistence Report'!Q111</f>
        <v>556</v>
      </c>
      <c r="Q57" s="292">
        <f>'7.  Persistence Report'!R111</f>
        <v>554</v>
      </c>
      <c r="R57" s="292">
        <f>'7.  Persistence Report'!S111</f>
        <v>554</v>
      </c>
      <c r="S57" s="292">
        <f>'7.  Persistence Report'!T111</f>
        <v>554</v>
      </c>
      <c r="T57" s="292">
        <f>'7.  Persistence Report'!U111</f>
        <v>554</v>
      </c>
      <c r="U57" s="292">
        <f>'7.  Persistence Report'!V111</f>
        <v>522</v>
      </c>
      <c r="V57" s="292">
        <f>'7.  Persistence Report'!W111</f>
        <v>522</v>
      </c>
      <c r="W57" s="292">
        <f>'7.  Persistence Report'!X111</f>
        <v>516</v>
      </c>
      <c r="X57" s="292">
        <f>'7.  Persistence Report'!Y111</f>
        <v>411</v>
      </c>
      <c r="Y57" s="530"/>
      <c r="Z57" s="530">
        <v>0.26</v>
      </c>
      <c r="AA57" s="530">
        <v>0.74</v>
      </c>
      <c r="AB57" s="407"/>
      <c r="AC57" s="530"/>
      <c r="AD57" s="407"/>
      <c r="AE57" s="407"/>
      <c r="AF57" s="412"/>
      <c r="AG57" s="412"/>
      <c r="AH57" s="412"/>
      <c r="AI57" s="412"/>
      <c r="AJ57" s="412"/>
      <c r="AK57" s="412"/>
      <c r="AL57" s="412"/>
      <c r="AM57" s="293">
        <f>SUM(Y57:AL57)</f>
        <v>1</v>
      </c>
    </row>
    <row r="58" spans="1:39" ht="15" outlineLevel="1">
      <c r="B58" s="291" t="s">
        <v>264</v>
      </c>
      <c r="C58" s="288" t="s">
        <v>160</v>
      </c>
      <c r="D58" s="292">
        <f>'7.  Persistence Report'!AU123+'7.  Persistence Report'!AU128</f>
        <v>201380</v>
      </c>
      <c r="E58" s="292">
        <f>'7.  Persistence Report'!AV123+'7.  Persistence Report'!AV128</f>
        <v>201380</v>
      </c>
      <c r="F58" s="292">
        <f>'7.  Persistence Report'!AW123+'7.  Persistence Report'!AW128</f>
        <v>207817</v>
      </c>
      <c r="G58" s="292">
        <f>'7.  Persistence Report'!AX123+'7.  Persistence Report'!AX128</f>
        <v>207949</v>
      </c>
      <c r="H58" s="292">
        <f>'7.  Persistence Report'!AY123+'7.  Persistence Report'!AY128</f>
        <v>207949</v>
      </c>
      <c r="I58" s="292">
        <f>'7.  Persistence Report'!AZ123+'7.  Persistence Report'!AZ128</f>
        <v>207949</v>
      </c>
      <c r="J58" s="292">
        <f>'7.  Persistence Report'!BA123+'7.  Persistence Report'!BA128</f>
        <v>346819</v>
      </c>
      <c r="K58" s="292">
        <f>'7.  Persistence Report'!BB123+'7.  Persistence Report'!BB128</f>
        <v>346819</v>
      </c>
      <c r="L58" s="292">
        <f>'7.  Persistence Report'!BC123+'7.  Persistence Report'!BC128</f>
        <v>361406</v>
      </c>
      <c r="M58" s="292">
        <f>'7.  Persistence Report'!BD123+'7.  Persistence Report'!BD128</f>
        <v>312925</v>
      </c>
      <c r="N58" s="292">
        <f>N57</f>
        <v>12</v>
      </c>
      <c r="O58" s="292">
        <f>'7.  Persistence Report'!P123+'7.  Persistence Report'!P128</f>
        <v>26</v>
      </c>
      <c r="P58" s="292">
        <f>'7.  Persistence Report'!Q123+'7.  Persistence Report'!Q128</f>
        <v>26</v>
      </c>
      <c r="Q58" s="292">
        <f>'7.  Persistence Report'!R123+'7.  Persistence Report'!R128</f>
        <v>28</v>
      </c>
      <c r="R58" s="292">
        <f>'7.  Persistence Report'!S123+'7.  Persistence Report'!S128</f>
        <v>28</v>
      </c>
      <c r="S58" s="292">
        <f>'7.  Persistence Report'!T123+'7.  Persistence Report'!T128</f>
        <v>28</v>
      </c>
      <c r="T58" s="292">
        <f>'7.  Persistence Report'!U123+'7.  Persistence Report'!U128</f>
        <v>28</v>
      </c>
      <c r="U58" s="292">
        <f>'7.  Persistence Report'!V123+'7.  Persistence Report'!V128</f>
        <v>61</v>
      </c>
      <c r="V58" s="292">
        <f>'7.  Persistence Report'!W123+'7.  Persistence Report'!W128</f>
        <v>61</v>
      </c>
      <c r="W58" s="292">
        <f>'7.  Persistence Report'!X123+'7.  Persistence Report'!X128</f>
        <v>61</v>
      </c>
      <c r="X58" s="292">
        <f>'7.  Persistence Report'!Y123+'7.  Persistence Report'!Y128</f>
        <v>50</v>
      </c>
      <c r="Y58" s="408">
        <f>Y57</f>
        <v>0</v>
      </c>
      <c r="Z58" s="408">
        <f>Z57</f>
        <v>0.26</v>
      </c>
      <c r="AA58" s="408">
        <f t="shared" ref="AA58:AF58" si="37">AA57</f>
        <v>0.74</v>
      </c>
      <c r="AB58" s="408">
        <f t="shared" si="37"/>
        <v>0</v>
      </c>
      <c r="AC58" s="408">
        <f t="shared" si="37"/>
        <v>0</v>
      </c>
      <c r="AD58" s="408">
        <f t="shared" si="37"/>
        <v>0</v>
      </c>
      <c r="AE58" s="408">
        <f t="shared" si="37"/>
        <v>0</v>
      </c>
      <c r="AF58" s="408">
        <f t="shared" si="37"/>
        <v>0</v>
      </c>
      <c r="AG58" s="408">
        <f t="shared" ref="AG58" si="38">AG57</f>
        <v>0</v>
      </c>
      <c r="AH58" s="408">
        <f t="shared" ref="AH58" si="39">AH57</f>
        <v>0</v>
      </c>
      <c r="AI58" s="408">
        <f t="shared" ref="AI58" si="40">AI57</f>
        <v>0</v>
      </c>
      <c r="AJ58" s="408">
        <f t="shared" ref="AJ58" si="41">AJ57</f>
        <v>0</v>
      </c>
      <c r="AK58" s="408">
        <f t="shared" ref="AK58" si="42">AK57</f>
        <v>0</v>
      </c>
      <c r="AL58" s="408">
        <f t="shared" ref="AL58" si="43">AL57</f>
        <v>0</v>
      </c>
      <c r="AM58" s="308"/>
    </row>
    <row r="59" spans="1:39" ht="15" outlineLevel="1">
      <c r="B59" s="311"/>
      <c r="C59" s="309"/>
      <c r="D59" s="288"/>
      <c r="E59" s="288"/>
      <c r="F59" s="288"/>
      <c r="G59" s="288"/>
      <c r="H59" s="288"/>
      <c r="I59" s="288"/>
      <c r="J59" s="288"/>
      <c r="K59" s="288"/>
      <c r="L59" s="288"/>
      <c r="M59" s="288"/>
      <c r="N59" s="288"/>
      <c r="O59" s="288"/>
      <c r="P59" s="288"/>
      <c r="Q59" s="288"/>
      <c r="R59" s="288"/>
      <c r="S59" s="288"/>
      <c r="T59" s="288"/>
      <c r="U59" s="288"/>
      <c r="V59" s="288"/>
      <c r="W59" s="288"/>
      <c r="X59" s="288"/>
      <c r="Y59" s="413"/>
      <c r="Z59" s="414"/>
      <c r="AA59" s="413"/>
      <c r="AB59" s="413"/>
      <c r="AC59" s="413"/>
      <c r="AD59" s="413"/>
      <c r="AE59" s="413"/>
      <c r="AF59" s="413"/>
      <c r="AG59" s="413"/>
      <c r="AH59" s="413"/>
      <c r="AI59" s="413"/>
      <c r="AJ59" s="413"/>
      <c r="AK59" s="413"/>
      <c r="AL59" s="413"/>
      <c r="AM59" s="310"/>
    </row>
    <row r="60" spans="1:39" ht="30" outlineLevel="1">
      <c r="A60" s="519">
        <v>8</v>
      </c>
      <c r="B60" s="517" t="s">
        <v>101</v>
      </c>
      <c r="C60" s="288" t="s">
        <v>25</v>
      </c>
      <c r="D60" s="292">
        <f>'7.  Persistence Report'!AU112</f>
        <v>83781</v>
      </c>
      <c r="E60" s="292">
        <f>'7.  Persistence Report'!AV112</f>
        <v>81464</v>
      </c>
      <c r="F60" s="292">
        <f>'7.  Persistence Report'!AW112</f>
        <v>51539</v>
      </c>
      <c r="G60" s="292">
        <f>'7.  Persistence Report'!AX112</f>
        <v>49433</v>
      </c>
      <c r="H60" s="292">
        <f>'7.  Persistence Report'!AY112</f>
        <v>49433</v>
      </c>
      <c r="I60" s="292">
        <f>'7.  Persistence Report'!AZ112</f>
        <v>49433</v>
      </c>
      <c r="J60" s="292">
        <f>'7.  Persistence Report'!BA112</f>
        <v>49433</v>
      </c>
      <c r="K60" s="292">
        <f>'7.  Persistence Report'!BB112</f>
        <v>49131</v>
      </c>
      <c r="L60" s="292">
        <f>'7.  Persistence Report'!BC112</f>
        <v>49131</v>
      </c>
      <c r="M60" s="292">
        <f>'7.  Persistence Report'!BD112</f>
        <v>49131</v>
      </c>
      <c r="N60" s="292">
        <v>12</v>
      </c>
      <c r="O60" s="292">
        <f>'7.  Persistence Report'!P112</f>
        <v>21</v>
      </c>
      <c r="P60" s="292">
        <f>'7.  Persistence Report'!Q112</f>
        <v>20</v>
      </c>
      <c r="Q60" s="292">
        <f>'7.  Persistence Report'!R112</f>
        <v>13</v>
      </c>
      <c r="R60" s="292">
        <f>'7.  Persistence Report'!S112</f>
        <v>12</v>
      </c>
      <c r="S60" s="292">
        <f>'7.  Persistence Report'!T112</f>
        <v>12</v>
      </c>
      <c r="T60" s="292">
        <f>'7.  Persistence Report'!U112</f>
        <v>12</v>
      </c>
      <c r="U60" s="292">
        <f>'7.  Persistence Report'!V112</f>
        <v>12</v>
      </c>
      <c r="V60" s="292">
        <f>'7.  Persistence Report'!W112</f>
        <v>12</v>
      </c>
      <c r="W60" s="292">
        <f>'7.  Persistence Report'!X112</f>
        <v>12</v>
      </c>
      <c r="X60" s="292">
        <f>'7.  Persistence Report'!Y112</f>
        <v>12</v>
      </c>
      <c r="Y60" s="412"/>
      <c r="Z60" s="530">
        <v>1</v>
      </c>
      <c r="AA60" s="407"/>
      <c r="AB60" s="407"/>
      <c r="AC60" s="407"/>
      <c r="AD60" s="407"/>
      <c r="AE60" s="407"/>
      <c r="AF60" s="412"/>
      <c r="AG60" s="412"/>
      <c r="AH60" s="412"/>
      <c r="AI60" s="412"/>
      <c r="AJ60" s="412"/>
      <c r="AK60" s="412"/>
      <c r="AL60" s="412"/>
      <c r="AM60" s="293">
        <f>SUM(Y60:AL60)</f>
        <v>1</v>
      </c>
    </row>
    <row r="61" spans="1:39" ht="15" outlineLevel="1">
      <c r="B61" s="291" t="s">
        <v>264</v>
      </c>
      <c r="C61" s="288" t="s">
        <v>160</v>
      </c>
      <c r="D61" s="292">
        <f>'7.  Persistence Report'!AU129</f>
        <v>-30201</v>
      </c>
      <c r="E61" s="292">
        <f>'7.  Persistence Report'!AV129</f>
        <v>-27884</v>
      </c>
      <c r="F61" s="292">
        <f>'7.  Persistence Report'!AW129</f>
        <v>2041</v>
      </c>
      <c r="G61" s="292">
        <f>'7.  Persistence Report'!AX129</f>
        <v>3355</v>
      </c>
      <c r="H61" s="292">
        <f>'7.  Persistence Report'!AY129</f>
        <v>3355</v>
      </c>
      <c r="I61" s="292">
        <f>'7.  Persistence Report'!AZ129</f>
        <v>3355</v>
      </c>
      <c r="J61" s="292">
        <f>'7.  Persistence Report'!BA129</f>
        <v>3355</v>
      </c>
      <c r="K61" s="292">
        <f>'7.  Persistence Report'!BB129</f>
        <v>3455</v>
      </c>
      <c r="L61" s="292">
        <f>'7.  Persistence Report'!BC129</f>
        <v>3455</v>
      </c>
      <c r="M61" s="292">
        <f>'7.  Persistence Report'!BD129</f>
        <v>3455</v>
      </c>
      <c r="N61" s="292">
        <f>N60</f>
        <v>12</v>
      </c>
      <c r="O61" s="292">
        <f>'7.  Persistence Report'!P129</f>
        <v>-8</v>
      </c>
      <c r="P61" s="292">
        <f>'7.  Persistence Report'!Q129</f>
        <v>-7</v>
      </c>
      <c r="Q61" s="292">
        <f>'7.  Persistence Report'!R129</f>
        <v>0</v>
      </c>
      <c r="R61" s="292">
        <f>'7.  Persistence Report'!S129</f>
        <v>0</v>
      </c>
      <c r="S61" s="292">
        <f>'7.  Persistence Report'!T129</f>
        <v>0</v>
      </c>
      <c r="T61" s="292">
        <f>'7.  Persistence Report'!U129</f>
        <v>0</v>
      </c>
      <c r="U61" s="292">
        <f>'7.  Persistence Report'!V129</f>
        <v>0</v>
      </c>
      <c r="V61" s="292">
        <f>'7.  Persistence Report'!W129</f>
        <v>1</v>
      </c>
      <c r="W61" s="292">
        <f>'7.  Persistence Report'!X129</f>
        <v>1</v>
      </c>
      <c r="X61" s="292">
        <f>'7.  Persistence Report'!Y129</f>
        <v>1</v>
      </c>
      <c r="Y61" s="408">
        <f>Y60</f>
        <v>0</v>
      </c>
      <c r="Z61" s="408">
        <f t="shared" ref="Z61:AF61" si="44">Z60</f>
        <v>1</v>
      </c>
      <c r="AA61" s="408">
        <f t="shared" si="44"/>
        <v>0</v>
      </c>
      <c r="AB61" s="408">
        <f t="shared" si="44"/>
        <v>0</v>
      </c>
      <c r="AC61" s="408">
        <f t="shared" si="44"/>
        <v>0</v>
      </c>
      <c r="AD61" s="408">
        <f t="shared" si="44"/>
        <v>0</v>
      </c>
      <c r="AE61" s="408">
        <f t="shared" si="44"/>
        <v>0</v>
      </c>
      <c r="AF61" s="408">
        <f t="shared" si="44"/>
        <v>0</v>
      </c>
      <c r="AG61" s="408">
        <f t="shared" ref="AG61" si="45">AG60</f>
        <v>0</v>
      </c>
      <c r="AH61" s="408">
        <f t="shared" ref="AH61" si="46">AH60</f>
        <v>0</v>
      </c>
      <c r="AI61" s="408">
        <f t="shared" ref="AI61" si="47">AI60</f>
        <v>0</v>
      </c>
      <c r="AJ61" s="408">
        <f t="shared" ref="AJ61" si="48">AJ60</f>
        <v>0</v>
      </c>
      <c r="AK61" s="408">
        <f t="shared" ref="AK61" si="49">AK60</f>
        <v>0</v>
      </c>
      <c r="AL61" s="408">
        <f t="shared" ref="AL61" si="50">AL60</f>
        <v>0</v>
      </c>
      <c r="AM61" s="308"/>
    </row>
    <row r="62" spans="1:39" ht="15" outlineLevel="1">
      <c r="B62" s="311"/>
      <c r="C62" s="309"/>
      <c r="D62" s="313"/>
      <c r="E62" s="313"/>
      <c r="F62" s="313"/>
      <c r="G62" s="313"/>
      <c r="H62" s="313"/>
      <c r="I62" s="313"/>
      <c r="J62" s="313"/>
      <c r="K62" s="313"/>
      <c r="L62" s="313"/>
      <c r="M62" s="313"/>
      <c r="N62" s="288"/>
      <c r="O62" s="313"/>
      <c r="P62" s="313"/>
      <c r="Q62" s="313"/>
      <c r="R62" s="313"/>
      <c r="S62" s="313"/>
      <c r="T62" s="313"/>
      <c r="U62" s="313"/>
      <c r="V62" s="313"/>
      <c r="W62" s="313"/>
      <c r="X62" s="313"/>
      <c r="Y62" s="413"/>
      <c r="Z62" s="414"/>
      <c r="AA62" s="413"/>
      <c r="AB62" s="413"/>
      <c r="AC62" s="413"/>
      <c r="AD62" s="413"/>
      <c r="AE62" s="413"/>
      <c r="AF62" s="413"/>
      <c r="AG62" s="413"/>
      <c r="AH62" s="413"/>
      <c r="AI62" s="413"/>
      <c r="AJ62" s="413"/>
      <c r="AK62" s="413"/>
      <c r="AL62" s="413"/>
      <c r="AM62" s="310"/>
    </row>
    <row r="63" spans="1:39" ht="30" outlineLevel="1">
      <c r="A63" s="519">
        <v>9</v>
      </c>
      <c r="B63" s="517" t="s">
        <v>102</v>
      </c>
      <c r="C63" s="288" t="s">
        <v>25</v>
      </c>
      <c r="D63" s="292">
        <f>'7.  Persistence Report'!AU113</f>
        <v>310259</v>
      </c>
      <c r="E63" s="292">
        <f>'7.  Persistence Report'!AV113</f>
        <v>310259</v>
      </c>
      <c r="F63" s="292">
        <f>'7.  Persistence Report'!AW113</f>
        <v>310259</v>
      </c>
      <c r="G63" s="292">
        <f>'7.  Persistence Report'!AX113</f>
        <v>310259</v>
      </c>
      <c r="H63" s="292">
        <f>'7.  Persistence Report'!AY113</f>
        <v>310259</v>
      </c>
      <c r="I63" s="292">
        <f>'7.  Persistence Report'!AZ113</f>
        <v>310259</v>
      </c>
      <c r="J63" s="292">
        <f>'7.  Persistence Report'!BA113</f>
        <v>310259</v>
      </c>
      <c r="K63" s="292">
        <f>'7.  Persistence Report'!BB113</f>
        <v>310259</v>
      </c>
      <c r="L63" s="292">
        <f>'7.  Persistence Report'!BC113</f>
        <v>310259</v>
      </c>
      <c r="M63" s="292">
        <f>'7.  Persistence Report'!BD113</f>
        <v>310259</v>
      </c>
      <c r="N63" s="292">
        <v>12</v>
      </c>
      <c r="O63" s="292">
        <f>'7.  Persistence Report'!P113</f>
        <v>50</v>
      </c>
      <c r="P63" s="292">
        <f>'7.  Persistence Report'!Q113</f>
        <v>50</v>
      </c>
      <c r="Q63" s="292">
        <f>'7.  Persistence Report'!R113</f>
        <v>50</v>
      </c>
      <c r="R63" s="292">
        <f>'7.  Persistence Report'!S113</f>
        <v>50</v>
      </c>
      <c r="S63" s="292">
        <f>'7.  Persistence Report'!T113</f>
        <v>50</v>
      </c>
      <c r="T63" s="292">
        <f>'7.  Persistence Report'!U113</f>
        <v>50</v>
      </c>
      <c r="U63" s="292">
        <f>'7.  Persistence Report'!V113</f>
        <v>50</v>
      </c>
      <c r="V63" s="292">
        <f>'7.  Persistence Report'!W113</f>
        <v>50</v>
      </c>
      <c r="W63" s="292">
        <f>'7.  Persistence Report'!X113</f>
        <v>50</v>
      </c>
      <c r="X63" s="292">
        <f>'7.  Persistence Report'!Y113</f>
        <v>50</v>
      </c>
      <c r="Y63" s="412"/>
      <c r="Z63" s="407"/>
      <c r="AA63" s="407">
        <v>1</v>
      </c>
      <c r="AB63" s="407"/>
      <c r="AC63" s="407"/>
      <c r="AD63" s="407"/>
      <c r="AE63" s="407"/>
      <c r="AF63" s="412"/>
      <c r="AG63" s="412"/>
      <c r="AH63" s="412"/>
      <c r="AI63" s="412"/>
      <c r="AJ63" s="412"/>
      <c r="AK63" s="412"/>
      <c r="AL63" s="412"/>
      <c r="AM63" s="293">
        <f>SUM(Y63:AL63)</f>
        <v>1</v>
      </c>
    </row>
    <row r="64" spans="1:39" ht="15" outlineLevel="1">
      <c r="B64" s="291" t="s">
        <v>264</v>
      </c>
      <c r="C64" s="288" t="s">
        <v>160</v>
      </c>
      <c r="D64" s="292">
        <f>'7.  Persistence Report'!AU124</f>
        <v>344387</v>
      </c>
      <c r="E64" s="292">
        <f>'7.  Persistence Report'!AV124</f>
        <v>344387</v>
      </c>
      <c r="F64" s="292">
        <f>'7.  Persistence Report'!AW124</f>
        <v>344387</v>
      </c>
      <c r="G64" s="292">
        <f>'7.  Persistence Report'!AX124</f>
        <v>344387</v>
      </c>
      <c r="H64" s="292">
        <f>'7.  Persistence Report'!AY124</f>
        <v>344387</v>
      </c>
      <c r="I64" s="292">
        <f>'7.  Persistence Report'!AZ124</f>
        <v>344387</v>
      </c>
      <c r="J64" s="292">
        <f>'7.  Persistence Report'!BA124</f>
        <v>344387</v>
      </c>
      <c r="K64" s="292">
        <f>'7.  Persistence Report'!BB124</f>
        <v>344387</v>
      </c>
      <c r="L64" s="292">
        <f>'7.  Persistence Report'!BC124</f>
        <v>344387</v>
      </c>
      <c r="M64" s="292">
        <f>'7.  Persistence Report'!BD124</f>
        <v>344387</v>
      </c>
      <c r="N64" s="292">
        <f>N63</f>
        <v>12</v>
      </c>
      <c r="O64" s="292">
        <f>'7.  Persistence Report'!P124</f>
        <v>45</v>
      </c>
      <c r="P64" s="292">
        <f>'7.  Persistence Report'!Q124</f>
        <v>45</v>
      </c>
      <c r="Q64" s="292">
        <f>'7.  Persistence Report'!R124</f>
        <v>45</v>
      </c>
      <c r="R64" s="292">
        <f>'7.  Persistence Report'!S124</f>
        <v>45</v>
      </c>
      <c r="S64" s="292">
        <f>'7.  Persistence Report'!T124</f>
        <v>45</v>
      </c>
      <c r="T64" s="292">
        <f>'7.  Persistence Report'!U124</f>
        <v>45</v>
      </c>
      <c r="U64" s="292">
        <f>'7.  Persistence Report'!V124</f>
        <v>45</v>
      </c>
      <c r="V64" s="292">
        <f>'7.  Persistence Report'!W124</f>
        <v>45</v>
      </c>
      <c r="W64" s="292">
        <f>'7.  Persistence Report'!X124</f>
        <v>45</v>
      </c>
      <c r="X64" s="292">
        <f>'7.  Persistence Report'!Y124</f>
        <v>45</v>
      </c>
      <c r="Y64" s="408">
        <f>Y63</f>
        <v>0</v>
      </c>
      <c r="Z64" s="408">
        <f t="shared" ref="Z64:AF64" si="51">Z63</f>
        <v>0</v>
      </c>
      <c r="AA64" s="408">
        <f t="shared" si="51"/>
        <v>1</v>
      </c>
      <c r="AB64" s="408">
        <f t="shared" si="51"/>
        <v>0</v>
      </c>
      <c r="AC64" s="408">
        <f t="shared" si="51"/>
        <v>0</v>
      </c>
      <c r="AD64" s="408">
        <f t="shared" si="51"/>
        <v>0</v>
      </c>
      <c r="AE64" s="408">
        <f t="shared" si="51"/>
        <v>0</v>
      </c>
      <c r="AF64" s="408">
        <f t="shared" si="51"/>
        <v>0</v>
      </c>
      <c r="AG64" s="408">
        <f t="shared" ref="AG64" si="52">AG63</f>
        <v>0</v>
      </c>
      <c r="AH64" s="408">
        <f t="shared" ref="AH64" si="53">AH63</f>
        <v>0</v>
      </c>
      <c r="AI64" s="408">
        <f t="shared" ref="AI64" si="54">AI63</f>
        <v>0</v>
      </c>
      <c r="AJ64" s="408">
        <f t="shared" ref="AJ64" si="55">AJ63</f>
        <v>0</v>
      </c>
      <c r="AK64" s="408">
        <f t="shared" ref="AK64" si="56">AK63</f>
        <v>0</v>
      </c>
      <c r="AL64" s="408">
        <f t="shared" ref="AL64" si="57">AL63</f>
        <v>0</v>
      </c>
      <c r="AM64" s="308"/>
    </row>
    <row r="65" spans="1:39" ht="15" outlineLevel="1">
      <c r="B65" s="311"/>
      <c r="C65" s="309"/>
      <c r="D65" s="313"/>
      <c r="E65" s="313"/>
      <c r="F65" s="313"/>
      <c r="G65" s="313"/>
      <c r="H65" s="313"/>
      <c r="I65" s="313"/>
      <c r="J65" s="313"/>
      <c r="K65" s="313"/>
      <c r="L65" s="313"/>
      <c r="M65" s="313"/>
      <c r="N65" s="288"/>
      <c r="O65" s="313"/>
      <c r="P65" s="313"/>
      <c r="Q65" s="313"/>
      <c r="R65" s="313"/>
      <c r="S65" s="313"/>
      <c r="T65" s="313"/>
      <c r="U65" s="313"/>
      <c r="V65" s="313"/>
      <c r="W65" s="313"/>
      <c r="X65" s="313"/>
      <c r="Y65" s="413"/>
      <c r="Z65" s="413"/>
      <c r="AA65" s="413"/>
      <c r="AB65" s="413"/>
      <c r="AC65" s="413"/>
      <c r="AD65" s="413"/>
      <c r="AE65" s="413"/>
      <c r="AF65" s="413"/>
      <c r="AG65" s="413"/>
      <c r="AH65" s="413"/>
      <c r="AI65" s="413"/>
      <c r="AJ65" s="413"/>
      <c r="AK65" s="413"/>
      <c r="AL65" s="413"/>
      <c r="AM65" s="310"/>
    </row>
    <row r="66" spans="1:39" ht="30" outlineLevel="1">
      <c r="A66" s="519">
        <v>10</v>
      </c>
      <c r="B66" s="517" t="s">
        <v>103</v>
      </c>
      <c r="C66" s="288" t="s">
        <v>25</v>
      </c>
      <c r="D66" s="292"/>
      <c r="E66" s="292"/>
      <c r="F66" s="292"/>
      <c r="G66" s="292"/>
      <c r="H66" s="292"/>
      <c r="I66" s="292"/>
      <c r="J66" s="292"/>
      <c r="K66" s="292"/>
      <c r="L66" s="292"/>
      <c r="M66" s="292"/>
      <c r="N66" s="292">
        <v>3</v>
      </c>
      <c r="O66" s="292"/>
      <c r="P66" s="292"/>
      <c r="Q66" s="292"/>
      <c r="R66" s="292"/>
      <c r="S66" s="292"/>
      <c r="T66" s="292"/>
      <c r="U66" s="292"/>
      <c r="V66" s="292"/>
      <c r="W66" s="292"/>
      <c r="X66" s="292"/>
      <c r="Y66" s="412"/>
      <c r="Z66" s="407"/>
      <c r="AA66" s="407"/>
      <c r="AB66" s="407"/>
      <c r="AC66" s="407"/>
      <c r="AD66" s="407"/>
      <c r="AE66" s="407"/>
      <c r="AF66" s="412"/>
      <c r="AG66" s="412"/>
      <c r="AH66" s="412"/>
      <c r="AI66" s="412"/>
      <c r="AJ66" s="412"/>
      <c r="AK66" s="412"/>
      <c r="AL66" s="412"/>
      <c r="AM66" s="293">
        <f>SUM(Y66:AL66)</f>
        <v>0</v>
      </c>
    </row>
    <row r="67" spans="1:39" ht="15" outlineLevel="1">
      <c r="B67" s="291" t="s">
        <v>264</v>
      </c>
      <c r="C67" s="288" t="s">
        <v>160</v>
      </c>
      <c r="D67" s="292"/>
      <c r="E67" s="292"/>
      <c r="F67" s="292"/>
      <c r="G67" s="292"/>
      <c r="H67" s="292"/>
      <c r="I67" s="292"/>
      <c r="J67" s="292"/>
      <c r="K67" s="292"/>
      <c r="L67" s="292"/>
      <c r="M67" s="292"/>
      <c r="N67" s="292">
        <f>N66</f>
        <v>3</v>
      </c>
      <c r="O67" s="292"/>
      <c r="P67" s="292"/>
      <c r="Q67" s="292"/>
      <c r="R67" s="292"/>
      <c r="S67" s="292"/>
      <c r="T67" s="292"/>
      <c r="U67" s="292"/>
      <c r="V67" s="292"/>
      <c r="W67" s="292"/>
      <c r="X67" s="292"/>
      <c r="Y67" s="408">
        <f>Y66</f>
        <v>0</v>
      </c>
      <c r="Z67" s="408">
        <f t="shared" ref="Z67:AF67" si="58">Z66</f>
        <v>0</v>
      </c>
      <c r="AA67" s="408">
        <f t="shared" si="58"/>
        <v>0</v>
      </c>
      <c r="AB67" s="408">
        <f t="shared" si="58"/>
        <v>0</v>
      </c>
      <c r="AC67" s="408">
        <f t="shared" si="58"/>
        <v>0</v>
      </c>
      <c r="AD67" s="408">
        <f t="shared" si="58"/>
        <v>0</v>
      </c>
      <c r="AE67" s="408">
        <f t="shared" si="58"/>
        <v>0</v>
      </c>
      <c r="AF67" s="408">
        <f t="shared" si="58"/>
        <v>0</v>
      </c>
      <c r="AG67" s="408">
        <f t="shared" ref="AG67" si="59">AG66</f>
        <v>0</v>
      </c>
      <c r="AH67" s="408">
        <f t="shared" ref="AH67" si="60">AH66</f>
        <v>0</v>
      </c>
      <c r="AI67" s="408">
        <f t="shared" ref="AI67" si="61">AI66</f>
        <v>0</v>
      </c>
      <c r="AJ67" s="408">
        <f t="shared" ref="AJ67" si="62">AJ66</f>
        <v>0</v>
      </c>
      <c r="AK67" s="408">
        <f t="shared" ref="AK67" si="63">AK66</f>
        <v>0</v>
      </c>
      <c r="AL67" s="408">
        <f t="shared" ref="AL67" si="64">AL66</f>
        <v>0</v>
      </c>
      <c r="AM67" s="308"/>
    </row>
    <row r="68" spans="1:39" ht="15" outlineLevel="1">
      <c r="B68" s="311"/>
      <c r="C68" s="309"/>
      <c r="D68" s="313"/>
      <c r="E68" s="313"/>
      <c r="F68" s="313"/>
      <c r="G68" s="313"/>
      <c r="H68" s="313"/>
      <c r="I68" s="313"/>
      <c r="J68" s="313"/>
      <c r="K68" s="313"/>
      <c r="L68" s="313"/>
      <c r="M68" s="313"/>
      <c r="N68" s="288"/>
      <c r="O68" s="313"/>
      <c r="P68" s="313"/>
      <c r="Q68" s="313"/>
      <c r="R68" s="313"/>
      <c r="S68" s="313"/>
      <c r="T68" s="313"/>
      <c r="U68" s="313"/>
      <c r="V68" s="313"/>
      <c r="W68" s="313"/>
      <c r="X68" s="313"/>
      <c r="Y68" s="413"/>
      <c r="Z68" s="414"/>
      <c r="AA68" s="413"/>
      <c r="AB68" s="413"/>
      <c r="AC68" s="413"/>
      <c r="AD68" s="413"/>
      <c r="AE68" s="413"/>
      <c r="AF68" s="413"/>
      <c r="AG68" s="413"/>
      <c r="AH68" s="413"/>
      <c r="AI68" s="413"/>
      <c r="AJ68" s="413"/>
      <c r="AK68" s="413"/>
      <c r="AL68" s="413"/>
      <c r="AM68" s="310"/>
    </row>
    <row r="69" spans="1:39" ht="15.6" outlineLevel="1">
      <c r="B69" s="285" t="s">
        <v>10</v>
      </c>
      <c r="C69" s="286"/>
      <c r="D69" s="286"/>
      <c r="E69" s="286"/>
      <c r="F69" s="286"/>
      <c r="G69" s="286"/>
      <c r="H69" s="286"/>
      <c r="I69" s="286"/>
      <c r="J69" s="286"/>
      <c r="K69" s="286"/>
      <c r="L69" s="286"/>
      <c r="M69" s="286"/>
      <c r="N69" s="287"/>
      <c r="O69" s="286"/>
      <c r="P69" s="286"/>
      <c r="Q69" s="286"/>
      <c r="R69" s="286"/>
      <c r="S69" s="286"/>
      <c r="T69" s="286"/>
      <c r="U69" s="286"/>
      <c r="V69" s="286"/>
      <c r="W69" s="286"/>
      <c r="X69" s="286"/>
      <c r="Y69" s="411"/>
      <c r="Z69" s="411"/>
      <c r="AA69" s="411"/>
      <c r="AB69" s="411"/>
      <c r="AC69" s="411"/>
      <c r="AD69" s="411"/>
      <c r="AE69" s="411"/>
      <c r="AF69" s="411"/>
      <c r="AG69" s="411"/>
      <c r="AH69" s="411"/>
      <c r="AI69" s="411"/>
      <c r="AJ69" s="411"/>
      <c r="AK69" s="411"/>
      <c r="AL69" s="411"/>
      <c r="AM69" s="289"/>
    </row>
    <row r="70" spans="1:39" ht="30" outlineLevel="1">
      <c r="A70" s="519">
        <v>11</v>
      </c>
      <c r="B70" s="517" t="s">
        <v>104</v>
      </c>
      <c r="C70" s="288" t="s">
        <v>25</v>
      </c>
      <c r="D70" s="292"/>
      <c r="E70" s="292"/>
      <c r="F70" s="292"/>
      <c r="G70" s="292"/>
      <c r="H70" s="292"/>
      <c r="I70" s="292"/>
      <c r="J70" s="292"/>
      <c r="K70" s="292"/>
      <c r="L70" s="292"/>
      <c r="M70" s="292"/>
      <c r="N70" s="292">
        <v>12</v>
      </c>
      <c r="O70" s="292"/>
      <c r="P70" s="292"/>
      <c r="Q70" s="292"/>
      <c r="R70" s="292"/>
      <c r="S70" s="292"/>
      <c r="T70" s="292"/>
      <c r="U70" s="292"/>
      <c r="V70" s="292"/>
      <c r="W70" s="292"/>
      <c r="X70" s="292"/>
      <c r="Y70" s="423"/>
      <c r="Z70" s="407"/>
      <c r="AA70" s="407">
        <v>1</v>
      </c>
      <c r="AB70" s="407"/>
      <c r="AC70" s="407"/>
      <c r="AD70" s="407"/>
      <c r="AE70" s="407"/>
      <c r="AF70" s="412"/>
      <c r="AG70" s="412"/>
      <c r="AH70" s="412"/>
      <c r="AI70" s="412"/>
      <c r="AJ70" s="412"/>
      <c r="AK70" s="412"/>
      <c r="AL70" s="412"/>
      <c r="AM70" s="293">
        <f>SUM(Y70:AL70)</f>
        <v>1</v>
      </c>
    </row>
    <row r="71" spans="1:39" ht="15" outlineLevel="1">
      <c r="B71" s="291" t="s">
        <v>264</v>
      </c>
      <c r="C71" s="288" t="s">
        <v>160</v>
      </c>
      <c r="D71" s="292">
        <f>'7.  Persistence Report'!AU125</f>
        <v>1985760</v>
      </c>
      <c r="E71" s="292">
        <f>'7.  Persistence Report'!AV125</f>
        <v>1985760</v>
      </c>
      <c r="F71" s="292">
        <f>'7.  Persistence Report'!AW125</f>
        <v>1985760</v>
      </c>
      <c r="G71" s="292">
        <f>'7.  Persistence Report'!AX125</f>
        <v>1985760</v>
      </c>
      <c r="H71" s="292">
        <f>'7.  Persistence Report'!AY125</f>
        <v>1985760</v>
      </c>
      <c r="I71" s="292">
        <f>'7.  Persistence Report'!AZ125</f>
        <v>1985760</v>
      </c>
      <c r="J71" s="292">
        <f>'7.  Persistence Report'!BA125</f>
        <v>1985760</v>
      </c>
      <c r="K71" s="292">
        <f>'7.  Persistence Report'!BB125</f>
        <v>1985760</v>
      </c>
      <c r="L71" s="292">
        <f>'7.  Persistence Report'!BC125</f>
        <v>1985760</v>
      </c>
      <c r="M71" s="292">
        <f>'7.  Persistence Report'!BD125</f>
        <v>1985760</v>
      </c>
      <c r="N71" s="292">
        <f>N70</f>
        <v>12</v>
      </c>
      <c r="O71" s="292">
        <f>'7.  Persistence Report'!P125</f>
        <v>169</v>
      </c>
      <c r="P71" s="292">
        <f>'7.  Persistence Report'!Q125</f>
        <v>169</v>
      </c>
      <c r="Q71" s="292">
        <f>'7.  Persistence Report'!R125</f>
        <v>169</v>
      </c>
      <c r="R71" s="292">
        <f>'7.  Persistence Report'!S125</f>
        <v>169</v>
      </c>
      <c r="S71" s="292">
        <f>'7.  Persistence Report'!T125</f>
        <v>169</v>
      </c>
      <c r="T71" s="292">
        <f>'7.  Persistence Report'!U125</f>
        <v>169</v>
      </c>
      <c r="U71" s="292">
        <f>'7.  Persistence Report'!V125</f>
        <v>169</v>
      </c>
      <c r="V71" s="292">
        <f>'7.  Persistence Report'!W125</f>
        <v>169</v>
      </c>
      <c r="W71" s="292">
        <f>'7.  Persistence Report'!X125</f>
        <v>169</v>
      </c>
      <c r="X71" s="292">
        <f>'7.  Persistence Report'!Y125</f>
        <v>169</v>
      </c>
      <c r="Y71" s="408">
        <f>Y70</f>
        <v>0</v>
      </c>
      <c r="Z71" s="408">
        <f t="shared" ref="Z71:AF71" si="65">Z70</f>
        <v>0</v>
      </c>
      <c r="AA71" s="408">
        <f t="shared" si="65"/>
        <v>1</v>
      </c>
      <c r="AB71" s="408">
        <f t="shared" si="65"/>
        <v>0</v>
      </c>
      <c r="AC71" s="408">
        <f t="shared" si="65"/>
        <v>0</v>
      </c>
      <c r="AD71" s="408">
        <f t="shared" si="65"/>
        <v>0</v>
      </c>
      <c r="AE71" s="408">
        <f t="shared" si="65"/>
        <v>0</v>
      </c>
      <c r="AF71" s="408">
        <f t="shared" si="65"/>
        <v>0</v>
      </c>
      <c r="AG71" s="408">
        <f t="shared" ref="AG71" si="66">AG70</f>
        <v>0</v>
      </c>
      <c r="AH71" s="408">
        <f t="shared" ref="AH71" si="67">AH70</f>
        <v>0</v>
      </c>
      <c r="AI71" s="408">
        <f t="shared" ref="AI71" si="68">AI70</f>
        <v>0</v>
      </c>
      <c r="AJ71" s="408">
        <f t="shared" ref="AJ71" si="69">AJ70</f>
        <v>0</v>
      </c>
      <c r="AK71" s="408">
        <f t="shared" ref="AK71" si="70">AK70</f>
        <v>0</v>
      </c>
      <c r="AL71" s="408">
        <f t="shared" ref="AL71" si="71">AL70</f>
        <v>0</v>
      </c>
      <c r="AM71" s="294"/>
    </row>
    <row r="72" spans="1:39" ht="15" outlineLevel="1">
      <c r="B72" s="312"/>
      <c r="C72" s="302"/>
      <c r="D72" s="288"/>
      <c r="E72" s="288"/>
      <c r="F72" s="288"/>
      <c r="G72" s="288"/>
      <c r="H72" s="288"/>
      <c r="I72" s="288"/>
      <c r="J72" s="288"/>
      <c r="K72" s="288"/>
      <c r="L72" s="288"/>
      <c r="M72" s="288"/>
      <c r="N72" s="288"/>
      <c r="O72" s="288"/>
      <c r="P72" s="288"/>
      <c r="Q72" s="288"/>
      <c r="R72" s="288"/>
      <c r="S72" s="288"/>
      <c r="T72" s="288"/>
      <c r="U72" s="288"/>
      <c r="V72" s="288"/>
      <c r="W72" s="288"/>
      <c r="X72" s="288"/>
      <c r="Y72" s="409"/>
      <c r="Z72" s="418"/>
      <c r="AA72" s="418"/>
      <c r="AB72" s="418"/>
      <c r="AC72" s="418"/>
      <c r="AD72" s="418"/>
      <c r="AE72" s="418"/>
      <c r="AF72" s="418"/>
      <c r="AG72" s="418"/>
      <c r="AH72" s="418"/>
      <c r="AI72" s="418"/>
      <c r="AJ72" s="418"/>
      <c r="AK72" s="418"/>
      <c r="AL72" s="418"/>
      <c r="AM72" s="303"/>
    </row>
    <row r="73" spans="1:39" ht="30" outlineLevel="1">
      <c r="A73" s="519">
        <v>12</v>
      </c>
      <c r="B73" s="517" t="s">
        <v>105</v>
      </c>
      <c r="C73" s="288" t="s">
        <v>25</v>
      </c>
      <c r="D73" s="292"/>
      <c r="E73" s="292"/>
      <c r="F73" s="292"/>
      <c r="G73" s="292"/>
      <c r="H73" s="292"/>
      <c r="I73" s="292"/>
      <c r="J73" s="292"/>
      <c r="K73" s="292"/>
      <c r="L73" s="292"/>
      <c r="M73" s="292"/>
      <c r="N73" s="292">
        <v>12</v>
      </c>
      <c r="O73" s="292"/>
      <c r="P73" s="292"/>
      <c r="Q73" s="292"/>
      <c r="R73" s="292"/>
      <c r="S73" s="292"/>
      <c r="T73" s="292"/>
      <c r="U73" s="292"/>
      <c r="V73" s="292"/>
      <c r="W73" s="292"/>
      <c r="X73" s="292"/>
      <c r="Y73" s="407"/>
      <c r="Z73" s="407"/>
      <c r="AA73" s="407"/>
      <c r="AB73" s="407"/>
      <c r="AC73" s="407"/>
      <c r="AD73" s="407"/>
      <c r="AE73" s="407"/>
      <c r="AF73" s="412"/>
      <c r="AG73" s="412"/>
      <c r="AH73" s="412"/>
      <c r="AI73" s="412"/>
      <c r="AJ73" s="412"/>
      <c r="AK73" s="412"/>
      <c r="AL73" s="412"/>
      <c r="AM73" s="293">
        <f>SUM(Y73:AL73)</f>
        <v>0</v>
      </c>
    </row>
    <row r="74" spans="1:39" ht="15" outlineLevel="1">
      <c r="B74" s="517" t="s">
        <v>264</v>
      </c>
      <c r="C74" s="288" t="s">
        <v>160</v>
      </c>
      <c r="D74" s="292"/>
      <c r="E74" s="292"/>
      <c r="F74" s="292"/>
      <c r="G74" s="292"/>
      <c r="H74" s="292"/>
      <c r="I74" s="292"/>
      <c r="J74" s="292"/>
      <c r="K74" s="292"/>
      <c r="L74" s="292"/>
      <c r="M74" s="292"/>
      <c r="N74" s="292">
        <f>N73</f>
        <v>12</v>
      </c>
      <c r="O74" s="292"/>
      <c r="P74" s="292"/>
      <c r="Q74" s="292"/>
      <c r="R74" s="292"/>
      <c r="S74" s="292"/>
      <c r="T74" s="292"/>
      <c r="U74" s="292"/>
      <c r="V74" s="292"/>
      <c r="W74" s="292"/>
      <c r="X74" s="292"/>
      <c r="Y74" s="408">
        <f>Y73</f>
        <v>0</v>
      </c>
      <c r="Z74" s="408">
        <f t="shared" ref="Z74:AF74" si="72">Z73</f>
        <v>0</v>
      </c>
      <c r="AA74" s="408">
        <f t="shared" si="72"/>
        <v>0</v>
      </c>
      <c r="AB74" s="408">
        <f t="shared" si="72"/>
        <v>0</v>
      </c>
      <c r="AC74" s="408">
        <f t="shared" si="72"/>
        <v>0</v>
      </c>
      <c r="AD74" s="408">
        <f t="shared" si="72"/>
        <v>0</v>
      </c>
      <c r="AE74" s="408">
        <f t="shared" si="72"/>
        <v>0</v>
      </c>
      <c r="AF74" s="408">
        <f t="shared" si="72"/>
        <v>0</v>
      </c>
      <c r="AG74" s="408">
        <f t="shared" ref="AG74" si="73">AG73</f>
        <v>0</v>
      </c>
      <c r="AH74" s="408">
        <f t="shared" ref="AH74" si="74">AH73</f>
        <v>0</v>
      </c>
      <c r="AI74" s="408">
        <f t="shared" ref="AI74" si="75">AI73</f>
        <v>0</v>
      </c>
      <c r="AJ74" s="408">
        <f t="shared" ref="AJ74" si="76">AJ73</f>
        <v>0</v>
      </c>
      <c r="AK74" s="408">
        <f t="shared" ref="AK74" si="77">AK73</f>
        <v>0</v>
      </c>
      <c r="AL74" s="408">
        <f t="shared" ref="AL74" si="78">AL73</f>
        <v>0</v>
      </c>
      <c r="AM74" s="294"/>
    </row>
    <row r="75" spans="1:39" ht="15" outlineLevel="1">
      <c r="B75" s="517"/>
      <c r="C75" s="302"/>
      <c r="D75" s="288"/>
      <c r="E75" s="288"/>
      <c r="F75" s="288"/>
      <c r="G75" s="288"/>
      <c r="H75" s="288"/>
      <c r="I75" s="288"/>
      <c r="J75" s="288"/>
      <c r="K75" s="288"/>
      <c r="L75" s="288"/>
      <c r="M75" s="288"/>
      <c r="N75" s="288"/>
      <c r="O75" s="288"/>
      <c r="P75" s="288"/>
      <c r="Q75" s="288"/>
      <c r="R75" s="288"/>
      <c r="S75" s="288"/>
      <c r="T75" s="288"/>
      <c r="U75" s="288"/>
      <c r="V75" s="288"/>
      <c r="W75" s="288"/>
      <c r="X75" s="288"/>
      <c r="Y75" s="419"/>
      <c r="Z75" s="419"/>
      <c r="AA75" s="409"/>
      <c r="AB75" s="409"/>
      <c r="AC75" s="409"/>
      <c r="AD75" s="409"/>
      <c r="AE75" s="409"/>
      <c r="AF75" s="409"/>
      <c r="AG75" s="409"/>
      <c r="AH75" s="409"/>
      <c r="AI75" s="409"/>
      <c r="AJ75" s="409"/>
      <c r="AK75" s="409"/>
      <c r="AL75" s="409"/>
      <c r="AM75" s="303"/>
    </row>
    <row r="76" spans="1:39" ht="30" outlineLevel="1">
      <c r="A76" s="519">
        <v>13</v>
      </c>
      <c r="B76" s="517" t="s">
        <v>106</v>
      </c>
      <c r="C76" s="288" t="s">
        <v>25</v>
      </c>
      <c r="D76" s="292">
        <f>'7.  Persistence Report'!AU114</f>
        <v>80604</v>
      </c>
      <c r="E76" s="292">
        <f>'7.  Persistence Report'!AV114</f>
        <v>80604</v>
      </c>
      <c r="F76" s="292">
        <f>'7.  Persistence Report'!AW114</f>
        <v>80604</v>
      </c>
      <c r="G76" s="292">
        <f>'7.  Persistence Report'!AX114</f>
        <v>80604</v>
      </c>
      <c r="H76" s="292">
        <f>'7.  Persistence Report'!AY114</f>
        <v>80604</v>
      </c>
      <c r="I76" s="292">
        <f>'7.  Persistence Report'!AZ114</f>
        <v>80604</v>
      </c>
      <c r="J76" s="292">
        <f>'7.  Persistence Report'!BA114</f>
        <v>80604</v>
      </c>
      <c r="K76" s="292">
        <f>'7.  Persistence Report'!BB114</f>
        <v>80604</v>
      </c>
      <c r="L76" s="292">
        <f>'7.  Persistence Report'!BC114</f>
        <v>20803</v>
      </c>
      <c r="M76" s="292">
        <f>'7.  Persistence Report'!BD114</f>
        <v>20803</v>
      </c>
      <c r="N76" s="292">
        <v>12</v>
      </c>
      <c r="O76" s="292">
        <f>'7.  Persistence Report'!P114</f>
        <v>13</v>
      </c>
      <c r="P76" s="292">
        <f>'7.  Persistence Report'!Q114</f>
        <v>13</v>
      </c>
      <c r="Q76" s="292">
        <f>'7.  Persistence Report'!R114</f>
        <v>13</v>
      </c>
      <c r="R76" s="292">
        <f>'7.  Persistence Report'!S114</f>
        <v>13</v>
      </c>
      <c r="S76" s="292">
        <f>'7.  Persistence Report'!T114</f>
        <v>13</v>
      </c>
      <c r="T76" s="292">
        <f>'7.  Persistence Report'!U114</f>
        <v>13</v>
      </c>
      <c r="U76" s="292">
        <f>'7.  Persistence Report'!V114</f>
        <v>13</v>
      </c>
      <c r="V76" s="292">
        <f>'7.  Persistence Report'!W114</f>
        <v>13</v>
      </c>
      <c r="W76" s="292">
        <f>'7.  Persistence Report'!X114</f>
        <v>6</v>
      </c>
      <c r="X76" s="292">
        <f>'7.  Persistence Report'!Y114</f>
        <v>6</v>
      </c>
      <c r="Y76" s="407"/>
      <c r="Z76" s="407"/>
      <c r="AA76" s="407">
        <v>1</v>
      </c>
      <c r="AB76" s="407"/>
      <c r="AC76" s="407"/>
      <c r="AD76" s="407"/>
      <c r="AE76" s="407"/>
      <c r="AF76" s="412"/>
      <c r="AG76" s="412"/>
      <c r="AH76" s="412"/>
      <c r="AI76" s="412"/>
      <c r="AJ76" s="412"/>
      <c r="AK76" s="412"/>
      <c r="AL76" s="412"/>
      <c r="AM76" s="293">
        <f>SUM(Y76:AL76)</f>
        <v>1</v>
      </c>
    </row>
    <row r="77" spans="1:39" ht="15" outlineLevel="1">
      <c r="B77" s="517" t="s">
        <v>264</v>
      </c>
      <c r="C77" s="288" t="s">
        <v>160</v>
      </c>
      <c r="D77" s="292"/>
      <c r="E77" s="292"/>
      <c r="F77" s="292"/>
      <c r="G77" s="292"/>
      <c r="H77" s="292"/>
      <c r="I77" s="292"/>
      <c r="J77" s="292"/>
      <c r="K77" s="292"/>
      <c r="L77" s="292"/>
      <c r="M77" s="292"/>
      <c r="N77" s="292">
        <f>N76</f>
        <v>12</v>
      </c>
      <c r="O77" s="292"/>
      <c r="P77" s="292"/>
      <c r="Q77" s="292"/>
      <c r="R77" s="292"/>
      <c r="S77" s="292"/>
      <c r="T77" s="292"/>
      <c r="U77" s="292"/>
      <c r="V77" s="292"/>
      <c r="W77" s="292"/>
      <c r="X77" s="292"/>
      <c r="Y77" s="408">
        <f>Y76</f>
        <v>0</v>
      </c>
      <c r="Z77" s="408">
        <f t="shared" ref="Z77:AF77" si="79">Z76</f>
        <v>0</v>
      </c>
      <c r="AA77" s="408">
        <f t="shared" si="79"/>
        <v>1</v>
      </c>
      <c r="AB77" s="408">
        <f t="shared" si="79"/>
        <v>0</v>
      </c>
      <c r="AC77" s="408">
        <f t="shared" si="79"/>
        <v>0</v>
      </c>
      <c r="AD77" s="408">
        <f t="shared" si="79"/>
        <v>0</v>
      </c>
      <c r="AE77" s="408">
        <f t="shared" si="79"/>
        <v>0</v>
      </c>
      <c r="AF77" s="408">
        <f t="shared" si="79"/>
        <v>0</v>
      </c>
      <c r="AG77" s="408">
        <f t="shared" ref="AG77:AL77" si="80">AG76</f>
        <v>0</v>
      </c>
      <c r="AH77" s="408">
        <f t="shared" si="80"/>
        <v>0</v>
      </c>
      <c r="AI77" s="408">
        <f t="shared" si="80"/>
        <v>0</v>
      </c>
      <c r="AJ77" s="408">
        <f t="shared" si="80"/>
        <v>0</v>
      </c>
      <c r="AK77" s="408">
        <f t="shared" si="80"/>
        <v>0</v>
      </c>
      <c r="AL77" s="408">
        <f t="shared" si="80"/>
        <v>0</v>
      </c>
      <c r="AM77" s="303"/>
    </row>
    <row r="78" spans="1:39" ht="15" outlineLevel="1">
      <c r="B78" s="517"/>
      <c r="C78" s="302"/>
      <c r="D78" s="288"/>
      <c r="E78" s="288"/>
      <c r="F78" s="288"/>
      <c r="G78" s="288"/>
      <c r="H78" s="288"/>
      <c r="I78" s="288"/>
      <c r="J78" s="288"/>
      <c r="K78" s="288"/>
      <c r="L78" s="288"/>
      <c r="M78" s="288"/>
      <c r="N78" s="288"/>
      <c r="O78" s="288"/>
      <c r="P78" s="288"/>
      <c r="Q78" s="288"/>
      <c r="R78" s="288"/>
      <c r="S78" s="288"/>
      <c r="T78" s="288"/>
      <c r="U78" s="288"/>
      <c r="V78" s="288"/>
      <c r="W78" s="288"/>
      <c r="X78" s="288"/>
      <c r="Y78" s="409"/>
      <c r="Z78" s="409"/>
      <c r="AA78" s="409"/>
      <c r="AB78" s="409"/>
      <c r="AC78" s="409"/>
      <c r="AD78" s="409"/>
      <c r="AE78" s="409"/>
      <c r="AF78" s="409"/>
      <c r="AG78" s="409"/>
      <c r="AH78" s="409"/>
      <c r="AI78" s="409"/>
      <c r="AJ78" s="409"/>
      <c r="AK78" s="409"/>
      <c r="AL78" s="409"/>
      <c r="AM78" s="303"/>
    </row>
    <row r="79" spans="1:39" ht="15.6" outlineLevel="1">
      <c r="B79" s="285" t="s">
        <v>107</v>
      </c>
      <c r="C79" s="286"/>
      <c r="D79" s="287"/>
      <c r="E79" s="287"/>
      <c r="F79" s="287"/>
      <c r="G79" s="287"/>
      <c r="H79" s="287"/>
      <c r="I79" s="287"/>
      <c r="J79" s="287"/>
      <c r="K79" s="287"/>
      <c r="L79" s="287"/>
      <c r="M79" s="287"/>
      <c r="N79" s="287"/>
      <c r="O79" s="287"/>
      <c r="P79" s="287"/>
      <c r="Q79" s="287"/>
      <c r="R79" s="287"/>
      <c r="S79" s="287"/>
      <c r="T79" s="287"/>
      <c r="U79" s="287"/>
      <c r="V79" s="287"/>
      <c r="W79" s="287"/>
      <c r="X79" s="287"/>
      <c r="Y79" s="411"/>
      <c r="Z79" s="411"/>
      <c r="AA79" s="411"/>
      <c r="AB79" s="411"/>
      <c r="AC79" s="411"/>
      <c r="AD79" s="411"/>
      <c r="AE79" s="411"/>
      <c r="AF79" s="411"/>
      <c r="AG79" s="411"/>
      <c r="AH79" s="411"/>
      <c r="AI79" s="411"/>
      <c r="AJ79" s="411"/>
      <c r="AK79" s="411"/>
      <c r="AL79" s="411"/>
      <c r="AM79" s="289"/>
    </row>
    <row r="80" spans="1:39" ht="15" outlineLevel="1">
      <c r="A80" s="519">
        <v>14</v>
      </c>
      <c r="B80" s="312" t="s">
        <v>108</v>
      </c>
      <c r="C80" s="288" t="s">
        <v>25</v>
      </c>
      <c r="D80" s="292">
        <f>'7.  Persistence Report'!AU115</f>
        <v>238893</v>
      </c>
      <c r="E80" s="292">
        <f>'7.  Persistence Report'!AV115</f>
        <v>199981</v>
      </c>
      <c r="F80" s="292">
        <f>'7.  Persistence Report'!AW115</f>
        <v>193087</v>
      </c>
      <c r="G80" s="292">
        <f>'7.  Persistence Report'!AX115</f>
        <v>186192</v>
      </c>
      <c r="H80" s="292">
        <f>'7.  Persistence Report'!AY115</f>
        <v>185982</v>
      </c>
      <c r="I80" s="292">
        <f>'7.  Persistence Report'!AZ115</f>
        <v>185982</v>
      </c>
      <c r="J80" s="292">
        <f>'7.  Persistence Report'!BA115</f>
        <v>184710</v>
      </c>
      <c r="K80" s="292">
        <f>'7.  Persistence Report'!BB115</f>
        <v>184260</v>
      </c>
      <c r="L80" s="292">
        <f>'7.  Persistence Report'!BC115</f>
        <v>125601</v>
      </c>
      <c r="M80" s="292">
        <f>'7.  Persistence Report'!BD115</f>
        <v>125601</v>
      </c>
      <c r="N80" s="292">
        <v>12</v>
      </c>
      <c r="O80" s="292">
        <f>'7.  Persistence Report'!P115</f>
        <v>29</v>
      </c>
      <c r="P80" s="292">
        <f>'7.  Persistence Report'!Q115</f>
        <v>27</v>
      </c>
      <c r="Q80" s="292">
        <f>'7.  Persistence Report'!R115</f>
        <v>27</v>
      </c>
      <c r="R80" s="292">
        <f>'7.  Persistence Report'!S115</f>
        <v>26</v>
      </c>
      <c r="S80" s="292">
        <f>'7.  Persistence Report'!T115</f>
        <v>26</v>
      </c>
      <c r="T80" s="292">
        <f>'7.  Persistence Report'!U115</f>
        <v>26</v>
      </c>
      <c r="U80" s="292">
        <f>'7.  Persistence Report'!V115</f>
        <v>26</v>
      </c>
      <c r="V80" s="292">
        <f>'7.  Persistence Report'!W115</f>
        <v>26</v>
      </c>
      <c r="W80" s="292">
        <f>'7.  Persistence Report'!X115</f>
        <v>23</v>
      </c>
      <c r="X80" s="292">
        <f>'7.  Persistence Report'!Y115</f>
        <v>23</v>
      </c>
      <c r="Y80" s="407">
        <v>1</v>
      </c>
      <c r="Z80" s="407"/>
      <c r="AA80" s="407"/>
      <c r="AB80" s="407"/>
      <c r="AC80" s="407"/>
      <c r="AD80" s="407"/>
      <c r="AE80" s="407"/>
      <c r="AF80" s="407"/>
      <c r="AG80" s="407"/>
      <c r="AH80" s="407"/>
      <c r="AI80" s="407"/>
      <c r="AJ80" s="407"/>
      <c r="AK80" s="407"/>
      <c r="AL80" s="407"/>
      <c r="AM80" s="293">
        <f>SUM(Y80:AL80)</f>
        <v>1</v>
      </c>
    </row>
    <row r="81" spans="1:40" ht="15" outlineLevel="1">
      <c r="B81" s="291" t="s">
        <v>264</v>
      </c>
      <c r="C81" s="288" t="s">
        <v>160</v>
      </c>
      <c r="D81" s="292">
        <f>'7.  Persistence Report'!AU126</f>
        <v>148437</v>
      </c>
      <c r="E81" s="292">
        <f>'7.  Persistence Report'!AV126</f>
        <v>141316</v>
      </c>
      <c r="F81" s="292">
        <f>'7.  Persistence Report'!AW126</f>
        <v>139967</v>
      </c>
      <c r="G81" s="292">
        <f>'7.  Persistence Report'!AX126</f>
        <v>138619</v>
      </c>
      <c r="H81" s="292">
        <f>'7.  Persistence Report'!AY126</f>
        <v>138481</v>
      </c>
      <c r="I81" s="292">
        <f>'7.  Persistence Report'!AZ126</f>
        <v>138481</v>
      </c>
      <c r="J81" s="292">
        <f>'7.  Persistence Report'!BA126</f>
        <v>138076</v>
      </c>
      <c r="K81" s="292">
        <f>'7.  Persistence Report'!BB126</f>
        <v>137926</v>
      </c>
      <c r="L81" s="292">
        <f>'7.  Persistence Report'!BC126</f>
        <v>127595</v>
      </c>
      <c r="M81" s="292">
        <f>'7.  Persistence Report'!BD126</f>
        <v>127595</v>
      </c>
      <c r="N81" s="292">
        <f>N80</f>
        <v>12</v>
      </c>
      <c r="O81" s="292">
        <f>'7.  Persistence Report'!P126</f>
        <v>43</v>
      </c>
      <c r="P81" s="292">
        <f>'7.  Persistence Report'!Q126</f>
        <v>43</v>
      </c>
      <c r="Q81" s="292">
        <f>'7.  Persistence Report'!R126</f>
        <v>43</v>
      </c>
      <c r="R81" s="292">
        <f>'7.  Persistence Report'!S126</f>
        <v>43</v>
      </c>
      <c r="S81" s="292">
        <f>'7.  Persistence Report'!T126</f>
        <v>43</v>
      </c>
      <c r="T81" s="292">
        <f>'7.  Persistence Report'!U126</f>
        <v>43</v>
      </c>
      <c r="U81" s="292">
        <f>'7.  Persistence Report'!V126</f>
        <v>43</v>
      </c>
      <c r="V81" s="292">
        <f>'7.  Persistence Report'!W126</f>
        <v>43</v>
      </c>
      <c r="W81" s="292">
        <f>'7.  Persistence Report'!X126</f>
        <v>42</v>
      </c>
      <c r="X81" s="292">
        <f>'7.  Persistence Report'!Y126</f>
        <v>42</v>
      </c>
      <c r="Y81" s="408">
        <f>Y80</f>
        <v>1</v>
      </c>
      <c r="Z81" s="408">
        <f t="shared" ref="Z81:AC81" si="81">Z80</f>
        <v>0</v>
      </c>
      <c r="AA81" s="408">
        <f t="shared" si="81"/>
        <v>0</v>
      </c>
      <c r="AB81" s="408">
        <f t="shared" si="81"/>
        <v>0</v>
      </c>
      <c r="AC81" s="408">
        <f t="shared" si="81"/>
        <v>0</v>
      </c>
      <c r="AD81" s="408">
        <f>AD80</f>
        <v>0</v>
      </c>
      <c r="AE81" s="408">
        <f t="shared" ref="AE81:AF81" si="82">AE80</f>
        <v>0</v>
      </c>
      <c r="AF81" s="408">
        <f t="shared" si="82"/>
        <v>0</v>
      </c>
      <c r="AG81" s="408">
        <f t="shared" ref="AG81" si="83">AG80</f>
        <v>0</v>
      </c>
      <c r="AH81" s="408">
        <f t="shared" ref="AH81" si="84">AH80</f>
        <v>0</v>
      </c>
      <c r="AI81" s="408">
        <f t="shared" ref="AI81" si="85">AI80</f>
        <v>0</v>
      </c>
      <c r="AJ81" s="408">
        <f t="shared" ref="AJ81" si="86">AJ80</f>
        <v>0</v>
      </c>
      <c r="AK81" s="408">
        <f t="shared" ref="AK81" si="87">AK80</f>
        <v>0</v>
      </c>
      <c r="AL81" s="408">
        <f t="shared" ref="AL81" si="88">AL80</f>
        <v>0</v>
      </c>
      <c r="AM81" s="294"/>
    </row>
    <row r="82" spans="1:40" s="512" customFormat="1" ht="15" outlineLevel="1">
      <c r="A82" s="520"/>
      <c r="B82" s="291"/>
      <c r="C82" s="288"/>
      <c r="D82" s="288"/>
      <c r="E82" s="288"/>
      <c r="F82" s="288"/>
      <c r="G82" s="288"/>
      <c r="H82" s="288"/>
      <c r="I82" s="288"/>
      <c r="J82" s="288"/>
      <c r="K82" s="288"/>
      <c r="L82" s="288"/>
      <c r="M82" s="288"/>
      <c r="N82" s="465"/>
      <c r="O82" s="288"/>
      <c r="P82" s="288"/>
      <c r="Q82" s="288"/>
      <c r="R82" s="288"/>
      <c r="S82" s="288"/>
      <c r="T82" s="288"/>
      <c r="U82" s="288"/>
      <c r="V82" s="288"/>
      <c r="W82" s="288"/>
      <c r="X82" s="288"/>
      <c r="Y82" s="408"/>
      <c r="Z82" s="408"/>
      <c r="AA82" s="408"/>
      <c r="AB82" s="408"/>
      <c r="AC82" s="408"/>
      <c r="AD82" s="408"/>
      <c r="AE82" s="408"/>
      <c r="AF82" s="408"/>
      <c r="AG82" s="408"/>
      <c r="AH82" s="408"/>
      <c r="AI82" s="408"/>
      <c r="AJ82" s="408"/>
      <c r="AK82" s="408"/>
      <c r="AL82" s="408"/>
      <c r="AM82" s="513"/>
      <c r="AN82" s="627"/>
    </row>
    <row r="83" spans="1:40" s="306" customFormat="1" ht="15.6" outlineLevel="1">
      <c r="A83" s="520"/>
      <c r="B83" s="285" t="s">
        <v>475</v>
      </c>
      <c r="C83" s="288"/>
      <c r="D83" s="288"/>
      <c r="E83" s="288"/>
      <c r="F83" s="288"/>
      <c r="G83" s="288"/>
      <c r="H83" s="288"/>
      <c r="I83" s="288"/>
      <c r="J83" s="288"/>
      <c r="K83" s="288"/>
      <c r="L83" s="288"/>
      <c r="M83" s="288"/>
      <c r="N83" s="288"/>
      <c r="O83" s="288"/>
      <c r="P83" s="288"/>
      <c r="Q83" s="288"/>
      <c r="R83" s="288"/>
      <c r="S83" s="288"/>
      <c r="T83" s="288"/>
      <c r="U83" s="288"/>
      <c r="V83" s="288"/>
      <c r="W83" s="288"/>
      <c r="X83" s="288"/>
      <c r="Y83" s="409"/>
      <c r="Z83" s="409"/>
      <c r="AA83" s="409"/>
      <c r="AB83" s="409"/>
      <c r="AC83" s="409"/>
      <c r="AD83" s="409"/>
      <c r="AE83" s="413"/>
      <c r="AF83" s="413"/>
      <c r="AG83" s="413"/>
      <c r="AH83" s="413"/>
      <c r="AI83" s="413"/>
      <c r="AJ83" s="413"/>
      <c r="AK83" s="413"/>
      <c r="AL83" s="413"/>
      <c r="AM83" s="514"/>
      <c r="AN83" s="628"/>
    </row>
    <row r="84" spans="1:40" ht="15" outlineLevel="1">
      <c r="A84" s="519">
        <v>15</v>
      </c>
      <c r="B84" s="291" t="s">
        <v>480</v>
      </c>
      <c r="C84" s="288" t="s">
        <v>25</v>
      </c>
      <c r="D84" s="292"/>
      <c r="E84" s="292"/>
      <c r="F84" s="292"/>
      <c r="G84" s="292"/>
      <c r="H84" s="292"/>
      <c r="I84" s="292"/>
      <c r="J84" s="292"/>
      <c r="K84" s="292"/>
      <c r="L84" s="292"/>
      <c r="M84" s="292"/>
      <c r="N84" s="292">
        <v>0</v>
      </c>
      <c r="O84" s="292"/>
      <c r="P84" s="292"/>
      <c r="Q84" s="292"/>
      <c r="R84" s="292"/>
      <c r="S84" s="292"/>
      <c r="T84" s="292"/>
      <c r="U84" s="292"/>
      <c r="V84" s="292"/>
      <c r="W84" s="292"/>
      <c r="X84" s="292"/>
      <c r="Y84" s="407"/>
      <c r="Z84" s="407"/>
      <c r="AA84" s="407"/>
      <c r="AB84" s="407"/>
      <c r="AC84" s="407"/>
      <c r="AD84" s="407"/>
      <c r="AE84" s="407"/>
      <c r="AF84" s="407"/>
      <c r="AG84" s="407"/>
      <c r="AH84" s="407"/>
      <c r="AI84" s="407"/>
      <c r="AJ84" s="407"/>
      <c r="AK84" s="407"/>
      <c r="AL84" s="407"/>
      <c r="AM84" s="293">
        <f>SUM(Y84:AL84)</f>
        <v>0</v>
      </c>
    </row>
    <row r="85" spans="1:40" ht="15" outlineLevel="1">
      <c r="B85" s="291" t="s">
        <v>264</v>
      </c>
      <c r="C85" s="288" t="s">
        <v>160</v>
      </c>
      <c r="D85" s="292"/>
      <c r="E85" s="292"/>
      <c r="F85" s="292"/>
      <c r="G85" s="292"/>
      <c r="H85" s="292"/>
      <c r="I85" s="292"/>
      <c r="J85" s="292"/>
      <c r="K85" s="292"/>
      <c r="L85" s="292"/>
      <c r="M85" s="292"/>
      <c r="N85" s="292">
        <f>N84</f>
        <v>0</v>
      </c>
      <c r="O85" s="292"/>
      <c r="P85" s="292"/>
      <c r="Q85" s="292"/>
      <c r="R85" s="292"/>
      <c r="S85" s="292"/>
      <c r="T85" s="292"/>
      <c r="U85" s="292"/>
      <c r="V85" s="292"/>
      <c r="W85" s="292"/>
      <c r="X85" s="292"/>
      <c r="Y85" s="408">
        <f>Y84</f>
        <v>0</v>
      </c>
      <c r="Z85" s="408">
        <f t="shared" ref="Z85:AC85" si="89">Z84</f>
        <v>0</v>
      </c>
      <c r="AA85" s="408">
        <f t="shared" si="89"/>
        <v>0</v>
      </c>
      <c r="AB85" s="408">
        <f t="shared" si="89"/>
        <v>0</v>
      </c>
      <c r="AC85" s="408">
        <f t="shared" si="89"/>
        <v>0</v>
      </c>
      <c r="AD85" s="408">
        <f>AD84</f>
        <v>0</v>
      </c>
      <c r="AE85" s="408">
        <f t="shared" ref="AE85:AF85" si="90">AE84</f>
        <v>0</v>
      </c>
      <c r="AF85" s="408">
        <f t="shared" si="90"/>
        <v>0</v>
      </c>
      <c r="AG85" s="408">
        <f t="shared" ref="AG85:AL85" si="91">AG84</f>
        <v>0</v>
      </c>
      <c r="AH85" s="408">
        <f t="shared" si="91"/>
        <v>0</v>
      </c>
      <c r="AI85" s="408">
        <f t="shared" si="91"/>
        <v>0</v>
      </c>
      <c r="AJ85" s="408">
        <f t="shared" si="91"/>
        <v>0</v>
      </c>
      <c r="AK85" s="408">
        <f t="shared" si="91"/>
        <v>0</v>
      </c>
      <c r="AL85" s="408">
        <f t="shared" si="91"/>
        <v>0</v>
      </c>
      <c r="AM85" s="294"/>
    </row>
    <row r="86" spans="1:40" ht="15" outlineLevel="1">
      <c r="B86" s="312"/>
      <c r="C86" s="302"/>
      <c r="D86" s="288"/>
      <c r="E86" s="288"/>
      <c r="F86" s="288"/>
      <c r="G86" s="288"/>
      <c r="H86" s="288"/>
      <c r="I86" s="288"/>
      <c r="J86" s="288"/>
      <c r="K86" s="288"/>
      <c r="L86" s="288"/>
      <c r="M86" s="288"/>
      <c r="N86" s="288"/>
      <c r="O86" s="288"/>
      <c r="P86" s="288"/>
      <c r="Q86" s="288"/>
      <c r="R86" s="288"/>
      <c r="S86" s="288"/>
      <c r="T86" s="288"/>
      <c r="U86" s="288"/>
      <c r="V86" s="288"/>
      <c r="W86" s="288"/>
      <c r="X86" s="288"/>
      <c r="Y86" s="409"/>
      <c r="Z86" s="409"/>
      <c r="AA86" s="409"/>
      <c r="AB86" s="409"/>
      <c r="AC86" s="409"/>
      <c r="AD86" s="409"/>
      <c r="AE86" s="409"/>
      <c r="AF86" s="409"/>
      <c r="AG86" s="409"/>
      <c r="AH86" s="409"/>
      <c r="AI86" s="409"/>
      <c r="AJ86" s="409"/>
      <c r="AK86" s="409"/>
      <c r="AL86" s="409"/>
      <c r="AM86" s="303"/>
    </row>
    <row r="87" spans="1:40" s="280" customFormat="1" ht="15" outlineLevel="1">
      <c r="A87" s="519">
        <v>16</v>
      </c>
      <c r="B87" s="321" t="s">
        <v>476</v>
      </c>
      <c r="C87" s="288" t="s">
        <v>25</v>
      </c>
      <c r="D87" s="292"/>
      <c r="E87" s="292"/>
      <c r="F87" s="292"/>
      <c r="G87" s="292"/>
      <c r="H87" s="292"/>
      <c r="I87" s="292"/>
      <c r="J87" s="292"/>
      <c r="K87" s="292"/>
      <c r="L87" s="292"/>
      <c r="M87" s="292"/>
      <c r="N87" s="292">
        <v>0</v>
      </c>
      <c r="O87" s="292"/>
      <c r="P87" s="292"/>
      <c r="Q87" s="292"/>
      <c r="R87" s="292"/>
      <c r="S87" s="292"/>
      <c r="T87" s="292"/>
      <c r="U87" s="292"/>
      <c r="V87" s="292"/>
      <c r="W87" s="292"/>
      <c r="X87" s="292"/>
      <c r="Y87" s="407"/>
      <c r="Z87" s="407"/>
      <c r="AA87" s="407"/>
      <c r="AB87" s="407"/>
      <c r="AC87" s="407"/>
      <c r="AD87" s="407"/>
      <c r="AE87" s="407"/>
      <c r="AF87" s="407"/>
      <c r="AG87" s="407"/>
      <c r="AH87" s="407"/>
      <c r="AI87" s="407"/>
      <c r="AJ87" s="407"/>
      <c r="AK87" s="407"/>
      <c r="AL87" s="407"/>
      <c r="AM87" s="293">
        <f>SUM(Y87:AL87)</f>
        <v>0</v>
      </c>
    </row>
    <row r="88" spans="1:40" s="280" customFormat="1" ht="15" outlineLevel="1">
      <c r="A88" s="519"/>
      <c r="B88" s="321" t="s">
        <v>264</v>
      </c>
      <c r="C88" s="288" t="s">
        <v>160</v>
      </c>
      <c r="D88" s="292"/>
      <c r="E88" s="292"/>
      <c r="F88" s="292"/>
      <c r="G88" s="292"/>
      <c r="H88" s="292"/>
      <c r="I88" s="292"/>
      <c r="J88" s="292"/>
      <c r="K88" s="292"/>
      <c r="L88" s="292"/>
      <c r="M88" s="292"/>
      <c r="N88" s="292">
        <f>N87</f>
        <v>0</v>
      </c>
      <c r="O88" s="292"/>
      <c r="P88" s="292"/>
      <c r="Q88" s="292"/>
      <c r="R88" s="292"/>
      <c r="S88" s="292"/>
      <c r="T88" s="292"/>
      <c r="U88" s="292"/>
      <c r="V88" s="292"/>
      <c r="W88" s="292"/>
      <c r="X88" s="292"/>
      <c r="Y88" s="408">
        <f>Y87</f>
        <v>0</v>
      </c>
      <c r="Z88" s="408">
        <f t="shared" ref="Z88:AC88" si="92">Z87</f>
        <v>0</v>
      </c>
      <c r="AA88" s="408">
        <f t="shared" si="92"/>
        <v>0</v>
      </c>
      <c r="AB88" s="408">
        <f t="shared" si="92"/>
        <v>0</v>
      </c>
      <c r="AC88" s="408">
        <f t="shared" si="92"/>
        <v>0</v>
      </c>
      <c r="AD88" s="408">
        <f>AD87</f>
        <v>0</v>
      </c>
      <c r="AE88" s="408">
        <f t="shared" ref="AE88:AF88" si="93">AE87</f>
        <v>0</v>
      </c>
      <c r="AF88" s="408">
        <f t="shared" si="93"/>
        <v>0</v>
      </c>
      <c r="AG88" s="408">
        <f t="shared" ref="AG88:AL88" si="94">AG87</f>
        <v>0</v>
      </c>
      <c r="AH88" s="408">
        <f t="shared" si="94"/>
        <v>0</v>
      </c>
      <c r="AI88" s="408">
        <f t="shared" si="94"/>
        <v>0</v>
      </c>
      <c r="AJ88" s="408">
        <f t="shared" si="94"/>
        <v>0</v>
      </c>
      <c r="AK88" s="408">
        <f t="shared" si="94"/>
        <v>0</v>
      </c>
      <c r="AL88" s="408">
        <f t="shared" si="94"/>
        <v>0</v>
      </c>
      <c r="AM88" s="294"/>
    </row>
    <row r="89" spans="1:40" s="280" customFormat="1" ht="15" outlineLevel="1">
      <c r="A89" s="519"/>
      <c r="B89" s="321"/>
      <c r="C89" s="288"/>
      <c r="D89" s="288"/>
      <c r="E89" s="288"/>
      <c r="F89" s="288"/>
      <c r="G89" s="288"/>
      <c r="H89" s="288"/>
      <c r="I89" s="288"/>
      <c r="J89" s="288"/>
      <c r="K89" s="288"/>
      <c r="L89" s="288"/>
      <c r="M89" s="288"/>
      <c r="N89" s="288"/>
      <c r="O89" s="288"/>
      <c r="P89" s="288"/>
      <c r="Q89" s="288"/>
      <c r="R89" s="288"/>
      <c r="S89" s="288"/>
      <c r="T89" s="288"/>
      <c r="U89" s="288"/>
      <c r="V89" s="288"/>
      <c r="W89" s="288"/>
      <c r="X89" s="288"/>
      <c r="Y89" s="409"/>
      <c r="Z89" s="409"/>
      <c r="AA89" s="409"/>
      <c r="AB89" s="409"/>
      <c r="AC89" s="409"/>
      <c r="AD89" s="409"/>
      <c r="AE89" s="413"/>
      <c r="AF89" s="413"/>
      <c r="AG89" s="413"/>
      <c r="AH89" s="413"/>
      <c r="AI89" s="413"/>
      <c r="AJ89" s="413"/>
      <c r="AK89" s="413"/>
      <c r="AL89" s="413"/>
      <c r="AM89" s="310"/>
    </row>
    <row r="90" spans="1:40" ht="15.6" outlineLevel="1">
      <c r="B90" s="516" t="s">
        <v>481</v>
      </c>
      <c r="C90" s="317"/>
      <c r="D90" s="287"/>
      <c r="E90" s="287"/>
      <c r="F90" s="287"/>
      <c r="G90" s="287"/>
      <c r="H90" s="287"/>
      <c r="I90" s="287"/>
      <c r="J90" s="287"/>
      <c r="K90" s="287"/>
      <c r="L90" s="287"/>
      <c r="M90" s="287"/>
      <c r="N90" s="287"/>
      <c r="O90" s="287"/>
      <c r="P90" s="287"/>
      <c r="Q90" s="287"/>
      <c r="R90" s="287"/>
      <c r="S90" s="287"/>
      <c r="T90" s="287"/>
      <c r="U90" s="287"/>
      <c r="V90" s="287"/>
      <c r="W90" s="287"/>
      <c r="X90" s="287"/>
      <c r="Y90" s="411"/>
      <c r="Z90" s="411"/>
      <c r="AA90" s="411"/>
      <c r="AB90" s="411"/>
      <c r="AC90" s="411"/>
      <c r="AD90" s="411"/>
      <c r="AE90" s="411"/>
      <c r="AF90" s="411"/>
      <c r="AG90" s="411"/>
      <c r="AH90" s="411"/>
      <c r="AI90" s="411"/>
      <c r="AJ90" s="411"/>
      <c r="AK90" s="411"/>
      <c r="AL90" s="411"/>
      <c r="AM90" s="289"/>
    </row>
    <row r="91" spans="1:40" ht="15" outlineLevel="1">
      <c r="A91" s="519">
        <v>17</v>
      </c>
      <c r="B91" s="517" t="s">
        <v>112</v>
      </c>
      <c r="C91" s="288" t="s">
        <v>25</v>
      </c>
      <c r="D91" s="292"/>
      <c r="E91" s="292"/>
      <c r="F91" s="292"/>
      <c r="G91" s="292"/>
      <c r="H91" s="292"/>
      <c r="I91" s="292"/>
      <c r="J91" s="292"/>
      <c r="K91" s="292"/>
      <c r="L91" s="292"/>
      <c r="M91" s="292"/>
      <c r="N91" s="292">
        <v>0</v>
      </c>
      <c r="O91" s="292"/>
      <c r="P91" s="292"/>
      <c r="Q91" s="292"/>
      <c r="R91" s="292"/>
      <c r="S91" s="292"/>
      <c r="T91" s="292"/>
      <c r="U91" s="292"/>
      <c r="V91" s="292"/>
      <c r="W91" s="292"/>
      <c r="X91" s="292"/>
      <c r="Y91" s="423"/>
      <c r="Z91" s="407"/>
      <c r="AA91" s="407"/>
      <c r="AB91" s="407"/>
      <c r="AC91" s="407"/>
      <c r="AD91" s="407"/>
      <c r="AE91" s="407"/>
      <c r="AF91" s="412"/>
      <c r="AG91" s="412"/>
      <c r="AH91" s="412"/>
      <c r="AI91" s="412"/>
      <c r="AJ91" s="412"/>
      <c r="AK91" s="412"/>
      <c r="AL91" s="412"/>
      <c r="AM91" s="293">
        <f>SUM(Y91:AL91)</f>
        <v>0</v>
      </c>
    </row>
    <row r="92" spans="1:40" ht="15" outlineLevel="1">
      <c r="B92" s="291" t="s">
        <v>264</v>
      </c>
      <c r="C92" s="288" t="s">
        <v>160</v>
      </c>
      <c r="D92" s="292"/>
      <c r="E92" s="292"/>
      <c r="F92" s="292"/>
      <c r="G92" s="292"/>
      <c r="H92" s="292"/>
      <c r="I92" s="292"/>
      <c r="J92" s="292"/>
      <c r="K92" s="292"/>
      <c r="L92" s="292"/>
      <c r="M92" s="292"/>
      <c r="N92" s="292">
        <f>N91</f>
        <v>0</v>
      </c>
      <c r="O92" s="292"/>
      <c r="P92" s="292"/>
      <c r="Q92" s="292"/>
      <c r="R92" s="292"/>
      <c r="S92" s="292"/>
      <c r="T92" s="292"/>
      <c r="U92" s="292"/>
      <c r="V92" s="292"/>
      <c r="W92" s="292"/>
      <c r="X92" s="292"/>
      <c r="Y92" s="408">
        <f>Y91</f>
        <v>0</v>
      </c>
      <c r="Z92" s="408">
        <f t="shared" ref="Z92:AF92" si="95">Z91</f>
        <v>0</v>
      </c>
      <c r="AA92" s="408">
        <f t="shared" si="95"/>
        <v>0</v>
      </c>
      <c r="AB92" s="408">
        <f t="shared" si="95"/>
        <v>0</v>
      </c>
      <c r="AC92" s="408">
        <f t="shared" si="95"/>
        <v>0</v>
      </c>
      <c r="AD92" s="408">
        <f t="shared" si="95"/>
        <v>0</v>
      </c>
      <c r="AE92" s="408">
        <f t="shared" si="95"/>
        <v>0</v>
      </c>
      <c r="AF92" s="408">
        <f t="shared" si="95"/>
        <v>0</v>
      </c>
      <c r="AG92" s="408">
        <f t="shared" ref="AG92:AL92" si="96">AG91</f>
        <v>0</v>
      </c>
      <c r="AH92" s="408">
        <f t="shared" si="96"/>
        <v>0</v>
      </c>
      <c r="AI92" s="408">
        <f t="shared" si="96"/>
        <v>0</v>
      </c>
      <c r="AJ92" s="408">
        <f t="shared" si="96"/>
        <v>0</v>
      </c>
      <c r="AK92" s="408">
        <f t="shared" si="96"/>
        <v>0</v>
      </c>
      <c r="AL92" s="408">
        <f t="shared" si="96"/>
        <v>0</v>
      </c>
      <c r="AM92" s="303"/>
    </row>
    <row r="93" spans="1:40" ht="15" outlineLevel="1">
      <c r="B93" s="291"/>
      <c r="C93" s="288"/>
      <c r="D93" s="288"/>
      <c r="E93" s="288"/>
      <c r="F93" s="288"/>
      <c r="G93" s="288"/>
      <c r="H93" s="288"/>
      <c r="I93" s="288"/>
      <c r="J93" s="288"/>
      <c r="K93" s="288"/>
      <c r="L93" s="288"/>
      <c r="M93" s="288"/>
      <c r="N93" s="288"/>
      <c r="O93" s="288"/>
      <c r="P93" s="288"/>
      <c r="Q93" s="288"/>
      <c r="R93" s="288"/>
      <c r="S93" s="288"/>
      <c r="T93" s="288"/>
      <c r="U93" s="288"/>
      <c r="V93" s="288"/>
      <c r="W93" s="288"/>
      <c r="X93" s="288"/>
      <c r="Y93" s="419"/>
      <c r="Z93" s="422"/>
      <c r="AA93" s="422"/>
      <c r="AB93" s="422"/>
      <c r="AC93" s="422"/>
      <c r="AD93" s="422"/>
      <c r="AE93" s="422"/>
      <c r="AF93" s="422"/>
      <c r="AG93" s="422"/>
      <c r="AH93" s="422"/>
      <c r="AI93" s="422"/>
      <c r="AJ93" s="422"/>
      <c r="AK93" s="422"/>
      <c r="AL93" s="422"/>
      <c r="AM93" s="303"/>
    </row>
    <row r="94" spans="1:40" ht="15" outlineLevel="1">
      <c r="A94" s="519">
        <v>18</v>
      </c>
      <c r="B94" s="517" t="s">
        <v>109</v>
      </c>
      <c r="C94" s="288" t="s">
        <v>25</v>
      </c>
      <c r="D94" s="292"/>
      <c r="E94" s="292"/>
      <c r="F94" s="292"/>
      <c r="G94" s="292"/>
      <c r="H94" s="292"/>
      <c r="I94" s="292"/>
      <c r="J94" s="292"/>
      <c r="K94" s="292"/>
      <c r="L94" s="292"/>
      <c r="M94" s="292"/>
      <c r="N94" s="292">
        <v>0</v>
      </c>
      <c r="O94" s="292"/>
      <c r="P94" s="292"/>
      <c r="Q94" s="292"/>
      <c r="R94" s="292"/>
      <c r="S94" s="292"/>
      <c r="T94" s="292"/>
      <c r="U94" s="292"/>
      <c r="V94" s="292"/>
      <c r="W94" s="292"/>
      <c r="X94" s="292"/>
      <c r="Y94" s="423"/>
      <c r="Z94" s="407"/>
      <c r="AA94" s="407"/>
      <c r="AB94" s="407"/>
      <c r="AC94" s="407"/>
      <c r="AD94" s="407"/>
      <c r="AE94" s="407"/>
      <c r="AF94" s="412"/>
      <c r="AG94" s="412"/>
      <c r="AH94" s="412"/>
      <c r="AI94" s="412"/>
      <c r="AJ94" s="412"/>
      <c r="AK94" s="412"/>
      <c r="AL94" s="412"/>
      <c r="AM94" s="293">
        <f>SUM(Y94:AL94)</f>
        <v>0</v>
      </c>
    </row>
    <row r="95" spans="1:40" ht="15" outlineLevel="1">
      <c r="B95" s="291" t="s">
        <v>264</v>
      </c>
      <c r="C95" s="288" t="s">
        <v>160</v>
      </c>
      <c r="D95" s="292"/>
      <c r="E95" s="292"/>
      <c r="F95" s="292"/>
      <c r="G95" s="292"/>
      <c r="H95" s="292"/>
      <c r="I95" s="292"/>
      <c r="J95" s="292"/>
      <c r="K95" s="292"/>
      <c r="L95" s="292"/>
      <c r="M95" s="292"/>
      <c r="N95" s="292">
        <f>N94</f>
        <v>0</v>
      </c>
      <c r="O95" s="292"/>
      <c r="P95" s="292"/>
      <c r="Q95" s="292"/>
      <c r="R95" s="292"/>
      <c r="S95" s="292"/>
      <c r="T95" s="292"/>
      <c r="U95" s="292"/>
      <c r="V95" s="292"/>
      <c r="W95" s="292"/>
      <c r="X95" s="292"/>
      <c r="Y95" s="408">
        <f>Y94</f>
        <v>0</v>
      </c>
      <c r="Z95" s="408">
        <f t="shared" ref="Z95:AF95" si="97">Z94</f>
        <v>0</v>
      </c>
      <c r="AA95" s="408">
        <f t="shared" si="97"/>
        <v>0</v>
      </c>
      <c r="AB95" s="408">
        <f t="shared" si="97"/>
        <v>0</v>
      </c>
      <c r="AC95" s="408">
        <f t="shared" si="97"/>
        <v>0</v>
      </c>
      <c r="AD95" s="408">
        <f t="shared" si="97"/>
        <v>0</v>
      </c>
      <c r="AE95" s="408">
        <f t="shared" si="97"/>
        <v>0</v>
      </c>
      <c r="AF95" s="408">
        <f t="shared" si="97"/>
        <v>0</v>
      </c>
      <c r="AG95" s="408">
        <f t="shared" ref="AG95" si="98">AG94</f>
        <v>0</v>
      </c>
      <c r="AH95" s="408">
        <f t="shared" ref="AH95" si="99">AH94</f>
        <v>0</v>
      </c>
      <c r="AI95" s="408">
        <f t="shared" ref="AI95" si="100">AI94</f>
        <v>0</v>
      </c>
      <c r="AJ95" s="408">
        <f t="shared" ref="AJ95" si="101">AJ94</f>
        <v>0</v>
      </c>
      <c r="AK95" s="408">
        <f t="shared" ref="AK95" si="102">AK94</f>
        <v>0</v>
      </c>
      <c r="AL95" s="408">
        <f t="shared" ref="AL95" si="103">AL94</f>
        <v>0</v>
      </c>
      <c r="AM95" s="303"/>
    </row>
    <row r="96" spans="1:40" ht="15" outlineLevel="1">
      <c r="B96" s="319"/>
      <c r="C96" s="288"/>
      <c r="D96" s="288"/>
      <c r="E96" s="288"/>
      <c r="F96" s="288"/>
      <c r="G96" s="288"/>
      <c r="H96" s="288"/>
      <c r="I96" s="288"/>
      <c r="J96" s="288"/>
      <c r="K96" s="288"/>
      <c r="L96" s="288"/>
      <c r="M96" s="288"/>
      <c r="N96" s="288"/>
      <c r="O96" s="288"/>
      <c r="P96" s="288"/>
      <c r="Q96" s="288"/>
      <c r="R96" s="288"/>
      <c r="S96" s="288"/>
      <c r="T96" s="288"/>
      <c r="U96" s="288"/>
      <c r="V96" s="288"/>
      <c r="W96" s="288"/>
      <c r="X96" s="288"/>
      <c r="Y96" s="420"/>
      <c r="Z96" s="421"/>
      <c r="AA96" s="421"/>
      <c r="AB96" s="421"/>
      <c r="AC96" s="421"/>
      <c r="AD96" s="421"/>
      <c r="AE96" s="421"/>
      <c r="AF96" s="421"/>
      <c r="AG96" s="421"/>
      <c r="AH96" s="421"/>
      <c r="AI96" s="421"/>
      <c r="AJ96" s="421"/>
      <c r="AK96" s="421"/>
      <c r="AL96" s="421"/>
      <c r="AM96" s="294"/>
    </row>
    <row r="97" spans="1:39" ht="15" outlineLevel="1">
      <c r="A97" s="519">
        <v>19</v>
      </c>
      <c r="B97" s="517" t="s">
        <v>111</v>
      </c>
      <c r="C97" s="288" t="s">
        <v>25</v>
      </c>
      <c r="D97" s="292"/>
      <c r="E97" s="292"/>
      <c r="F97" s="292"/>
      <c r="G97" s="292"/>
      <c r="H97" s="292"/>
      <c r="I97" s="292"/>
      <c r="J97" s="292"/>
      <c r="K97" s="292"/>
      <c r="L97" s="292"/>
      <c r="M97" s="292"/>
      <c r="N97" s="292">
        <v>0</v>
      </c>
      <c r="O97" s="292"/>
      <c r="P97" s="292"/>
      <c r="Q97" s="292"/>
      <c r="R97" s="292"/>
      <c r="S97" s="292"/>
      <c r="T97" s="292"/>
      <c r="U97" s="292"/>
      <c r="V97" s="292"/>
      <c r="W97" s="292"/>
      <c r="X97" s="292"/>
      <c r="Y97" s="423"/>
      <c r="Z97" s="407"/>
      <c r="AA97" s="407"/>
      <c r="AB97" s="407"/>
      <c r="AC97" s="407"/>
      <c r="AD97" s="407"/>
      <c r="AE97" s="407"/>
      <c r="AF97" s="412"/>
      <c r="AG97" s="412"/>
      <c r="AH97" s="412"/>
      <c r="AI97" s="412"/>
      <c r="AJ97" s="412"/>
      <c r="AK97" s="412"/>
      <c r="AL97" s="412"/>
      <c r="AM97" s="293">
        <f>SUM(Y97:AL97)</f>
        <v>0</v>
      </c>
    </row>
    <row r="98" spans="1:39" ht="15" outlineLevel="1">
      <c r="B98" s="291" t="s">
        <v>264</v>
      </c>
      <c r="C98" s="288" t="s">
        <v>160</v>
      </c>
      <c r="D98" s="292"/>
      <c r="E98" s="292"/>
      <c r="F98" s="292"/>
      <c r="G98" s="292"/>
      <c r="H98" s="292"/>
      <c r="I98" s="292"/>
      <c r="J98" s="292"/>
      <c r="K98" s="292"/>
      <c r="L98" s="292"/>
      <c r="M98" s="292"/>
      <c r="N98" s="292">
        <f>N97</f>
        <v>0</v>
      </c>
      <c r="O98" s="292"/>
      <c r="P98" s="292"/>
      <c r="Q98" s="292"/>
      <c r="R98" s="292"/>
      <c r="S98" s="292"/>
      <c r="T98" s="292"/>
      <c r="U98" s="292"/>
      <c r="V98" s="292"/>
      <c r="W98" s="292"/>
      <c r="X98" s="292"/>
      <c r="Y98" s="408">
        <f>Y97</f>
        <v>0</v>
      </c>
      <c r="Z98" s="408">
        <f t="shared" ref="Z98:AF98" si="104">Z97</f>
        <v>0</v>
      </c>
      <c r="AA98" s="408">
        <f t="shared" si="104"/>
        <v>0</v>
      </c>
      <c r="AB98" s="408">
        <f t="shared" si="104"/>
        <v>0</v>
      </c>
      <c r="AC98" s="408">
        <f t="shared" si="104"/>
        <v>0</v>
      </c>
      <c r="AD98" s="408">
        <f t="shared" si="104"/>
        <v>0</v>
      </c>
      <c r="AE98" s="408">
        <f t="shared" si="104"/>
        <v>0</v>
      </c>
      <c r="AF98" s="408">
        <f t="shared" si="104"/>
        <v>0</v>
      </c>
      <c r="AG98" s="408">
        <f t="shared" ref="AG98:AL98" si="105">AG97</f>
        <v>0</v>
      </c>
      <c r="AH98" s="408">
        <f t="shared" si="105"/>
        <v>0</v>
      </c>
      <c r="AI98" s="408">
        <f t="shared" si="105"/>
        <v>0</v>
      </c>
      <c r="AJ98" s="408">
        <f t="shared" si="105"/>
        <v>0</v>
      </c>
      <c r="AK98" s="408">
        <f t="shared" si="105"/>
        <v>0</v>
      </c>
      <c r="AL98" s="408">
        <f t="shared" si="105"/>
        <v>0</v>
      </c>
      <c r="AM98" s="294"/>
    </row>
    <row r="99" spans="1:39" ht="15" outlineLevel="1">
      <c r="B99" s="319"/>
      <c r="C99" s="288"/>
      <c r="D99" s="288"/>
      <c r="E99" s="288"/>
      <c r="F99" s="288"/>
      <c r="G99" s="288"/>
      <c r="H99" s="288"/>
      <c r="I99" s="288"/>
      <c r="J99" s="288"/>
      <c r="K99" s="288"/>
      <c r="L99" s="288"/>
      <c r="M99" s="288"/>
      <c r="N99" s="288"/>
      <c r="O99" s="288"/>
      <c r="P99" s="288"/>
      <c r="Q99" s="288"/>
      <c r="R99" s="288"/>
      <c r="S99" s="288"/>
      <c r="T99" s="288"/>
      <c r="U99" s="288"/>
      <c r="V99" s="288"/>
      <c r="W99" s="288"/>
      <c r="X99" s="288"/>
      <c r="Y99" s="409"/>
      <c r="Z99" s="409"/>
      <c r="AA99" s="409"/>
      <c r="AB99" s="409"/>
      <c r="AC99" s="409"/>
      <c r="AD99" s="409"/>
      <c r="AE99" s="409"/>
      <c r="AF99" s="409"/>
      <c r="AG99" s="409"/>
      <c r="AH99" s="409"/>
      <c r="AI99" s="409"/>
      <c r="AJ99" s="409"/>
      <c r="AK99" s="409"/>
      <c r="AL99" s="409"/>
      <c r="AM99" s="303"/>
    </row>
    <row r="100" spans="1:39" ht="15" outlineLevel="1">
      <c r="A100" s="519">
        <v>20</v>
      </c>
      <c r="B100" s="517" t="s">
        <v>110</v>
      </c>
      <c r="C100" s="288" t="s">
        <v>25</v>
      </c>
      <c r="D100" s="292"/>
      <c r="E100" s="292"/>
      <c r="F100" s="292"/>
      <c r="G100" s="292"/>
      <c r="H100" s="292"/>
      <c r="I100" s="292"/>
      <c r="J100" s="292"/>
      <c r="K100" s="292"/>
      <c r="L100" s="292"/>
      <c r="M100" s="292"/>
      <c r="N100" s="292">
        <v>0</v>
      </c>
      <c r="O100" s="292"/>
      <c r="P100" s="292"/>
      <c r="Q100" s="292"/>
      <c r="R100" s="292"/>
      <c r="S100" s="292"/>
      <c r="T100" s="292"/>
      <c r="U100" s="292"/>
      <c r="V100" s="292"/>
      <c r="W100" s="292"/>
      <c r="X100" s="292"/>
      <c r="Y100" s="423"/>
      <c r="Z100" s="407"/>
      <c r="AA100" s="407"/>
      <c r="AB100" s="407"/>
      <c r="AC100" s="407"/>
      <c r="AD100" s="407"/>
      <c r="AE100" s="407"/>
      <c r="AF100" s="412"/>
      <c r="AG100" s="412"/>
      <c r="AH100" s="412"/>
      <c r="AI100" s="412"/>
      <c r="AJ100" s="412"/>
      <c r="AK100" s="412"/>
      <c r="AL100" s="412"/>
      <c r="AM100" s="293">
        <f>SUM(Y100:AL100)</f>
        <v>0</v>
      </c>
    </row>
    <row r="101" spans="1:39" ht="15" outlineLevel="1">
      <c r="B101" s="291" t="s">
        <v>264</v>
      </c>
      <c r="C101" s="288" t="s">
        <v>160</v>
      </c>
      <c r="D101" s="292"/>
      <c r="E101" s="292"/>
      <c r="F101" s="292"/>
      <c r="G101" s="292"/>
      <c r="H101" s="292"/>
      <c r="I101" s="292"/>
      <c r="J101" s="292"/>
      <c r="K101" s="292"/>
      <c r="L101" s="292"/>
      <c r="M101" s="292"/>
      <c r="N101" s="292">
        <f>N100</f>
        <v>0</v>
      </c>
      <c r="O101" s="292"/>
      <c r="P101" s="292"/>
      <c r="Q101" s="292"/>
      <c r="R101" s="292"/>
      <c r="S101" s="292"/>
      <c r="T101" s="292"/>
      <c r="U101" s="292"/>
      <c r="V101" s="292"/>
      <c r="W101" s="292"/>
      <c r="X101" s="292"/>
      <c r="Y101" s="408">
        <f t="shared" ref="Y101:AF101" si="106">Y100</f>
        <v>0</v>
      </c>
      <c r="Z101" s="408">
        <f t="shared" si="106"/>
        <v>0</v>
      </c>
      <c r="AA101" s="408">
        <f t="shared" si="106"/>
        <v>0</v>
      </c>
      <c r="AB101" s="408">
        <f t="shared" si="106"/>
        <v>0</v>
      </c>
      <c r="AC101" s="408">
        <f t="shared" si="106"/>
        <v>0</v>
      </c>
      <c r="AD101" s="408">
        <f t="shared" si="106"/>
        <v>0</v>
      </c>
      <c r="AE101" s="408">
        <f t="shared" si="106"/>
        <v>0</v>
      </c>
      <c r="AF101" s="408">
        <f t="shared" si="106"/>
        <v>0</v>
      </c>
      <c r="AG101" s="408">
        <f t="shared" ref="AG101:AL101" si="107">AG100</f>
        <v>0</v>
      </c>
      <c r="AH101" s="408">
        <f t="shared" si="107"/>
        <v>0</v>
      </c>
      <c r="AI101" s="408">
        <f t="shared" si="107"/>
        <v>0</v>
      </c>
      <c r="AJ101" s="408">
        <f t="shared" si="107"/>
        <v>0</v>
      </c>
      <c r="AK101" s="408">
        <f t="shared" si="107"/>
        <v>0</v>
      </c>
      <c r="AL101" s="408">
        <f t="shared" si="107"/>
        <v>0</v>
      </c>
      <c r="AM101" s="303"/>
    </row>
    <row r="102" spans="1:39" ht="15.6" outlineLevel="1">
      <c r="B102" s="320"/>
      <c r="C102" s="297"/>
      <c r="D102" s="288"/>
      <c r="E102" s="288"/>
      <c r="F102" s="288"/>
      <c r="G102" s="288"/>
      <c r="H102" s="288"/>
      <c r="I102" s="288"/>
      <c r="J102" s="288"/>
      <c r="K102" s="288"/>
      <c r="L102" s="288"/>
      <c r="M102" s="288"/>
      <c r="N102" s="297"/>
      <c r="O102" s="288"/>
      <c r="P102" s="288"/>
      <c r="Q102" s="288"/>
      <c r="R102" s="288"/>
      <c r="S102" s="288"/>
      <c r="T102" s="288"/>
      <c r="U102" s="288"/>
      <c r="V102" s="288"/>
      <c r="W102" s="288"/>
      <c r="X102" s="288"/>
      <c r="Y102" s="409"/>
      <c r="Z102" s="409"/>
      <c r="AA102" s="409"/>
      <c r="AB102" s="409"/>
      <c r="AC102" s="409"/>
      <c r="AD102" s="409"/>
      <c r="AE102" s="409"/>
      <c r="AF102" s="409"/>
      <c r="AG102" s="409"/>
      <c r="AH102" s="409"/>
      <c r="AI102" s="409"/>
      <c r="AJ102" s="409"/>
      <c r="AK102" s="409"/>
      <c r="AL102" s="409"/>
      <c r="AM102" s="303"/>
    </row>
    <row r="103" spans="1:39" ht="15.6" outlineLevel="1">
      <c r="B103" s="515" t="s">
        <v>488</v>
      </c>
      <c r="C103" s="288"/>
      <c r="D103" s="288"/>
      <c r="E103" s="288"/>
      <c r="F103" s="288"/>
      <c r="G103" s="288"/>
      <c r="H103" s="288"/>
      <c r="I103" s="288"/>
      <c r="J103" s="288"/>
      <c r="K103" s="288"/>
      <c r="L103" s="288"/>
      <c r="M103" s="288"/>
      <c r="N103" s="288"/>
      <c r="O103" s="288"/>
      <c r="P103" s="288"/>
      <c r="Q103" s="288"/>
      <c r="R103" s="288"/>
      <c r="S103" s="288"/>
      <c r="T103" s="288"/>
      <c r="U103" s="288"/>
      <c r="V103" s="288"/>
      <c r="W103" s="288"/>
      <c r="X103" s="288"/>
      <c r="Y103" s="419"/>
      <c r="Z103" s="422"/>
      <c r="AA103" s="422"/>
      <c r="AB103" s="422"/>
      <c r="AC103" s="422"/>
      <c r="AD103" s="422"/>
      <c r="AE103" s="422"/>
      <c r="AF103" s="422"/>
      <c r="AG103" s="422"/>
      <c r="AH103" s="422"/>
      <c r="AI103" s="422"/>
      <c r="AJ103" s="422"/>
      <c r="AK103" s="422"/>
      <c r="AL103" s="422"/>
      <c r="AM103" s="303"/>
    </row>
    <row r="104" spans="1:39" ht="15.6" outlineLevel="1">
      <c r="B104" s="285" t="s">
        <v>484</v>
      </c>
      <c r="C104" s="288"/>
      <c r="D104" s="288"/>
      <c r="E104" s="288"/>
      <c r="F104" s="288"/>
      <c r="G104" s="288"/>
      <c r="H104" s="288"/>
      <c r="I104" s="288"/>
      <c r="J104" s="288"/>
      <c r="K104" s="288"/>
      <c r="L104" s="288"/>
      <c r="M104" s="288"/>
      <c r="N104" s="288"/>
      <c r="O104" s="288"/>
      <c r="P104" s="288"/>
      <c r="Q104" s="288"/>
      <c r="R104" s="288"/>
      <c r="S104" s="288"/>
      <c r="T104" s="288"/>
      <c r="U104" s="288"/>
      <c r="V104" s="288"/>
      <c r="W104" s="288"/>
      <c r="X104" s="288"/>
      <c r="Y104" s="419"/>
      <c r="Z104" s="422"/>
      <c r="AA104" s="422"/>
      <c r="AB104" s="422"/>
      <c r="AC104" s="422"/>
      <c r="AD104" s="422"/>
      <c r="AE104" s="422"/>
      <c r="AF104" s="422"/>
      <c r="AG104" s="422"/>
      <c r="AH104" s="422"/>
      <c r="AI104" s="422"/>
      <c r="AJ104" s="422"/>
      <c r="AK104" s="422"/>
      <c r="AL104" s="422"/>
      <c r="AM104" s="303"/>
    </row>
    <row r="105" spans="1:39" ht="15" outlineLevel="1">
      <c r="A105" s="519">
        <v>21</v>
      </c>
      <c r="B105" s="517" t="s">
        <v>113</v>
      </c>
      <c r="C105" s="288" t="s">
        <v>25</v>
      </c>
      <c r="D105" s="292">
        <f>'7.  Persistence Report'!AU103</f>
        <v>633031</v>
      </c>
      <c r="E105" s="292">
        <f>'7.  Persistence Report'!AV103</f>
        <v>630027</v>
      </c>
      <c r="F105" s="292">
        <f>'7.  Persistence Report'!AW103</f>
        <v>630027</v>
      </c>
      <c r="G105" s="292">
        <f>'7.  Persistence Report'!AX103</f>
        <v>630027</v>
      </c>
      <c r="H105" s="292">
        <f>'7.  Persistence Report'!AY103</f>
        <v>630027</v>
      </c>
      <c r="I105" s="292">
        <f>'7.  Persistence Report'!AZ103</f>
        <v>630027</v>
      </c>
      <c r="J105" s="292">
        <f>'7.  Persistence Report'!BA103</f>
        <v>630027</v>
      </c>
      <c r="K105" s="292">
        <f>'7.  Persistence Report'!BB103</f>
        <v>629928</v>
      </c>
      <c r="L105" s="292">
        <f>'7.  Persistence Report'!BC103</f>
        <v>629928</v>
      </c>
      <c r="M105" s="292">
        <f>'7.  Persistence Report'!BD103</f>
        <v>629928</v>
      </c>
      <c r="N105" s="288"/>
      <c r="O105" s="292">
        <f>'7.  Persistence Report'!P103</f>
        <v>41</v>
      </c>
      <c r="P105" s="292">
        <f>'7.  Persistence Report'!Q103</f>
        <v>40</v>
      </c>
      <c r="Q105" s="292">
        <f>'7.  Persistence Report'!R103</f>
        <v>40</v>
      </c>
      <c r="R105" s="292">
        <f>'7.  Persistence Report'!S103</f>
        <v>40</v>
      </c>
      <c r="S105" s="292">
        <f>'7.  Persistence Report'!T103</f>
        <v>40</v>
      </c>
      <c r="T105" s="292">
        <f>'7.  Persistence Report'!U103</f>
        <v>40</v>
      </c>
      <c r="U105" s="292">
        <f>'7.  Persistence Report'!V103</f>
        <v>40</v>
      </c>
      <c r="V105" s="292">
        <f>'7.  Persistence Report'!W103</f>
        <v>40</v>
      </c>
      <c r="W105" s="292">
        <f>'7.  Persistence Report'!X103</f>
        <v>40</v>
      </c>
      <c r="X105" s="292">
        <f>'7.  Persistence Report'!Y103</f>
        <v>40</v>
      </c>
      <c r="Y105" s="407">
        <v>1</v>
      </c>
      <c r="Z105" s="407"/>
      <c r="AA105" s="407"/>
      <c r="AB105" s="407"/>
      <c r="AC105" s="407"/>
      <c r="AD105" s="407"/>
      <c r="AE105" s="407"/>
      <c r="AF105" s="407"/>
      <c r="AG105" s="407"/>
      <c r="AH105" s="407"/>
      <c r="AI105" s="407"/>
      <c r="AJ105" s="407"/>
      <c r="AK105" s="407"/>
      <c r="AL105" s="407"/>
      <c r="AM105" s="293">
        <f>SUM(Y105:AL105)</f>
        <v>1</v>
      </c>
    </row>
    <row r="106" spans="1:39" ht="15" outlineLevel="1">
      <c r="B106" s="291" t="s">
        <v>264</v>
      </c>
      <c r="C106" s="288" t="s">
        <v>160</v>
      </c>
      <c r="D106" s="292">
        <f>'7.  Persistence Report'!AU116</f>
        <v>198053</v>
      </c>
      <c r="E106" s="292">
        <f>'7.  Persistence Report'!AV116</f>
        <v>196056</v>
      </c>
      <c r="F106" s="292">
        <f>'7.  Persistence Report'!AW116</f>
        <v>196056</v>
      </c>
      <c r="G106" s="292">
        <f>'7.  Persistence Report'!AX116</f>
        <v>196056</v>
      </c>
      <c r="H106" s="292">
        <f>'7.  Persistence Report'!AY116</f>
        <v>196056</v>
      </c>
      <c r="I106" s="292">
        <f>'7.  Persistence Report'!AZ116</f>
        <v>196056</v>
      </c>
      <c r="J106" s="292">
        <f>'7.  Persistence Report'!BA116</f>
        <v>196056</v>
      </c>
      <c r="K106" s="292">
        <f>'7.  Persistence Report'!BB116</f>
        <v>196002</v>
      </c>
      <c r="L106" s="292">
        <f>'7.  Persistence Report'!BC116</f>
        <v>196002</v>
      </c>
      <c r="M106" s="292">
        <f>'7.  Persistence Report'!BD116</f>
        <v>196002</v>
      </c>
      <c r="N106" s="288"/>
      <c r="O106" s="292">
        <f>'7.  Persistence Report'!P116</f>
        <v>13</v>
      </c>
      <c r="P106" s="292">
        <f>'7.  Persistence Report'!Q116</f>
        <v>12</v>
      </c>
      <c r="Q106" s="292">
        <f>'7.  Persistence Report'!R116</f>
        <v>12</v>
      </c>
      <c r="R106" s="292">
        <f>'7.  Persistence Report'!S116</f>
        <v>12</v>
      </c>
      <c r="S106" s="292">
        <f>'7.  Persistence Report'!T116</f>
        <v>12</v>
      </c>
      <c r="T106" s="292">
        <f>'7.  Persistence Report'!U116</f>
        <v>12</v>
      </c>
      <c r="U106" s="292">
        <f>'7.  Persistence Report'!V116</f>
        <v>12</v>
      </c>
      <c r="V106" s="292">
        <f>'7.  Persistence Report'!W116</f>
        <v>12</v>
      </c>
      <c r="W106" s="292">
        <f>'7.  Persistence Report'!X116</f>
        <v>12</v>
      </c>
      <c r="X106" s="292">
        <f>'7.  Persistence Report'!Y116</f>
        <v>12</v>
      </c>
      <c r="Y106" s="408">
        <f>Y105</f>
        <v>1</v>
      </c>
      <c r="Z106" s="408">
        <f t="shared" ref="Z106:AF106" si="108">Z105</f>
        <v>0</v>
      </c>
      <c r="AA106" s="408">
        <f t="shared" si="108"/>
        <v>0</v>
      </c>
      <c r="AB106" s="408">
        <f t="shared" si="108"/>
        <v>0</v>
      </c>
      <c r="AC106" s="408">
        <f t="shared" si="108"/>
        <v>0</v>
      </c>
      <c r="AD106" s="408">
        <f t="shared" si="108"/>
        <v>0</v>
      </c>
      <c r="AE106" s="408">
        <f t="shared" si="108"/>
        <v>0</v>
      </c>
      <c r="AF106" s="408">
        <f t="shared" si="108"/>
        <v>0</v>
      </c>
      <c r="AG106" s="408">
        <f t="shared" ref="AG106" si="109">AG105</f>
        <v>0</v>
      </c>
      <c r="AH106" s="408">
        <f t="shared" ref="AH106" si="110">AH105</f>
        <v>0</v>
      </c>
      <c r="AI106" s="408">
        <f t="shared" ref="AI106" si="111">AI105</f>
        <v>0</v>
      </c>
      <c r="AJ106" s="408">
        <f t="shared" ref="AJ106" si="112">AJ105</f>
        <v>0</v>
      </c>
      <c r="AK106" s="408">
        <f t="shared" ref="AK106" si="113">AK105</f>
        <v>0</v>
      </c>
      <c r="AL106" s="408">
        <f t="shared" ref="AL106" si="114">AL105</f>
        <v>0</v>
      </c>
      <c r="AM106" s="303"/>
    </row>
    <row r="107" spans="1:39" ht="15" outlineLevel="1">
      <c r="B107" s="291"/>
      <c r="C107" s="288"/>
      <c r="D107" s="288"/>
      <c r="E107" s="288"/>
      <c r="F107" s="288"/>
      <c r="G107" s="288"/>
      <c r="H107" s="288"/>
      <c r="I107" s="288"/>
      <c r="J107" s="288"/>
      <c r="K107" s="288"/>
      <c r="L107" s="288"/>
      <c r="M107" s="288"/>
      <c r="N107" s="288"/>
      <c r="O107" s="288"/>
      <c r="P107" s="288"/>
      <c r="Q107" s="288"/>
      <c r="R107" s="288"/>
      <c r="S107" s="288"/>
      <c r="T107" s="288"/>
      <c r="U107" s="288"/>
      <c r="V107" s="288"/>
      <c r="W107" s="288"/>
      <c r="X107" s="288"/>
      <c r="Y107" s="419"/>
      <c r="Z107" s="422"/>
      <c r="AA107" s="422"/>
      <c r="AB107" s="422"/>
      <c r="AC107" s="422"/>
      <c r="AD107" s="422"/>
      <c r="AE107" s="422"/>
      <c r="AF107" s="422"/>
      <c r="AG107" s="422"/>
      <c r="AH107" s="422"/>
      <c r="AI107" s="422"/>
      <c r="AJ107" s="422"/>
      <c r="AK107" s="422"/>
      <c r="AL107" s="422"/>
      <c r="AM107" s="303"/>
    </row>
    <row r="108" spans="1:39" ht="30" outlineLevel="1">
      <c r="A108" s="519">
        <v>22</v>
      </c>
      <c r="B108" s="517" t="s">
        <v>114</v>
      </c>
      <c r="C108" s="288" t="s">
        <v>25</v>
      </c>
      <c r="D108" s="292">
        <f>'7.  Persistence Report'!AU104</f>
        <v>55984</v>
      </c>
      <c r="E108" s="292">
        <f>'7.  Persistence Report'!AV104</f>
        <v>55984</v>
      </c>
      <c r="F108" s="292">
        <f>'7.  Persistence Report'!AW104</f>
        <v>55984</v>
      </c>
      <c r="G108" s="292">
        <f>'7.  Persistence Report'!AX104</f>
        <v>55984</v>
      </c>
      <c r="H108" s="292">
        <f>'7.  Persistence Report'!AY104</f>
        <v>55984</v>
      </c>
      <c r="I108" s="292">
        <f>'7.  Persistence Report'!AZ104</f>
        <v>55984</v>
      </c>
      <c r="J108" s="292">
        <f>'7.  Persistence Report'!BA104</f>
        <v>55984</v>
      </c>
      <c r="K108" s="292">
        <f>'7.  Persistence Report'!BB104</f>
        <v>55984</v>
      </c>
      <c r="L108" s="292">
        <f>'7.  Persistence Report'!BC104</f>
        <v>55984</v>
      </c>
      <c r="M108" s="292">
        <f>'7.  Persistence Report'!BD104</f>
        <v>55984</v>
      </c>
      <c r="N108" s="288"/>
      <c r="O108" s="292">
        <f>'7.  Persistence Report'!P104</f>
        <v>28</v>
      </c>
      <c r="P108" s="292">
        <f>'7.  Persistence Report'!Q104</f>
        <v>28</v>
      </c>
      <c r="Q108" s="292">
        <f>'7.  Persistence Report'!R104</f>
        <v>28</v>
      </c>
      <c r="R108" s="292">
        <f>'7.  Persistence Report'!S104</f>
        <v>28</v>
      </c>
      <c r="S108" s="292">
        <f>'7.  Persistence Report'!T104</f>
        <v>28</v>
      </c>
      <c r="T108" s="292">
        <f>'7.  Persistence Report'!U104</f>
        <v>28</v>
      </c>
      <c r="U108" s="292">
        <f>'7.  Persistence Report'!V104</f>
        <v>28</v>
      </c>
      <c r="V108" s="292">
        <f>'7.  Persistence Report'!W104</f>
        <v>28</v>
      </c>
      <c r="W108" s="292">
        <f>'7.  Persistence Report'!X104</f>
        <v>28</v>
      </c>
      <c r="X108" s="292">
        <f>'7.  Persistence Report'!Y104</f>
        <v>28</v>
      </c>
      <c r="Y108" s="407">
        <v>1</v>
      </c>
      <c r="Z108" s="407"/>
      <c r="AA108" s="407"/>
      <c r="AB108" s="407"/>
      <c r="AC108" s="407"/>
      <c r="AD108" s="407"/>
      <c r="AE108" s="407"/>
      <c r="AF108" s="407"/>
      <c r="AG108" s="407"/>
      <c r="AH108" s="407"/>
      <c r="AI108" s="407"/>
      <c r="AJ108" s="407"/>
      <c r="AK108" s="407"/>
      <c r="AL108" s="407"/>
      <c r="AM108" s="293">
        <f>SUM(Y108:AL108)</f>
        <v>1</v>
      </c>
    </row>
    <row r="109" spans="1:39" ht="15" outlineLevel="1">
      <c r="B109" s="291" t="s">
        <v>264</v>
      </c>
      <c r="C109" s="288" t="s">
        <v>160</v>
      </c>
      <c r="D109" s="292">
        <f>'7.  Persistence Report'!AU117</f>
        <v>15709</v>
      </c>
      <c r="E109" s="292">
        <f>'7.  Persistence Report'!AV117</f>
        <v>15709</v>
      </c>
      <c r="F109" s="292">
        <f>'7.  Persistence Report'!AW117</f>
        <v>15709</v>
      </c>
      <c r="G109" s="292">
        <f>'7.  Persistence Report'!AX117</f>
        <v>15709</v>
      </c>
      <c r="H109" s="292">
        <f>'7.  Persistence Report'!AY117</f>
        <v>15709</v>
      </c>
      <c r="I109" s="292">
        <f>'7.  Persistence Report'!AZ117</f>
        <v>15709</v>
      </c>
      <c r="J109" s="292">
        <f>'7.  Persistence Report'!BA117</f>
        <v>15709</v>
      </c>
      <c r="K109" s="292">
        <f>'7.  Persistence Report'!BB117</f>
        <v>15709</v>
      </c>
      <c r="L109" s="292">
        <f>'7.  Persistence Report'!BC117</f>
        <v>15709</v>
      </c>
      <c r="M109" s="292">
        <f>'7.  Persistence Report'!BD117</f>
        <v>15709</v>
      </c>
      <c r="N109" s="288"/>
      <c r="O109" s="292">
        <f>'7.  Persistence Report'!P117</f>
        <v>8</v>
      </c>
      <c r="P109" s="292">
        <f>'7.  Persistence Report'!Q117</f>
        <v>8</v>
      </c>
      <c r="Q109" s="292">
        <f>'7.  Persistence Report'!R117</f>
        <v>8</v>
      </c>
      <c r="R109" s="292">
        <f>'7.  Persistence Report'!S117</f>
        <v>8</v>
      </c>
      <c r="S109" s="292">
        <f>'7.  Persistence Report'!T117</f>
        <v>8</v>
      </c>
      <c r="T109" s="292">
        <f>'7.  Persistence Report'!U117</f>
        <v>8</v>
      </c>
      <c r="U109" s="292">
        <f>'7.  Persistence Report'!V117</f>
        <v>8</v>
      </c>
      <c r="V109" s="292">
        <f>'7.  Persistence Report'!W117</f>
        <v>8</v>
      </c>
      <c r="W109" s="292">
        <f>'7.  Persistence Report'!X117</f>
        <v>8</v>
      </c>
      <c r="X109" s="292">
        <f>'7.  Persistence Report'!Y117</f>
        <v>8</v>
      </c>
      <c r="Y109" s="408">
        <f>Y108</f>
        <v>1</v>
      </c>
      <c r="Z109" s="408">
        <f t="shared" ref="Z109:AF109" si="115">Z108</f>
        <v>0</v>
      </c>
      <c r="AA109" s="408">
        <f t="shared" si="115"/>
        <v>0</v>
      </c>
      <c r="AB109" s="408">
        <f t="shared" si="115"/>
        <v>0</v>
      </c>
      <c r="AC109" s="408">
        <f t="shared" si="115"/>
        <v>0</v>
      </c>
      <c r="AD109" s="408">
        <f t="shared" si="115"/>
        <v>0</v>
      </c>
      <c r="AE109" s="408">
        <f t="shared" si="115"/>
        <v>0</v>
      </c>
      <c r="AF109" s="408">
        <f t="shared" si="115"/>
        <v>0</v>
      </c>
      <c r="AG109" s="408">
        <f t="shared" ref="AG109" si="116">AG108</f>
        <v>0</v>
      </c>
      <c r="AH109" s="408">
        <f t="shared" ref="AH109" si="117">AH108</f>
        <v>0</v>
      </c>
      <c r="AI109" s="408">
        <f t="shared" ref="AI109" si="118">AI108</f>
        <v>0</v>
      </c>
      <c r="AJ109" s="408">
        <f t="shared" ref="AJ109" si="119">AJ108</f>
        <v>0</v>
      </c>
      <c r="AK109" s="408">
        <f t="shared" ref="AK109" si="120">AK108</f>
        <v>0</v>
      </c>
      <c r="AL109" s="408">
        <f t="shared" ref="AL109" si="121">AL108</f>
        <v>0</v>
      </c>
      <c r="AM109" s="303"/>
    </row>
    <row r="110" spans="1:39" ht="15" outlineLevel="1">
      <c r="B110" s="291"/>
      <c r="C110" s="288"/>
      <c r="D110" s="288"/>
      <c r="E110" s="288"/>
      <c r="F110" s="288"/>
      <c r="G110" s="288"/>
      <c r="H110" s="288"/>
      <c r="I110" s="288"/>
      <c r="J110" s="288"/>
      <c r="K110" s="288"/>
      <c r="L110" s="288"/>
      <c r="M110" s="288"/>
      <c r="N110" s="288"/>
      <c r="O110" s="288"/>
      <c r="P110" s="288"/>
      <c r="Q110" s="288"/>
      <c r="R110" s="288"/>
      <c r="S110" s="288"/>
      <c r="T110" s="288"/>
      <c r="U110" s="288"/>
      <c r="V110" s="288"/>
      <c r="W110" s="288"/>
      <c r="X110" s="288"/>
      <c r="Y110" s="419"/>
      <c r="Z110" s="422"/>
      <c r="AA110" s="422"/>
      <c r="AB110" s="422"/>
      <c r="AC110" s="422"/>
      <c r="AD110" s="422"/>
      <c r="AE110" s="422"/>
      <c r="AF110" s="422"/>
      <c r="AG110" s="422"/>
      <c r="AH110" s="422"/>
      <c r="AI110" s="422"/>
      <c r="AJ110" s="422"/>
      <c r="AK110" s="422"/>
      <c r="AL110" s="422"/>
      <c r="AM110" s="303"/>
    </row>
    <row r="111" spans="1:39" ht="30" outlineLevel="1">
      <c r="A111" s="519">
        <v>23</v>
      </c>
      <c r="B111" s="517" t="s">
        <v>115</v>
      </c>
      <c r="C111" s="288" t="s">
        <v>25</v>
      </c>
      <c r="D111" s="292"/>
      <c r="E111" s="292"/>
      <c r="F111" s="292"/>
      <c r="G111" s="292"/>
      <c r="H111" s="292"/>
      <c r="I111" s="292"/>
      <c r="J111" s="292"/>
      <c r="K111" s="292"/>
      <c r="L111" s="292"/>
      <c r="M111" s="292"/>
      <c r="N111" s="288"/>
      <c r="O111" s="292"/>
      <c r="P111" s="292"/>
      <c r="Q111" s="292"/>
      <c r="R111" s="292"/>
      <c r="S111" s="292"/>
      <c r="T111" s="292"/>
      <c r="U111" s="292"/>
      <c r="V111" s="292"/>
      <c r="W111" s="292"/>
      <c r="X111" s="292"/>
      <c r="Y111" s="407"/>
      <c r="Z111" s="407"/>
      <c r="AA111" s="407"/>
      <c r="AB111" s="407"/>
      <c r="AC111" s="407"/>
      <c r="AD111" s="407"/>
      <c r="AE111" s="407"/>
      <c r="AF111" s="407"/>
      <c r="AG111" s="407"/>
      <c r="AH111" s="407"/>
      <c r="AI111" s="407"/>
      <c r="AJ111" s="407"/>
      <c r="AK111" s="407"/>
      <c r="AL111" s="407"/>
      <c r="AM111" s="293">
        <f>SUM(Y111:AL111)</f>
        <v>0</v>
      </c>
    </row>
    <row r="112" spans="1:39" ht="15" outlineLevel="1">
      <c r="B112" s="291" t="s">
        <v>264</v>
      </c>
      <c r="C112" s="288" t="s">
        <v>160</v>
      </c>
      <c r="D112" s="292"/>
      <c r="E112" s="292"/>
      <c r="F112" s="292"/>
      <c r="G112" s="292"/>
      <c r="H112" s="292"/>
      <c r="I112" s="292"/>
      <c r="J112" s="292"/>
      <c r="K112" s="292"/>
      <c r="L112" s="292"/>
      <c r="M112" s="292"/>
      <c r="N112" s="288"/>
      <c r="O112" s="292"/>
      <c r="P112" s="292"/>
      <c r="Q112" s="292"/>
      <c r="R112" s="292"/>
      <c r="S112" s="292"/>
      <c r="T112" s="292"/>
      <c r="U112" s="292"/>
      <c r="V112" s="292"/>
      <c r="W112" s="292"/>
      <c r="X112" s="292"/>
      <c r="Y112" s="408">
        <f>Y111</f>
        <v>0</v>
      </c>
      <c r="Z112" s="408">
        <f t="shared" ref="Z112:AF112" si="122">Z111</f>
        <v>0</v>
      </c>
      <c r="AA112" s="408">
        <f t="shared" si="122"/>
        <v>0</v>
      </c>
      <c r="AB112" s="408">
        <f t="shared" si="122"/>
        <v>0</v>
      </c>
      <c r="AC112" s="408">
        <f t="shared" si="122"/>
        <v>0</v>
      </c>
      <c r="AD112" s="408">
        <f t="shared" si="122"/>
        <v>0</v>
      </c>
      <c r="AE112" s="408">
        <f t="shared" si="122"/>
        <v>0</v>
      </c>
      <c r="AF112" s="408">
        <f t="shared" si="122"/>
        <v>0</v>
      </c>
      <c r="AG112" s="408">
        <f t="shared" ref="AG112" si="123">AG111</f>
        <v>0</v>
      </c>
      <c r="AH112" s="408">
        <f t="shared" ref="AH112" si="124">AH111</f>
        <v>0</v>
      </c>
      <c r="AI112" s="408">
        <f t="shared" ref="AI112" si="125">AI111</f>
        <v>0</v>
      </c>
      <c r="AJ112" s="408">
        <f t="shared" ref="AJ112" si="126">AJ111</f>
        <v>0</v>
      </c>
      <c r="AK112" s="408">
        <f t="shared" ref="AK112" si="127">AK111</f>
        <v>0</v>
      </c>
      <c r="AL112" s="408">
        <f t="shared" ref="AL112" si="128">AL111</f>
        <v>0</v>
      </c>
      <c r="AM112" s="303"/>
    </row>
    <row r="113" spans="1:39" ht="15" outlineLevel="1">
      <c r="B113" s="319"/>
      <c r="C113" s="288"/>
      <c r="D113" s="288"/>
      <c r="E113" s="288"/>
      <c r="F113" s="288"/>
      <c r="G113" s="288"/>
      <c r="H113" s="288"/>
      <c r="I113" s="288"/>
      <c r="J113" s="288"/>
      <c r="K113" s="288"/>
      <c r="L113" s="288"/>
      <c r="M113" s="288"/>
      <c r="N113" s="288"/>
      <c r="O113" s="288"/>
      <c r="P113" s="288"/>
      <c r="Q113" s="288"/>
      <c r="R113" s="288"/>
      <c r="S113" s="288"/>
      <c r="T113" s="288"/>
      <c r="U113" s="288"/>
      <c r="V113" s="288"/>
      <c r="W113" s="288"/>
      <c r="X113" s="288"/>
      <c r="Y113" s="419"/>
      <c r="Z113" s="422"/>
      <c r="AA113" s="422"/>
      <c r="AB113" s="422"/>
      <c r="AC113" s="422"/>
      <c r="AD113" s="422"/>
      <c r="AE113" s="422"/>
      <c r="AF113" s="422"/>
      <c r="AG113" s="422"/>
      <c r="AH113" s="422"/>
      <c r="AI113" s="422"/>
      <c r="AJ113" s="422"/>
      <c r="AK113" s="422"/>
      <c r="AL113" s="422"/>
      <c r="AM113" s="303"/>
    </row>
    <row r="114" spans="1:39" ht="15" outlineLevel="1">
      <c r="A114" s="519">
        <v>24</v>
      </c>
      <c r="B114" s="517" t="s">
        <v>116</v>
      </c>
      <c r="C114" s="288" t="s">
        <v>25</v>
      </c>
      <c r="D114" s="292"/>
      <c r="E114" s="292"/>
      <c r="F114" s="292"/>
      <c r="G114" s="292"/>
      <c r="H114" s="292"/>
      <c r="I114" s="292"/>
      <c r="J114" s="292"/>
      <c r="K114" s="292"/>
      <c r="L114" s="292"/>
      <c r="M114" s="292"/>
      <c r="N114" s="288"/>
      <c r="O114" s="292"/>
      <c r="P114" s="292"/>
      <c r="Q114" s="292"/>
      <c r="R114" s="292"/>
      <c r="S114" s="292"/>
      <c r="T114" s="292"/>
      <c r="U114" s="292"/>
      <c r="V114" s="292"/>
      <c r="W114" s="292"/>
      <c r="X114" s="292"/>
      <c r="Y114" s="407"/>
      <c r="Z114" s="407"/>
      <c r="AA114" s="407"/>
      <c r="AB114" s="407"/>
      <c r="AC114" s="407"/>
      <c r="AD114" s="407"/>
      <c r="AE114" s="407"/>
      <c r="AF114" s="407"/>
      <c r="AG114" s="407"/>
      <c r="AH114" s="407"/>
      <c r="AI114" s="407"/>
      <c r="AJ114" s="407"/>
      <c r="AK114" s="407"/>
      <c r="AL114" s="407"/>
      <c r="AM114" s="293">
        <f>SUM(Y114:AL114)</f>
        <v>0</v>
      </c>
    </row>
    <row r="115" spans="1:39" ht="15" outlineLevel="1">
      <c r="B115" s="291" t="s">
        <v>264</v>
      </c>
      <c r="C115" s="288" t="s">
        <v>160</v>
      </c>
      <c r="D115" s="292"/>
      <c r="E115" s="292"/>
      <c r="F115" s="292"/>
      <c r="G115" s="292"/>
      <c r="H115" s="292"/>
      <c r="I115" s="292"/>
      <c r="J115" s="292"/>
      <c r="K115" s="292"/>
      <c r="L115" s="292"/>
      <c r="M115" s="292"/>
      <c r="N115" s="288"/>
      <c r="O115" s="292"/>
      <c r="P115" s="292"/>
      <c r="Q115" s="292"/>
      <c r="R115" s="292"/>
      <c r="S115" s="292"/>
      <c r="T115" s="292"/>
      <c r="U115" s="292"/>
      <c r="V115" s="292"/>
      <c r="W115" s="292"/>
      <c r="X115" s="292"/>
      <c r="Y115" s="408">
        <f>Y114</f>
        <v>0</v>
      </c>
      <c r="Z115" s="408">
        <f t="shared" ref="Z115:AF115" si="129">Z114</f>
        <v>0</v>
      </c>
      <c r="AA115" s="408">
        <f t="shared" si="129"/>
        <v>0</v>
      </c>
      <c r="AB115" s="408">
        <f t="shared" si="129"/>
        <v>0</v>
      </c>
      <c r="AC115" s="408">
        <f t="shared" si="129"/>
        <v>0</v>
      </c>
      <c r="AD115" s="408">
        <f t="shared" si="129"/>
        <v>0</v>
      </c>
      <c r="AE115" s="408">
        <f t="shared" si="129"/>
        <v>0</v>
      </c>
      <c r="AF115" s="408">
        <f t="shared" si="129"/>
        <v>0</v>
      </c>
      <c r="AG115" s="408">
        <f t="shared" ref="AG115" si="130">AG114</f>
        <v>0</v>
      </c>
      <c r="AH115" s="408">
        <f t="shared" ref="AH115" si="131">AH114</f>
        <v>0</v>
      </c>
      <c r="AI115" s="408">
        <f t="shared" ref="AI115" si="132">AI114</f>
        <v>0</v>
      </c>
      <c r="AJ115" s="408">
        <f t="shared" ref="AJ115" si="133">AJ114</f>
        <v>0</v>
      </c>
      <c r="AK115" s="408">
        <f t="shared" ref="AK115" si="134">AK114</f>
        <v>0</v>
      </c>
      <c r="AL115" s="408">
        <f t="shared" ref="AL115" si="135">AL114</f>
        <v>0</v>
      </c>
      <c r="AM115" s="303"/>
    </row>
    <row r="116" spans="1:39" ht="15" outlineLevel="1">
      <c r="B116" s="291"/>
      <c r="C116" s="288"/>
      <c r="D116" s="288"/>
      <c r="E116" s="288"/>
      <c r="F116" s="288"/>
      <c r="G116" s="288"/>
      <c r="H116" s="288"/>
      <c r="I116" s="288"/>
      <c r="J116" s="288"/>
      <c r="K116" s="288"/>
      <c r="L116" s="288"/>
      <c r="M116" s="288"/>
      <c r="N116" s="288"/>
      <c r="O116" s="288"/>
      <c r="P116" s="288"/>
      <c r="Q116" s="288"/>
      <c r="R116" s="288"/>
      <c r="S116" s="288"/>
      <c r="T116" s="288"/>
      <c r="U116" s="288"/>
      <c r="V116" s="288"/>
      <c r="W116" s="288"/>
      <c r="X116" s="288"/>
      <c r="Y116" s="409"/>
      <c r="Z116" s="422"/>
      <c r="AA116" s="422"/>
      <c r="AB116" s="422"/>
      <c r="AC116" s="422"/>
      <c r="AD116" s="422"/>
      <c r="AE116" s="422"/>
      <c r="AF116" s="422"/>
      <c r="AG116" s="422"/>
      <c r="AH116" s="422"/>
      <c r="AI116" s="422"/>
      <c r="AJ116" s="422"/>
      <c r="AK116" s="422"/>
      <c r="AL116" s="422"/>
      <c r="AM116" s="303"/>
    </row>
    <row r="117" spans="1:39" ht="15.6" outlineLevel="1">
      <c r="B117" s="285" t="s">
        <v>485</v>
      </c>
      <c r="C117" s="288"/>
      <c r="D117" s="288"/>
      <c r="E117" s="288"/>
      <c r="F117" s="288"/>
      <c r="G117" s="288"/>
      <c r="H117" s="288"/>
      <c r="I117" s="288"/>
      <c r="J117" s="288"/>
      <c r="K117" s="288"/>
      <c r="L117" s="288"/>
      <c r="M117" s="288"/>
      <c r="N117" s="288"/>
      <c r="O117" s="288"/>
      <c r="P117" s="288"/>
      <c r="Q117" s="288"/>
      <c r="R117" s="288"/>
      <c r="S117" s="288"/>
      <c r="T117" s="288"/>
      <c r="U117" s="288"/>
      <c r="V117" s="288"/>
      <c r="W117" s="288"/>
      <c r="X117" s="288"/>
      <c r="Y117" s="409"/>
      <c r="Z117" s="422"/>
      <c r="AA117" s="422"/>
      <c r="AB117" s="422"/>
      <c r="AC117" s="422"/>
      <c r="AD117" s="422"/>
      <c r="AE117" s="422"/>
      <c r="AF117" s="422"/>
      <c r="AG117" s="422"/>
      <c r="AH117" s="422"/>
      <c r="AI117" s="422"/>
      <c r="AJ117" s="422"/>
      <c r="AK117" s="422"/>
      <c r="AL117" s="422"/>
      <c r="AM117" s="303"/>
    </row>
    <row r="118" spans="1:39" ht="15" outlineLevel="1">
      <c r="A118" s="519">
        <v>25</v>
      </c>
      <c r="B118" s="517" t="s">
        <v>117</v>
      </c>
      <c r="C118" s="288" t="s">
        <v>25</v>
      </c>
      <c r="D118" s="292"/>
      <c r="E118" s="292"/>
      <c r="F118" s="292"/>
      <c r="G118" s="292"/>
      <c r="H118" s="292"/>
      <c r="I118" s="292"/>
      <c r="J118" s="292"/>
      <c r="K118" s="292"/>
      <c r="L118" s="292"/>
      <c r="M118" s="292"/>
      <c r="N118" s="292">
        <v>12</v>
      </c>
      <c r="O118" s="292"/>
      <c r="P118" s="292"/>
      <c r="Q118" s="292"/>
      <c r="R118" s="292"/>
      <c r="S118" s="292"/>
      <c r="T118" s="292"/>
      <c r="U118" s="292"/>
      <c r="V118" s="292"/>
      <c r="W118" s="292"/>
      <c r="X118" s="292"/>
      <c r="Y118" s="423"/>
      <c r="Z118" s="407"/>
      <c r="AA118" s="407"/>
      <c r="AB118" s="407"/>
      <c r="AC118" s="407"/>
      <c r="AD118" s="407"/>
      <c r="AE118" s="407"/>
      <c r="AF118" s="412"/>
      <c r="AG118" s="412"/>
      <c r="AH118" s="412"/>
      <c r="AI118" s="412"/>
      <c r="AJ118" s="412"/>
      <c r="AK118" s="412"/>
      <c r="AL118" s="412"/>
      <c r="AM118" s="293">
        <f>SUM(Y118:AL118)</f>
        <v>0</v>
      </c>
    </row>
    <row r="119" spans="1:39" ht="15" outlineLevel="1">
      <c r="B119" s="291" t="s">
        <v>264</v>
      </c>
      <c r="C119" s="288" t="s">
        <v>160</v>
      </c>
      <c r="D119" s="292"/>
      <c r="E119" s="292"/>
      <c r="F119" s="292"/>
      <c r="G119" s="292"/>
      <c r="H119" s="292"/>
      <c r="I119" s="292"/>
      <c r="J119" s="292"/>
      <c r="K119" s="292"/>
      <c r="L119" s="292"/>
      <c r="M119" s="292"/>
      <c r="N119" s="292">
        <f>N118</f>
        <v>12</v>
      </c>
      <c r="O119" s="292"/>
      <c r="P119" s="292"/>
      <c r="Q119" s="292"/>
      <c r="R119" s="292"/>
      <c r="S119" s="292"/>
      <c r="T119" s="292"/>
      <c r="U119" s="292"/>
      <c r="V119" s="292"/>
      <c r="W119" s="292"/>
      <c r="X119" s="292"/>
      <c r="Y119" s="408">
        <f>Y118</f>
        <v>0</v>
      </c>
      <c r="Z119" s="408">
        <f t="shared" ref="Z119:AF119" si="136">Z118</f>
        <v>0</v>
      </c>
      <c r="AA119" s="408">
        <f t="shared" si="136"/>
        <v>0</v>
      </c>
      <c r="AB119" s="408">
        <f t="shared" si="136"/>
        <v>0</v>
      </c>
      <c r="AC119" s="408">
        <f t="shared" si="136"/>
        <v>0</v>
      </c>
      <c r="AD119" s="408">
        <f t="shared" si="136"/>
        <v>0</v>
      </c>
      <c r="AE119" s="408">
        <f t="shared" si="136"/>
        <v>0</v>
      </c>
      <c r="AF119" s="408">
        <f t="shared" si="136"/>
        <v>0</v>
      </c>
      <c r="AG119" s="408">
        <f t="shared" ref="AG119" si="137">AG118</f>
        <v>0</v>
      </c>
      <c r="AH119" s="408">
        <f t="shared" ref="AH119" si="138">AH118</f>
        <v>0</v>
      </c>
      <c r="AI119" s="408">
        <f t="shared" ref="AI119" si="139">AI118</f>
        <v>0</v>
      </c>
      <c r="AJ119" s="408">
        <f t="shared" ref="AJ119" si="140">AJ118</f>
        <v>0</v>
      </c>
      <c r="AK119" s="408">
        <f t="shared" ref="AK119" si="141">AK118</f>
        <v>0</v>
      </c>
      <c r="AL119" s="408">
        <f t="shared" ref="AL119" si="142">AL118</f>
        <v>0</v>
      </c>
      <c r="AM119" s="303"/>
    </row>
    <row r="120" spans="1:39" ht="15" outlineLevel="1">
      <c r="B120" s="291"/>
      <c r="C120" s="288"/>
      <c r="D120" s="288"/>
      <c r="E120" s="288"/>
      <c r="F120" s="288"/>
      <c r="G120" s="288"/>
      <c r="H120" s="288"/>
      <c r="I120" s="288"/>
      <c r="J120" s="288"/>
      <c r="K120" s="288"/>
      <c r="L120" s="288"/>
      <c r="M120" s="288"/>
      <c r="N120" s="288"/>
      <c r="O120" s="288"/>
      <c r="P120" s="288"/>
      <c r="Q120" s="288"/>
      <c r="R120" s="288"/>
      <c r="S120" s="288"/>
      <c r="T120" s="288"/>
      <c r="U120" s="288"/>
      <c r="V120" s="288"/>
      <c r="W120" s="288"/>
      <c r="X120" s="288"/>
      <c r="Y120" s="409"/>
      <c r="Z120" s="422"/>
      <c r="AA120" s="422"/>
      <c r="AB120" s="422"/>
      <c r="AC120" s="422"/>
      <c r="AD120" s="422"/>
      <c r="AE120" s="422"/>
      <c r="AF120" s="422"/>
      <c r="AG120" s="422"/>
      <c r="AH120" s="422"/>
      <c r="AI120" s="422"/>
      <c r="AJ120" s="422"/>
      <c r="AK120" s="422"/>
      <c r="AL120" s="422"/>
      <c r="AM120" s="303"/>
    </row>
    <row r="121" spans="1:39" ht="15" outlineLevel="1">
      <c r="A121" s="519">
        <v>26</v>
      </c>
      <c r="B121" s="517" t="s">
        <v>118</v>
      </c>
      <c r="C121" s="288" t="s">
        <v>25</v>
      </c>
      <c r="D121" s="292"/>
      <c r="E121" s="292"/>
      <c r="F121" s="292"/>
      <c r="G121" s="292"/>
      <c r="H121" s="292"/>
      <c r="I121" s="292"/>
      <c r="J121" s="292"/>
      <c r="K121" s="292"/>
      <c r="L121" s="292"/>
      <c r="M121" s="292"/>
      <c r="N121" s="292">
        <v>12</v>
      </c>
      <c r="O121" s="292"/>
      <c r="P121" s="292"/>
      <c r="Q121" s="292"/>
      <c r="R121" s="292"/>
      <c r="S121" s="292"/>
      <c r="T121" s="292"/>
      <c r="U121" s="292"/>
      <c r="V121" s="292"/>
      <c r="W121" s="292"/>
      <c r="X121" s="292"/>
      <c r="Y121" s="423"/>
      <c r="Z121" s="749">
        <v>0.126</v>
      </c>
      <c r="AA121" s="749">
        <v>0.874</v>
      </c>
      <c r="AB121" s="407"/>
      <c r="AC121" s="530"/>
      <c r="AD121" s="407"/>
      <c r="AE121" s="407"/>
      <c r="AF121" s="412"/>
      <c r="AG121" s="412"/>
      <c r="AH121" s="412"/>
      <c r="AI121" s="412"/>
      <c r="AJ121" s="412"/>
      <c r="AK121" s="412"/>
      <c r="AL121" s="412"/>
      <c r="AM121" s="293">
        <f>SUM(Y121:AL121)</f>
        <v>1</v>
      </c>
    </row>
    <row r="122" spans="1:39" ht="15" outlineLevel="1">
      <c r="B122" s="291" t="s">
        <v>264</v>
      </c>
      <c r="C122" s="288" t="s">
        <v>160</v>
      </c>
      <c r="D122" s="292">
        <f>'7.  Persistence Report'!AU118+'7.  Persistence Report'!AU127</f>
        <v>136088</v>
      </c>
      <c r="E122" s="292">
        <f>'7.  Persistence Report'!AV118+'7.  Persistence Report'!AV127</f>
        <v>136088</v>
      </c>
      <c r="F122" s="292">
        <f>'7.  Persistence Report'!AW118+'7.  Persistence Report'!AW127</f>
        <v>136088</v>
      </c>
      <c r="G122" s="292">
        <f>'7.  Persistence Report'!AX118+'7.  Persistence Report'!AX127</f>
        <v>136088</v>
      </c>
      <c r="H122" s="292">
        <f>'7.  Persistence Report'!AY118+'7.  Persistence Report'!AY127</f>
        <v>136088</v>
      </c>
      <c r="I122" s="292">
        <f>'7.  Persistence Report'!AZ118+'7.  Persistence Report'!AZ127</f>
        <v>136088</v>
      </c>
      <c r="J122" s="292">
        <f>'7.  Persistence Report'!BA118+'7.  Persistence Report'!BA127</f>
        <v>136088</v>
      </c>
      <c r="K122" s="292">
        <f>'7.  Persistence Report'!BB118+'7.  Persistence Report'!BB127</f>
        <v>136088</v>
      </c>
      <c r="L122" s="292">
        <f>'7.  Persistence Report'!BC118+'7.  Persistence Report'!BC127</f>
        <v>136088</v>
      </c>
      <c r="M122" s="292">
        <f>'7.  Persistence Report'!BD118+'7.  Persistence Report'!BD127</f>
        <v>123802</v>
      </c>
      <c r="N122" s="292">
        <f>N121</f>
        <v>12</v>
      </c>
      <c r="O122" s="292">
        <f>'7.  Persistence Report'!P118+'7.  Persistence Report'!P127</f>
        <v>21</v>
      </c>
      <c r="P122" s="292">
        <f>'7.  Persistence Report'!Q118+'7.  Persistence Report'!Q127</f>
        <v>21</v>
      </c>
      <c r="Q122" s="292">
        <f>'7.  Persistence Report'!R118+'7.  Persistence Report'!R127</f>
        <v>21</v>
      </c>
      <c r="R122" s="292">
        <f>'7.  Persistence Report'!S118+'7.  Persistence Report'!S127</f>
        <v>21</v>
      </c>
      <c r="S122" s="292">
        <f>'7.  Persistence Report'!T118+'7.  Persistence Report'!T127</f>
        <v>21</v>
      </c>
      <c r="T122" s="292">
        <f>'7.  Persistence Report'!U118+'7.  Persistence Report'!U127</f>
        <v>21</v>
      </c>
      <c r="U122" s="292">
        <f>'7.  Persistence Report'!V118+'7.  Persistence Report'!V127</f>
        <v>21</v>
      </c>
      <c r="V122" s="292">
        <f>'7.  Persistence Report'!W118+'7.  Persistence Report'!W127</f>
        <v>21</v>
      </c>
      <c r="W122" s="292">
        <f>'7.  Persistence Report'!X118+'7.  Persistence Report'!X127</f>
        <v>21</v>
      </c>
      <c r="X122" s="292">
        <f>'7.  Persistence Report'!Y118+'7.  Persistence Report'!Y127</f>
        <v>19</v>
      </c>
      <c r="Y122" s="408">
        <f>Y121</f>
        <v>0</v>
      </c>
      <c r="Z122" s="408">
        <f t="shared" ref="Z122:AF122" si="143">Z121</f>
        <v>0.126</v>
      </c>
      <c r="AA122" s="408">
        <f t="shared" si="143"/>
        <v>0.874</v>
      </c>
      <c r="AB122" s="408">
        <f t="shared" si="143"/>
        <v>0</v>
      </c>
      <c r="AC122" s="408">
        <f t="shared" si="143"/>
        <v>0</v>
      </c>
      <c r="AD122" s="408">
        <f t="shared" si="143"/>
        <v>0</v>
      </c>
      <c r="AE122" s="408">
        <f t="shared" si="143"/>
        <v>0</v>
      </c>
      <c r="AF122" s="408">
        <f t="shared" si="143"/>
        <v>0</v>
      </c>
      <c r="AG122" s="408">
        <f t="shared" ref="AG122" si="144">AG121</f>
        <v>0</v>
      </c>
      <c r="AH122" s="408">
        <f t="shared" ref="AH122" si="145">AH121</f>
        <v>0</v>
      </c>
      <c r="AI122" s="408">
        <f t="shared" ref="AI122" si="146">AI121</f>
        <v>0</v>
      </c>
      <c r="AJ122" s="408">
        <f t="shared" ref="AJ122" si="147">AJ121</f>
        <v>0</v>
      </c>
      <c r="AK122" s="408">
        <f t="shared" ref="AK122" si="148">AK121</f>
        <v>0</v>
      </c>
      <c r="AL122" s="408">
        <f t="shared" ref="AL122" si="149">AL121</f>
        <v>0</v>
      </c>
      <c r="AM122" s="303"/>
    </row>
    <row r="123" spans="1:39" ht="15" outlineLevel="1">
      <c r="B123" s="291"/>
      <c r="C123" s="288"/>
      <c r="D123" s="288"/>
      <c r="E123" s="288"/>
      <c r="F123" s="288"/>
      <c r="G123" s="288"/>
      <c r="H123" s="288"/>
      <c r="I123" s="288"/>
      <c r="J123" s="288"/>
      <c r="K123" s="288"/>
      <c r="L123" s="288"/>
      <c r="M123" s="288"/>
      <c r="N123" s="288"/>
      <c r="O123" s="288"/>
      <c r="P123" s="288"/>
      <c r="Q123" s="288"/>
      <c r="R123" s="288"/>
      <c r="S123" s="288"/>
      <c r="T123" s="288"/>
      <c r="U123" s="288"/>
      <c r="V123" s="288"/>
      <c r="W123" s="288"/>
      <c r="X123" s="288"/>
      <c r="Y123" s="409"/>
      <c r="Z123" s="422"/>
      <c r="AA123" s="422"/>
      <c r="AB123" s="422"/>
      <c r="AC123" s="422"/>
      <c r="AD123" s="422"/>
      <c r="AE123" s="422"/>
      <c r="AF123" s="422"/>
      <c r="AG123" s="422"/>
      <c r="AH123" s="422"/>
      <c r="AI123" s="422"/>
      <c r="AJ123" s="422"/>
      <c r="AK123" s="422"/>
      <c r="AL123" s="422"/>
      <c r="AM123" s="303"/>
    </row>
    <row r="124" spans="1:39" ht="30" outlineLevel="1">
      <c r="A124" s="519">
        <v>27</v>
      </c>
      <c r="B124" s="517" t="s">
        <v>119</v>
      </c>
      <c r="C124" s="288" t="s">
        <v>25</v>
      </c>
      <c r="D124" s="292"/>
      <c r="E124" s="292"/>
      <c r="F124" s="292"/>
      <c r="G124" s="292"/>
      <c r="H124" s="292"/>
      <c r="I124" s="292"/>
      <c r="J124" s="292"/>
      <c r="K124" s="292"/>
      <c r="L124" s="292"/>
      <c r="M124" s="292"/>
      <c r="N124" s="292">
        <v>12</v>
      </c>
      <c r="O124" s="292"/>
      <c r="P124" s="292"/>
      <c r="Q124" s="292"/>
      <c r="R124" s="292"/>
      <c r="S124" s="292"/>
      <c r="T124" s="292"/>
      <c r="U124" s="292"/>
      <c r="V124" s="292"/>
      <c r="W124" s="292"/>
      <c r="X124" s="292"/>
      <c r="Y124" s="423"/>
      <c r="Z124" s="407"/>
      <c r="AA124" s="407"/>
      <c r="AB124" s="407"/>
      <c r="AC124" s="407"/>
      <c r="AD124" s="407"/>
      <c r="AE124" s="407"/>
      <c r="AF124" s="412"/>
      <c r="AG124" s="412"/>
      <c r="AH124" s="412"/>
      <c r="AI124" s="412"/>
      <c r="AJ124" s="412"/>
      <c r="AK124" s="412"/>
      <c r="AL124" s="412"/>
      <c r="AM124" s="293">
        <f>SUM(Y124:AL124)</f>
        <v>0</v>
      </c>
    </row>
    <row r="125" spans="1:39" ht="15" outlineLevel="1">
      <c r="B125" s="291" t="s">
        <v>264</v>
      </c>
      <c r="C125" s="288" t="s">
        <v>160</v>
      </c>
      <c r="D125" s="292"/>
      <c r="E125" s="292"/>
      <c r="F125" s="292"/>
      <c r="G125" s="292"/>
      <c r="H125" s="292"/>
      <c r="I125" s="292"/>
      <c r="J125" s="292"/>
      <c r="K125" s="292"/>
      <c r="L125" s="292"/>
      <c r="M125" s="292"/>
      <c r="N125" s="292">
        <f>N124</f>
        <v>12</v>
      </c>
      <c r="O125" s="292"/>
      <c r="P125" s="292"/>
      <c r="Q125" s="292"/>
      <c r="R125" s="292"/>
      <c r="S125" s="292"/>
      <c r="T125" s="292"/>
      <c r="U125" s="292"/>
      <c r="V125" s="292"/>
      <c r="W125" s="292"/>
      <c r="X125" s="292"/>
      <c r="Y125" s="408">
        <f>Y124</f>
        <v>0</v>
      </c>
      <c r="Z125" s="408">
        <f t="shared" ref="Z125:AF125" si="150">Z124</f>
        <v>0</v>
      </c>
      <c r="AA125" s="408">
        <f t="shared" si="150"/>
        <v>0</v>
      </c>
      <c r="AB125" s="408">
        <f t="shared" si="150"/>
        <v>0</v>
      </c>
      <c r="AC125" s="408">
        <f t="shared" si="150"/>
        <v>0</v>
      </c>
      <c r="AD125" s="408">
        <f t="shared" si="150"/>
        <v>0</v>
      </c>
      <c r="AE125" s="408">
        <f t="shared" si="150"/>
        <v>0</v>
      </c>
      <c r="AF125" s="408">
        <f t="shared" si="150"/>
        <v>0</v>
      </c>
      <c r="AG125" s="408">
        <f t="shared" ref="AG125" si="151">AG124</f>
        <v>0</v>
      </c>
      <c r="AH125" s="408">
        <f t="shared" ref="AH125" si="152">AH124</f>
        <v>0</v>
      </c>
      <c r="AI125" s="408">
        <f t="shared" ref="AI125" si="153">AI124</f>
        <v>0</v>
      </c>
      <c r="AJ125" s="408">
        <f t="shared" ref="AJ125" si="154">AJ124</f>
        <v>0</v>
      </c>
      <c r="AK125" s="408">
        <f t="shared" ref="AK125" si="155">AK124</f>
        <v>0</v>
      </c>
      <c r="AL125" s="408">
        <f t="shared" ref="AL125" si="156">AL124</f>
        <v>0</v>
      </c>
      <c r="AM125" s="303"/>
    </row>
    <row r="126" spans="1:39" ht="15" outlineLevel="1">
      <c r="B126" s="291"/>
      <c r="C126" s="288"/>
      <c r="D126" s="288"/>
      <c r="E126" s="288"/>
      <c r="F126" s="288"/>
      <c r="G126" s="288"/>
      <c r="H126" s="288"/>
      <c r="I126" s="288"/>
      <c r="J126" s="288"/>
      <c r="K126" s="288"/>
      <c r="L126" s="288"/>
      <c r="M126" s="288"/>
      <c r="N126" s="288"/>
      <c r="O126" s="288"/>
      <c r="P126" s="288"/>
      <c r="Q126" s="288"/>
      <c r="R126" s="288"/>
      <c r="S126" s="288"/>
      <c r="T126" s="288"/>
      <c r="U126" s="288"/>
      <c r="V126" s="288"/>
      <c r="W126" s="288"/>
      <c r="X126" s="288"/>
      <c r="Y126" s="409"/>
      <c r="Z126" s="422"/>
      <c r="AA126" s="422"/>
      <c r="AB126" s="422"/>
      <c r="AC126" s="422"/>
      <c r="AD126" s="422"/>
      <c r="AE126" s="422"/>
      <c r="AF126" s="422"/>
      <c r="AG126" s="422"/>
      <c r="AH126" s="422"/>
      <c r="AI126" s="422"/>
      <c r="AJ126" s="422"/>
      <c r="AK126" s="422"/>
      <c r="AL126" s="422"/>
      <c r="AM126" s="303"/>
    </row>
    <row r="127" spans="1:39" ht="30" outlineLevel="1">
      <c r="A127" s="519">
        <v>28</v>
      </c>
      <c r="B127" s="517" t="s">
        <v>120</v>
      </c>
      <c r="C127" s="288" t="s">
        <v>25</v>
      </c>
      <c r="D127" s="292"/>
      <c r="E127" s="292"/>
      <c r="F127" s="292"/>
      <c r="G127" s="292"/>
      <c r="H127" s="292"/>
      <c r="I127" s="292"/>
      <c r="J127" s="292"/>
      <c r="K127" s="292"/>
      <c r="L127" s="292"/>
      <c r="M127" s="292"/>
      <c r="N127" s="292">
        <v>12</v>
      </c>
      <c r="O127" s="292"/>
      <c r="P127" s="292"/>
      <c r="Q127" s="292"/>
      <c r="R127" s="292"/>
      <c r="S127" s="292"/>
      <c r="T127" s="292"/>
      <c r="U127" s="292"/>
      <c r="V127" s="292"/>
      <c r="W127" s="292"/>
      <c r="X127" s="292"/>
      <c r="Y127" s="423"/>
      <c r="Z127" s="407"/>
      <c r="AA127" s="407"/>
      <c r="AB127" s="407"/>
      <c r="AC127" s="407"/>
      <c r="AD127" s="407"/>
      <c r="AE127" s="407"/>
      <c r="AF127" s="412"/>
      <c r="AG127" s="412"/>
      <c r="AH127" s="412"/>
      <c r="AI127" s="412"/>
      <c r="AJ127" s="412"/>
      <c r="AK127" s="412"/>
      <c r="AL127" s="412"/>
      <c r="AM127" s="293">
        <f>SUM(Y127:AL127)</f>
        <v>0</v>
      </c>
    </row>
    <row r="128" spans="1:39" ht="15" outlineLevel="1">
      <c r="B128" s="291" t="s">
        <v>264</v>
      </c>
      <c r="C128" s="288" t="s">
        <v>160</v>
      </c>
      <c r="D128" s="292"/>
      <c r="E128" s="292"/>
      <c r="F128" s="292"/>
      <c r="G128" s="292"/>
      <c r="H128" s="292"/>
      <c r="I128" s="292"/>
      <c r="J128" s="292"/>
      <c r="K128" s="292"/>
      <c r="L128" s="292"/>
      <c r="M128" s="292"/>
      <c r="N128" s="292">
        <f>N127</f>
        <v>12</v>
      </c>
      <c r="O128" s="292"/>
      <c r="P128" s="292"/>
      <c r="Q128" s="292"/>
      <c r="R128" s="292"/>
      <c r="S128" s="292"/>
      <c r="T128" s="292"/>
      <c r="U128" s="292"/>
      <c r="V128" s="292"/>
      <c r="W128" s="292"/>
      <c r="X128" s="292"/>
      <c r="Y128" s="408">
        <f>Y127</f>
        <v>0</v>
      </c>
      <c r="Z128" s="408">
        <f t="shared" ref="Z128:AF128" si="157">Z127</f>
        <v>0</v>
      </c>
      <c r="AA128" s="408">
        <f t="shared" si="157"/>
        <v>0</v>
      </c>
      <c r="AB128" s="408">
        <f t="shared" si="157"/>
        <v>0</v>
      </c>
      <c r="AC128" s="408">
        <f t="shared" si="157"/>
        <v>0</v>
      </c>
      <c r="AD128" s="408">
        <f t="shared" si="157"/>
        <v>0</v>
      </c>
      <c r="AE128" s="408">
        <f t="shared" si="157"/>
        <v>0</v>
      </c>
      <c r="AF128" s="408">
        <f t="shared" si="157"/>
        <v>0</v>
      </c>
      <c r="AG128" s="408">
        <f t="shared" ref="AG128" si="158">AG127</f>
        <v>0</v>
      </c>
      <c r="AH128" s="408">
        <f t="shared" ref="AH128" si="159">AH127</f>
        <v>0</v>
      </c>
      <c r="AI128" s="408">
        <f t="shared" ref="AI128" si="160">AI127</f>
        <v>0</v>
      </c>
      <c r="AJ128" s="408">
        <f t="shared" ref="AJ128" si="161">AJ127</f>
        <v>0</v>
      </c>
      <c r="AK128" s="408">
        <f t="shared" ref="AK128" si="162">AK127</f>
        <v>0</v>
      </c>
      <c r="AL128" s="408">
        <f t="shared" ref="AL128" si="163">AL127</f>
        <v>0</v>
      </c>
      <c r="AM128" s="303"/>
    </row>
    <row r="129" spans="1:39" ht="15" outlineLevel="1">
      <c r="B129" s="291"/>
      <c r="C129" s="288"/>
      <c r="D129" s="288"/>
      <c r="E129" s="288"/>
      <c r="F129" s="288"/>
      <c r="G129" s="288"/>
      <c r="H129" s="288"/>
      <c r="I129" s="288"/>
      <c r="J129" s="288"/>
      <c r="K129" s="288"/>
      <c r="L129" s="288"/>
      <c r="M129" s="288"/>
      <c r="N129" s="288"/>
      <c r="O129" s="288"/>
      <c r="P129" s="288"/>
      <c r="Q129" s="288"/>
      <c r="R129" s="288"/>
      <c r="S129" s="288"/>
      <c r="T129" s="288"/>
      <c r="U129" s="288"/>
      <c r="V129" s="288"/>
      <c r="W129" s="288"/>
      <c r="X129" s="288"/>
      <c r="Y129" s="409"/>
      <c r="Z129" s="422"/>
      <c r="AA129" s="422"/>
      <c r="AB129" s="422"/>
      <c r="AC129" s="422"/>
      <c r="AD129" s="422"/>
      <c r="AE129" s="422"/>
      <c r="AF129" s="422"/>
      <c r="AG129" s="422"/>
      <c r="AH129" s="422"/>
      <c r="AI129" s="422"/>
      <c r="AJ129" s="422"/>
      <c r="AK129" s="422"/>
      <c r="AL129" s="422"/>
      <c r="AM129" s="303"/>
    </row>
    <row r="130" spans="1:39" ht="30" outlineLevel="1">
      <c r="A130" s="519">
        <v>29</v>
      </c>
      <c r="B130" s="517" t="s">
        <v>121</v>
      </c>
      <c r="C130" s="288" t="s">
        <v>25</v>
      </c>
      <c r="D130" s="292"/>
      <c r="E130" s="292"/>
      <c r="F130" s="292"/>
      <c r="G130" s="292"/>
      <c r="H130" s="292"/>
      <c r="I130" s="292"/>
      <c r="J130" s="292"/>
      <c r="K130" s="292"/>
      <c r="L130" s="292"/>
      <c r="M130" s="292"/>
      <c r="N130" s="292">
        <v>3</v>
      </c>
      <c r="O130" s="292"/>
      <c r="P130" s="292"/>
      <c r="Q130" s="292"/>
      <c r="R130" s="292"/>
      <c r="S130" s="292"/>
      <c r="T130" s="292"/>
      <c r="U130" s="292"/>
      <c r="V130" s="292"/>
      <c r="W130" s="292"/>
      <c r="X130" s="292"/>
      <c r="Y130" s="423"/>
      <c r="Z130" s="407"/>
      <c r="AA130" s="407"/>
      <c r="AB130" s="407"/>
      <c r="AC130" s="407"/>
      <c r="AD130" s="407"/>
      <c r="AE130" s="407"/>
      <c r="AF130" s="412"/>
      <c r="AG130" s="412"/>
      <c r="AH130" s="412"/>
      <c r="AI130" s="412"/>
      <c r="AJ130" s="412"/>
      <c r="AK130" s="412"/>
      <c r="AL130" s="412"/>
      <c r="AM130" s="293">
        <f>SUM(Y130:AL130)</f>
        <v>0</v>
      </c>
    </row>
    <row r="131" spans="1:39" ht="15" outlineLevel="1">
      <c r="B131" s="291" t="s">
        <v>264</v>
      </c>
      <c r="C131" s="288" t="s">
        <v>160</v>
      </c>
      <c r="D131" s="292"/>
      <c r="E131" s="292"/>
      <c r="F131" s="292"/>
      <c r="G131" s="292"/>
      <c r="H131" s="292"/>
      <c r="I131" s="292"/>
      <c r="J131" s="292"/>
      <c r="K131" s="292"/>
      <c r="L131" s="292"/>
      <c r="M131" s="292"/>
      <c r="N131" s="292">
        <f>N130</f>
        <v>3</v>
      </c>
      <c r="O131" s="292"/>
      <c r="P131" s="292"/>
      <c r="Q131" s="292"/>
      <c r="R131" s="292"/>
      <c r="S131" s="292"/>
      <c r="T131" s="292"/>
      <c r="U131" s="292"/>
      <c r="V131" s="292"/>
      <c r="W131" s="292"/>
      <c r="X131" s="292"/>
      <c r="Y131" s="408">
        <f>Y130</f>
        <v>0</v>
      </c>
      <c r="Z131" s="408">
        <f t="shared" ref="Z131:AF131" si="164">Z130</f>
        <v>0</v>
      </c>
      <c r="AA131" s="408">
        <f t="shared" si="164"/>
        <v>0</v>
      </c>
      <c r="AB131" s="408">
        <f t="shared" si="164"/>
        <v>0</v>
      </c>
      <c r="AC131" s="408">
        <f t="shared" si="164"/>
        <v>0</v>
      </c>
      <c r="AD131" s="408">
        <f t="shared" si="164"/>
        <v>0</v>
      </c>
      <c r="AE131" s="408">
        <f t="shared" si="164"/>
        <v>0</v>
      </c>
      <c r="AF131" s="408">
        <f t="shared" si="164"/>
        <v>0</v>
      </c>
      <c r="AG131" s="408">
        <f t="shared" ref="AG131" si="165">AG130</f>
        <v>0</v>
      </c>
      <c r="AH131" s="408">
        <f t="shared" ref="AH131" si="166">AH130</f>
        <v>0</v>
      </c>
      <c r="AI131" s="408">
        <f t="shared" ref="AI131" si="167">AI130</f>
        <v>0</v>
      </c>
      <c r="AJ131" s="408">
        <f t="shared" ref="AJ131" si="168">AJ130</f>
        <v>0</v>
      </c>
      <c r="AK131" s="408">
        <f t="shared" ref="AK131" si="169">AK130</f>
        <v>0</v>
      </c>
      <c r="AL131" s="408">
        <f t="shared" ref="AL131" si="170">AL130</f>
        <v>0</v>
      </c>
      <c r="AM131" s="303"/>
    </row>
    <row r="132" spans="1:39" ht="15" outlineLevel="1">
      <c r="B132" s="291"/>
      <c r="C132" s="288"/>
      <c r="D132" s="288"/>
      <c r="E132" s="288"/>
      <c r="F132" s="288"/>
      <c r="G132" s="288"/>
      <c r="H132" s="288"/>
      <c r="I132" s="288"/>
      <c r="J132" s="288"/>
      <c r="K132" s="288"/>
      <c r="L132" s="288"/>
      <c r="M132" s="288"/>
      <c r="N132" s="288"/>
      <c r="O132" s="288"/>
      <c r="P132" s="288"/>
      <c r="Q132" s="288"/>
      <c r="R132" s="288"/>
      <c r="S132" s="288"/>
      <c r="T132" s="288"/>
      <c r="U132" s="288"/>
      <c r="V132" s="288"/>
      <c r="W132" s="288"/>
      <c r="X132" s="288"/>
      <c r="Y132" s="409"/>
      <c r="Z132" s="422"/>
      <c r="AA132" s="422"/>
      <c r="AB132" s="422"/>
      <c r="AC132" s="422"/>
      <c r="AD132" s="422"/>
      <c r="AE132" s="422"/>
      <c r="AF132" s="422"/>
      <c r="AG132" s="422"/>
      <c r="AH132" s="422"/>
      <c r="AI132" s="422"/>
      <c r="AJ132" s="422"/>
      <c r="AK132" s="422"/>
      <c r="AL132" s="422"/>
      <c r="AM132" s="303"/>
    </row>
    <row r="133" spans="1:39" ht="30" outlineLevel="1">
      <c r="A133" s="519">
        <v>30</v>
      </c>
      <c r="B133" s="517" t="s">
        <v>122</v>
      </c>
      <c r="C133" s="288" t="s">
        <v>25</v>
      </c>
      <c r="D133" s="292"/>
      <c r="E133" s="292"/>
      <c r="F133" s="292"/>
      <c r="G133" s="292"/>
      <c r="H133" s="292"/>
      <c r="I133" s="292"/>
      <c r="J133" s="292"/>
      <c r="K133" s="292"/>
      <c r="L133" s="292"/>
      <c r="M133" s="292"/>
      <c r="N133" s="292">
        <v>12</v>
      </c>
      <c r="O133" s="292"/>
      <c r="P133" s="292"/>
      <c r="Q133" s="292"/>
      <c r="R133" s="292"/>
      <c r="S133" s="292"/>
      <c r="T133" s="292"/>
      <c r="U133" s="292"/>
      <c r="V133" s="292"/>
      <c r="W133" s="292"/>
      <c r="X133" s="292"/>
      <c r="Y133" s="423"/>
      <c r="Z133" s="407"/>
      <c r="AA133" s="407"/>
      <c r="AB133" s="407"/>
      <c r="AC133" s="407"/>
      <c r="AD133" s="407"/>
      <c r="AE133" s="407"/>
      <c r="AF133" s="412"/>
      <c r="AG133" s="412"/>
      <c r="AH133" s="412"/>
      <c r="AI133" s="412"/>
      <c r="AJ133" s="412"/>
      <c r="AK133" s="412"/>
      <c r="AL133" s="412"/>
      <c r="AM133" s="293">
        <f>SUM(Y133:AL133)</f>
        <v>0</v>
      </c>
    </row>
    <row r="134" spans="1:39" ht="15" outlineLevel="1">
      <c r="B134" s="291" t="s">
        <v>264</v>
      </c>
      <c r="C134" s="288" t="s">
        <v>160</v>
      </c>
      <c r="D134" s="292"/>
      <c r="E134" s="292"/>
      <c r="F134" s="292"/>
      <c r="G134" s="292"/>
      <c r="H134" s="292"/>
      <c r="I134" s="292"/>
      <c r="J134" s="292"/>
      <c r="K134" s="292"/>
      <c r="L134" s="292"/>
      <c r="M134" s="292"/>
      <c r="N134" s="292">
        <f>N133</f>
        <v>12</v>
      </c>
      <c r="O134" s="292"/>
      <c r="P134" s="292"/>
      <c r="Q134" s="292"/>
      <c r="R134" s="292"/>
      <c r="S134" s="292"/>
      <c r="T134" s="292"/>
      <c r="U134" s="292"/>
      <c r="V134" s="292"/>
      <c r="W134" s="292"/>
      <c r="X134" s="292"/>
      <c r="Y134" s="408">
        <f>Y133</f>
        <v>0</v>
      </c>
      <c r="Z134" s="408">
        <f t="shared" ref="Z134:AF134" si="171">Z133</f>
        <v>0</v>
      </c>
      <c r="AA134" s="408">
        <f t="shared" si="171"/>
        <v>0</v>
      </c>
      <c r="AB134" s="408">
        <f t="shared" si="171"/>
        <v>0</v>
      </c>
      <c r="AC134" s="408">
        <f t="shared" si="171"/>
        <v>0</v>
      </c>
      <c r="AD134" s="408">
        <f t="shared" si="171"/>
        <v>0</v>
      </c>
      <c r="AE134" s="408">
        <f t="shared" si="171"/>
        <v>0</v>
      </c>
      <c r="AF134" s="408">
        <f t="shared" si="171"/>
        <v>0</v>
      </c>
      <c r="AG134" s="408">
        <f t="shared" ref="AG134" si="172">AG133</f>
        <v>0</v>
      </c>
      <c r="AH134" s="408">
        <f t="shared" ref="AH134" si="173">AH133</f>
        <v>0</v>
      </c>
      <c r="AI134" s="408">
        <f t="shared" ref="AI134" si="174">AI133</f>
        <v>0</v>
      </c>
      <c r="AJ134" s="408">
        <f t="shared" ref="AJ134" si="175">AJ133</f>
        <v>0</v>
      </c>
      <c r="AK134" s="408">
        <f t="shared" ref="AK134" si="176">AK133</f>
        <v>0</v>
      </c>
      <c r="AL134" s="408">
        <f t="shared" ref="AL134" si="177">AL133</f>
        <v>0</v>
      </c>
      <c r="AM134" s="303"/>
    </row>
    <row r="135" spans="1:39" ht="15" outlineLevel="1">
      <c r="B135" s="291"/>
      <c r="C135" s="288"/>
      <c r="D135" s="288"/>
      <c r="E135" s="288"/>
      <c r="F135" s="288"/>
      <c r="G135" s="288"/>
      <c r="H135" s="288"/>
      <c r="I135" s="288"/>
      <c r="J135" s="288"/>
      <c r="K135" s="288"/>
      <c r="L135" s="288"/>
      <c r="M135" s="288"/>
      <c r="N135" s="288"/>
      <c r="O135" s="288"/>
      <c r="P135" s="288"/>
      <c r="Q135" s="288"/>
      <c r="R135" s="288"/>
      <c r="S135" s="288"/>
      <c r="T135" s="288"/>
      <c r="U135" s="288"/>
      <c r="V135" s="288"/>
      <c r="W135" s="288"/>
      <c r="X135" s="288"/>
      <c r="Y135" s="409"/>
      <c r="Z135" s="422"/>
      <c r="AA135" s="422"/>
      <c r="AB135" s="422"/>
      <c r="AC135" s="422"/>
      <c r="AD135" s="422"/>
      <c r="AE135" s="422"/>
      <c r="AF135" s="422"/>
      <c r="AG135" s="422"/>
      <c r="AH135" s="422"/>
      <c r="AI135" s="422"/>
      <c r="AJ135" s="422"/>
      <c r="AK135" s="422"/>
      <c r="AL135" s="422"/>
      <c r="AM135" s="303"/>
    </row>
    <row r="136" spans="1:39" ht="30" outlineLevel="1">
      <c r="A136" s="519">
        <v>31</v>
      </c>
      <c r="B136" s="517" t="s">
        <v>123</v>
      </c>
      <c r="C136" s="288" t="s">
        <v>25</v>
      </c>
      <c r="D136" s="292"/>
      <c r="E136" s="292"/>
      <c r="F136" s="292"/>
      <c r="G136" s="292"/>
      <c r="H136" s="292"/>
      <c r="I136" s="292"/>
      <c r="J136" s="292"/>
      <c r="K136" s="292"/>
      <c r="L136" s="292"/>
      <c r="M136" s="292"/>
      <c r="N136" s="292">
        <v>12</v>
      </c>
      <c r="O136" s="292"/>
      <c r="P136" s="292"/>
      <c r="Q136" s="292"/>
      <c r="R136" s="292"/>
      <c r="S136" s="292"/>
      <c r="T136" s="292"/>
      <c r="U136" s="292"/>
      <c r="V136" s="292"/>
      <c r="W136" s="292"/>
      <c r="X136" s="292"/>
      <c r="Y136" s="423"/>
      <c r="Z136" s="407"/>
      <c r="AA136" s="407"/>
      <c r="AB136" s="407"/>
      <c r="AC136" s="407"/>
      <c r="AD136" s="407"/>
      <c r="AE136" s="407"/>
      <c r="AF136" s="412"/>
      <c r="AG136" s="412"/>
      <c r="AH136" s="412"/>
      <c r="AI136" s="412"/>
      <c r="AJ136" s="412"/>
      <c r="AK136" s="412"/>
      <c r="AL136" s="412"/>
      <c r="AM136" s="293">
        <f>SUM(Y136:AL136)</f>
        <v>0</v>
      </c>
    </row>
    <row r="137" spans="1:39" ht="15" outlineLevel="1">
      <c r="B137" s="291" t="s">
        <v>264</v>
      </c>
      <c r="C137" s="288" t="s">
        <v>160</v>
      </c>
      <c r="D137" s="292"/>
      <c r="E137" s="292"/>
      <c r="F137" s="292"/>
      <c r="G137" s="292"/>
      <c r="H137" s="292"/>
      <c r="I137" s="292"/>
      <c r="J137" s="292"/>
      <c r="K137" s="292"/>
      <c r="L137" s="292"/>
      <c r="M137" s="292"/>
      <c r="N137" s="292">
        <f>N136</f>
        <v>12</v>
      </c>
      <c r="O137" s="292"/>
      <c r="P137" s="292"/>
      <c r="Q137" s="292"/>
      <c r="R137" s="292"/>
      <c r="S137" s="292"/>
      <c r="T137" s="292"/>
      <c r="U137" s="292"/>
      <c r="V137" s="292"/>
      <c r="W137" s="292"/>
      <c r="X137" s="292"/>
      <c r="Y137" s="408">
        <f>Y136</f>
        <v>0</v>
      </c>
      <c r="Z137" s="408">
        <f t="shared" ref="Z137:AF137" si="178">Z136</f>
        <v>0</v>
      </c>
      <c r="AA137" s="408">
        <f t="shared" si="178"/>
        <v>0</v>
      </c>
      <c r="AB137" s="408">
        <f t="shared" si="178"/>
        <v>0</v>
      </c>
      <c r="AC137" s="408">
        <f t="shared" si="178"/>
        <v>0</v>
      </c>
      <c r="AD137" s="408">
        <f t="shared" si="178"/>
        <v>0</v>
      </c>
      <c r="AE137" s="408">
        <f t="shared" si="178"/>
        <v>0</v>
      </c>
      <c r="AF137" s="408">
        <f t="shared" si="178"/>
        <v>0</v>
      </c>
      <c r="AG137" s="408">
        <f t="shared" ref="AG137" si="179">AG136</f>
        <v>0</v>
      </c>
      <c r="AH137" s="408">
        <f t="shared" ref="AH137" si="180">AH136</f>
        <v>0</v>
      </c>
      <c r="AI137" s="408">
        <f t="shared" ref="AI137" si="181">AI136</f>
        <v>0</v>
      </c>
      <c r="AJ137" s="408">
        <f t="shared" ref="AJ137" si="182">AJ136</f>
        <v>0</v>
      </c>
      <c r="AK137" s="408">
        <f t="shared" ref="AK137" si="183">AK136</f>
        <v>0</v>
      </c>
      <c r="AL137" s="408">
        <f t="shared" ref="AL137" si="184">AL136</f>
        <v>0</v>
      </c>
      <c r="AM137" s="303"/>
    </row>
    <row r="138" spans="1:39" ht="15" outlineLevel="1">
      <c r="B138" s="517"/>
      <c r="C138" s="288"/>
      <c r="D138" s="288"/>
      <c r="E138" s="288"/>
      <c r="F138" s="288"/>
      <c r="G138" s="288"/>
      <c r="H138" s="288"/>
      <c r="I138" s="288"/>
      <c r="J138" s="288"/>
      <c r="K138" s="288"/>
      <c r="L138" s="288"/>
      <c r="M138" s="288"/>
      <c r="N138" s="288"/>
      <c r="O138" s="288"/>
      <c r="P138" s="288"/>
      <c r="Q138" s="288"/>
      <c r="R138" s="288"/>
      <c r="S138" s="288"/>
      <c r="T138" s="288"/>
      <c r="U138" s="288"/>
      <c r="V138" s="288"/>
      <c r="W138" s="288"/>
      <c r="X138" s="288"/>
      <c r="Y138" s="409"/>
      <c r="Z138" s="422"/>
      <c r="AA138" s="422"/>
      <c r="AB138" s="422"/>
      <c r="AC138" s="422"/>
      <c r="AD138" s="422"/>
      <c r="AE138" s="422"/>
      <c r="AF138" s="422"/>
      <c r="AG138" s="422"/>
      <c r="AH138" s="422"/>
      <c r="AI138" s="422"/>
      <c r="AJ138" s="422"/>
      <c r="AK138" s="422"/>
      <c r="AL138" s="422"/>
      <c r="AM138" s="303"/>
    </row>
    <row r="139" spans="1:39" ht="15.75" customHeight="1" outlineLevel="1">
      <c r="A139" s="519">
        <v>32</v>
      </c>
      <c r="B139" s="517" t="s">
        <v>124</v>
      </c>
      <c r="C139" s="288" t="s">
        <v>25</v>
      </c>
      <c r="D139" s="292"/>
      <c r="E139" s="292"/>
      <c r="F139" s="292"/>
      <c r="G139" s="292"/>
      <c r="H139" s="292"/>
      <c r="I139" s="292"/>
      <c r="J139" s="292"/>
      <c r="K139" s="292"/>
      <c r="L139" s="292"/>
      <c r="M139" s="292"/>
      <c r="N139" s="292">
        <v>12</v>
      </c>
      <c r="O139" s="292"/>
      <c r="P139" s="292"/>
      <c r="Q139" s="292"/>
      <c r="R139" s="292"/>
      <c r="S139" s="292"/>
      <c r="T139" s="292"/>
      <c r="U139" s="292"/>
      <c r="V139" s="292"/>
      <c r="W139" s="292"/>
      <c r="X139" s="292"/>
      <c r="Y139" s="423"/>
      <c r="Z139" s="407"/>
      <c r="AA139" s="407"/>
      <c r="AB139" s="407"/>
      <c r="AC139" s="407"/>
      <c r="AD139" s="407"/>
      <c r="AE139" s="407"/>
      <c r="AF139" s="412"/>
      <c r="AG139" s="412"/>
      <c r="AH139" s="412"/>
      <c r="AI139" s="412"/>
      <c r="AJ139" s="412"/>
      <c r="AK139" s="412"/>
      <c r="AL139" s="412"/>
      <c r="AM139" s="293">
        <f>SUM(Y139:AL139)</f>
        <v>0</v>
      </c>
    </row>
    <row r="140" spans="1:39" ht="15" outlineLevel="1">
      <c r="B140" s="291" t="s">
        <v>264</v>
      </c>
      <c r="C140" s="288" t="s">
        <v>160</v>
      </c>
      <c r="D140" s="292"/>
      <c r="E140" s="292"/>
      <c r="F140" s="292"/>
      <c r="G140" s="292"/>
      <c r="H140" s="292"/>
      <c r="I140" s="292"/>
      <c r="J140" s="292"/>
      <c r="K140" s="292"/>
      <c r="L140" s="292"/>
      <c r="M140" s="292"/>
      <c r="N140" s="292">
        <f>N139</f>
        <v>12</v>
      </c>
      <c r="O140" s="292"/>
      <c r="P140" s="292"/>
      <c r="Q140" s="292"/>
      <c r="R140" s="292"/>
      <c r="S140" s="292"/>
      <c r="T140" s="292"/>
      <c r="U140" s="292"/>
      <c r="V140" s="292"/>
      <c r="W140" s="292"/>
      <c r="X140" s="292"/>
      <c r="Y140" s="408">
        <f>Y139</f>
        <v>0</v>
      </c>
      <c r="Z140" s="408">
        <f t="shared" ref="Z140:AF140" si="185">Z139</f>
        <v>0</v>
      </c>
      <c r="AA140" s="408">
        <f t="shared" si="185"/>
        <v>0</v>
      </c>
      <c r="AB140" s="408">
        <f t="shared" si="185"/>
        <v>0</v>
      </c>
      <c r="AC140" s="408">
        <f t="shared" si="185"/>
        <v>0</v>
      </c>
      <c r="AD140" s="408">
        <f t="shared" si="185"/>
        <v>0</v>
      </c>
      <c r="AE140" s="408">
        <f t="shared" si="185"/>
        <v>0</v>
      </c>
      <c r="AF140" s="408">
        <f t="shared" si="185"/>
        <v>0</v>
      </c>
      <c r="AG140" s="408">
        <f t="shared" ref="AG140" si="186">AG139</f>
        <v>0</v>
      </c>
      <c r="AH140" s="408">
        <f t="shared" ref="AH140" si="187">AH139</f>
        <v>0</v>
      </c>
      <c r="AI140" s="408">
        <f t="shared" ref="AI140" si="188">AI139</f>
        <v>0</v>
      </c>
      <c r="AJ140" s="408">
        <f t="shared" ref="AJ140" si="189">AJ139</f>
        <v>0</v>
      </c>
      <c r="AK140" s="408">
        <f t="shared" ref="AK140" si="190">AK139</f>
        <v>0</v>
      </c>
      <c r="AL140" s="408">
        <f t="shared" ref="AL140" si="191">AL139</f>
        <v>0</v>
      </c>
      <c r="AM140" s="303"/>
    </row>
    <row r="141" spans="1:39" ht="15" outlineLevel="1">
      <c r="B141" s="517"/>
      <c r="C141" s="288"/>
      <c r="D141" s="288"/>
      <c r="E141" s="288"/>
      <c r="F141" s="288"/>
      <c r="G141" s="288"/>
      <c r="H141" s="288"/>
      <c r="I141" s="288"/>
      <c r="J141" s="288"/>
      <c r="K141" s="288"/>
      <c r="L141" s="288"/>
      <c r="M141" s="288"/>
      <c r="N141" s="288"/>
      <c r="O141" s="288"/>
      <c r="P141" s="288"/>
      <c r="Q141" s="288"/>
      <c r="R141" s="288"/>
      <c r="S141" s="288"/>
      <c r="T141" s="288"/>
      <c r="U141" s="288"/>
      <c r="V141" s="288"/>
      <c r="W141" s="288"/>
      <c r="X141" s="288"/>
      <c r="Y141" s="409"/>
      <c r="Z141" s="422"/>
      <c r="AA141" s="422"/>
      <c r="AB141" s="422"/>
      <c r="AC141" s="422"/>
      <c r="AD141" s="422"/>
      <c r="AE141" s="422"/>
      <c r="AF141" s="422"/>
      <c r="AG141" s="422"/>
      <c r="AH141" s="422"/>
      <c r="AI141" s="422"/>
      <c r="AJ141" s="422"/>
      <c r="AK141" s="422"/>
      <c r="AL141" s="422"/>
      <c r="AM141" s="303"/>
    </row>
    <row r="142" spans="1:39" ht="15.6" outlineLevel="1">
      <c r="B142" s="285" t="s">
        <v>486</v>
      </c>
      <c r="C142" s="288"/>
      <c r="D142" s="288"/>
      <c r="E142" s="288"/>
      <c r="F142" s="288"/>
      <c r="G142" s="288"/>
      <c r="H142" s="288"/>
      <c r="I142" s="288"/>
      <c r="J142" s="288"/>
      <c r="K142" s="288"/>
      <c r="L142" s="288"/>
      <c r="M142" s="288"/>
      <c r="N142" s="288"/>
      <c r="O142" s="288"/>
      <c r="P142" s="288"/>
      <c r="Q142" s="288"/>
      <c r="R142" s="288"/>
      <c r="S142" s="288"/>
      <c r="T142" s="288"/>
      <c r="U142" s="288"/>
      <c r="V142" s="288"/>
      <c r="W142" s="288"/>
      <c r="X142" s="288"/>
      <c r="Y142" s="409"/>
      <c r="Z142" s="422"/>
      <c r="AA142" s="422"/>
      <c r="AB142" s="422"/>
      <c r="AC142" s="422"/>
      <c r="AD142" s="422"/>
      <c r="AE142" s="422"/>
      <c r="AF142" s="422"/>
      <c r="AG142" s="422"/>
      <c r="AH142" s="422"/>
      <c r="AI142" s="422"/>
      <c r="AJ142" s="422"/>
      <c r="AK142" s="422"/>
      <c r="AL142" s="422"/>
      <c r="AM142" s="303"/>
    </row>
    <row r="143" spans="1:39" ht="15" outlineLevel="1">
      <c r="A143" s="519">
        <v>33</v>
      </c>
      <c r="B143" s="517" t="s">
        <v>125</v>
      </c>
      <c r="C143" s="288" t="s">
        <v>25</v>
      </c>
      <c r="D143" s="292"/>
      <c r="E143" s="292"/>
      <c r="F143" s="292"/>
      <c r="G143" s="292"/>
      <c r="H143" s="292"/>
      <c r="I143" s="292"/>
      <c r="J143" s="292"/>
      <c r="K143" s="292"/>
      <c r="L143" s="292"/>
      <c r="M143" s="292"/>
      <c r="N143" s="292">
        <v>0</v>
      </c>
      <c r="O143" s="292"/>
      <c r="P143" s="292"/>
      <c r="Q143" s="292"/>
      <c r="R143" s="292"/>
      <c r="S143" s="292"/>
      <c r="T143" s="292"/>
      <c r="U143" s="292"/>
      <c r="V143" s="292"/>
      <c r="W143" s="292"/>
      <c r="X143" s="292"/>
      <c r="Y143" s="423"/>
      <c r="Z143" s="407"/>
      <c r="AA143" s="407"/>
      <c r="AB143" s="407"/>
      <c r="AC143" s="407"/>
      <c r="AD143" s="407"/>
      <c r="AE143" s="407"/>
      <c r="AF143" s="412"/>
      <c r="AG143" s="412"/>
      <c r="AH143" s="412"/>
      <c r="AI143" s="412"/>
      <c r="AJ143" s="412"/>
      <c r="AK143" s="412"/>
      <c r="AL143" s="412"/>
      <c r="AM143" s="293">
        <f>SUM(Y143:AL143)</f>
        <v>0</v>
      </c>
    </row>
    <row r="144" spans="1:39" ht="15" outlineLevel="1">
      <c r="B144" s="291" t="s">
        <v>264</v>
      </c>
      <c r="C144" s="288" t="s">
        <v>160</v>
      </c>
      <c r="D144" s="292"/>
      <c r="E144" s="292"/>
      <c r="F144" s="292"/>
      <c r="G144" s="292"/>
      <c r="H144" s="292"/>
      <c r="I144" s="292"/>
      <c r="J144" s="292"/>
      <c r="K144" s="292"/>
      <c r="L144" s="292"/>
      <c r="M144" s="292"/>
      <c r="N144" s="292">
        <f>N143</f>
        <v>0</v>
      </c>
      <c r="O144" s="292"/>
      <c r="P144" s="292"/>
      <c r="Q144" s="292"/>
      <c r="R144" s="292"/>
      <c r="S144" s="292"/>
      <c r="T144" s="292"/>
      <c r="U144" s="292"/>
      <c r="V144" s="292"/>
      <c r="W144" s="292"/>
      <c r="X144" s="292"/>
      <c r="Y144" s="408">
        <f>Y143</f>
        <v>0</v>
      </c>
      <c r="Z144" s="408">
        <f t="shared" ref="Z144:AF144" si="192">Z143</f>
        <v>0</v>
      </c>
      <c r="AA144" s="408">
        <f t="shared" si="192"/>
        <v>0</v>
      </c>
      <c r="AB144" s="408">
        <f t="shared" si="192"/>
        <v>0</v>
      </c>
      <c r="AC144" s="408">
        <f t="shared" si="192"/>
        <v>0</v>
      </c>
      <c r="AD144" s="408">
        <f t="shared" si="192"/>
        <v>0</v>
      </c>
      <c r="AE144" s="408">
        <f t="shared" si="192"/>
        <v>0</v>
      </c>
      <c r="AF144" s="408">
        <f t="shared" si="192"/>
        <v>0</v>
      </c>
      <c r="AG144" s="408">
        <f t="shared" ref="AG144" si="193">AG143</f>
        <v>0</v>
      </c>
      <c r="AH144" s="408">
        <f t="shared" ref="AH144" si="194">AH143</f>
        <v>0</v>
      </c>
      <c r="AI144" s="408">
        <f t="shared" ref="AI144" si="195">AI143</f>
        <v>0</v>
      </c>
      <c r="AJ144" s="408">
        <f t="shared" ref="AJ144" si="196">AJ143</f>
        <v>0</v>
      </c>
      <c r="AK144" s="408">
        <f t="shared" ref="AK144" si="197">AK143</f>
        <v>0</v>
      </c>
      <c r="AL144" s="408">
        <f t="shared" ref="AL144" si="198">AL143</f>
        <v>0</v>
      </c>
      <c r="AM144" s="303"/>
    </row>
    <row r="145" spans="1:39" ht="15" outlineLevel="1">
      <c r="B145" s="517"/>
      <c r="C145" s="288"/>
      <c r="D145" s="288"/>
      <c r="E145" s="288"/>
      <c r="F145" s="288"/>
      <c r="G145" s="288"/>
      <c r="H145" s="288"/>
      <c r="I145" s="288"/>
      <c r="J145" s="288"/>
      <c r="K145" s="288"/>
      <c r="L145" s="288"/>
      <c r="M145" s="288"/>
      <c r="N145" s="288"/>
      <c r="O145" s="288"/>
      <c r="P145" s="288"/>
      <c r="Q145" s="288"/>
      <c r="R145" s="288"/>
      <c r="S145" s="288"/>
      <c r="T145" s="288"/>
      <c r="U145" s="288"/>
      <c r="V145" s="288"/>
      <c r="W145" s="288"/>
      <c r="X145" s="288"/>
      <c r="Y145" s="409"/>
      <c r="Z145" s="422"/>
      <c r="AA145" s="422"/>
      <c r="AB145" s="422"/>
      <c r="AC145" s="422"/>
      <c r="AD145" s="422"/>
      <c r="AE145" s="422"/>
      <c r="AF145" s="422"/>
      <c r="AG145" s="422"/>
      <c r="AH145" s="422"/>
      <c r="AI145" s="422"/>
      <c r="AJ145" s="422"/>
      <c r="AK145" s="422"/>
      <c r="AL145" s="422"/>
      <c r="AM145" s="303"/>
    </row>
    <row r="146" spans="1:39" ht="15" outlineLevel="1">
      <c r="A146" s="519">
        <v>34</v>
      </c>
      <c r="B146" s="517" t="s">
        <v>126</v>
      </c>
      <c r="C146" s="288" t="s">
        <v>25</v>
      </c>
      <c r="D146" s="292"/>
      <c r="E146" s="292"/>
      <c r="F146" s="292"/>
      <c r="G146" s="292"/>
      <c r="H146" s="292"/>
      <c r="I146" s="292"/>
      <c r="J146" s="292"/>
      <c r="K146" s="292"/>
      <c r="L146" s="292"/>
      <c r="M146" s="292"/>
      <c r="N146" s="292">
        <v>0</v>
      </c>
      <c r="O146" s="292"/>
      <c r="P146" s="292"/>
      <c r="Q146" s="292"/>
      <c r="R146" s="292"/>
      <c r="S146" s="292"/>
      <c r="T146" s="292"/>
      <c r="U146" s="292"/>
      <c r="V146" s="292"/>
      <c r="W146" s="292"/>
      <c r="X146" s="292"/>
      <c r="Y146" s="423"/>
      <c r="Z146" s="407"/>
      <c r="AA146" s="407"/>
      <c r="AB146" s="407"/>
      <c r="AC146" s="407"/>
      <c r="AD146" s="407"/>
      <c r="AE146" s="407"/>
      <c r="AF146" s="412"/>
      <c r="AG146" s="412"/>
      <c r="AH146" s="412"/>
      <c r="AI146" s="412"/>
      <c r="AJ146" s="412"/>
      <c r="AK146" s="412"/>
      <c r="AL146" s="412"/>
      <c r="AM146" s="293">
        <f>SUM(Y146:AL146)</f>
        <v>0</v>
      </c>
    </row>
    <row r="147" spans="1:39" ht="15" outlineLevel="1">
      <c r="B147" s="291" t="s">
        <v>264</v>
      </c>
      <c r="C147" s="288" t="s">
        <v>160</v>
      </c>
      <c r="D147" s="292"/>
      <c r="E147" s="292"/>
      <c r="F147" s="292"/>
      <c r="G147" s="292"/>
      <c r="H147" s="292"/>
      <c r="I147" s="292"/>
      <c r="J147" s="292"/>
      <c r="K147" s="292"/>
      <c r="L147" s="292"/>
      <c r="M147" s="292"/>
      <c r="N147" s="292">
        <f>N146</f>
        <v>0</v>
      </c>
      <c r="O147" s="292"/>
      <c r="P147" s="292"/>
      <c r="Q147" s="292"/>
      <c r="R147" s="292"/>
      <c r="S147" s="292"/>
      <c r="T147" s="292"/>
      <c r="U147" s="292"/>
      <c r="V147" s="292"/>
      <c r="W147" s="292"/>
      <c r="X147" s="292"/>
      <c r="Y147" s="408">
        <f>Y146</f>
        <v>0</v>
      </c>
      <c r="Z147" s="408">
        <f t="shared" ref="Z147:AF147" si="199">Z146</f>
        <v>0</v>
      </c>
      <c r="AA147" s="408">
        <f t="shared" si="199"/>
        <v>0</v>
      </c>
      <c r="AB147" s="408">
        <f t="shared" si="199"/>
        <v>0</v>
      </c>
      <c r="AC147" s="408">
        <f t="shared" si="199"/>
        <v>0</v>
      </c>
      <c r="AD147" s="408">
        <f t="shared" si="199"/>
        <v>0</v>
      </c>
      <c r="AE147" s="408">
        <f t="shared" si="199"/>
        <v>0</v>
      </c>
      <c r="AF147" s="408">
        <f t="shared" si="199"/>
        <v>0</v>
      </c>
      <c r="AG147" s="408">
        <f t="shared" ref="AG147" si="200">AG146</f>
        <v>0</v>
      </c>
      <c r="AH147" s="408">
        <f t="shared" ref="AH147" si="201">AH146</f>
        <v>0</v>
      </c>
      <c r="AI147" s="408">
        <f t="shared" ref="AI147" si="202">AI146</f>
        <v>0</v>
      </c>
      <c r="AJ147" s="408">
        <f t="shared" ref="AJ147" si="203">AJ146</f>
        <v>0</v>
      </c>
      <c r="AK147" s="408">
        <f t="shared" ref="AK147" si="204">AK146</f>
        <v>0</v>
      </c>
      <c r="AL147" s="408">
        <f t="shared" ref="AL147" si="205">AL146</f>
        <v>0</v>
      </c>
      <c r="AM147" s="303"/>
    </row>
    <row r="148" spans="1:39" ht="15" outlineLevel="1">
      <c r="B148" s="517"/>
      <c r="C148" s="288"/>
      <c r="D148" s="288"/>
      <c r="E148" s="288"/>
      <c r="F148" s="288"/>
      <c r="G148" s="288"/>
      <c r="H148" s="288"/>
      <c r="I148" s="288"/>
      <c r="J148" s="288"/>
      <c r="K148" s="288"/>
      <c r="L148" s="288"/>
      <c r="M148" s="288"/>
      <c r="N148" s="288"/>
      <c r="O148" s="288"/>
      <c r="P148" s="288"/>
      <c r="Q148" s="288"/>
      <c r="R148" s="288"/>
      <c r="S148" s="288"/>
      <c r="T148" s="288"/>
      <c r="U148" s="288"/>
      <c r="V148" s="288"/>
      <c r="W148" s="288"/>
      <c r="X148" s="288"/>
      <c r="Y148" s="409"/>
      <c r="Z148" s="422"/>
      <c r="AA148" s="422"/>
      <c r="AB148" s="422"/>
      <c r="AC148" s="422"/>
      <c r="AD148" s="422"/>
      <c r="AE148" s="422"/>
      <c r="AF148" s="422"/>
      <c r="AG148" s="422"/>
      <c r="AH148" s="422"/>
      <c r="AI148" s="422"/>
      <c r="AJ148" s="422"/>
      <c r="AK148" s="422"/>
      <c r="AL148" s="422"/>
      <c r="AM148" s="303"/>
    </row>
    <row r="149" spans="1:39" ht="15" outlineLevel="1">
      <c r="A149" s="519">
        <v>35</v>
      </c>
      <c r="B149" s="517" t="s">
        <v>127</v>
      </c>
      <c r="C149" s="288" t="s">
        <v>25</v>
      </c>
      <c r="D149" s="292"/>
      <c r="E149" s="292"/>
      <c r="F149" s="292"/>
      <c r="G149" s="292"/>
      <c r="H149" s="292"/>
      <c r="I149" s="292"/>
      <c r="J149" s="292"/>
      <c r="K149" s="292"/>
      <c r="L149" s="292"/>
      <c r="M149" s="292"/>
      <c r="N149" s="292">
        <v>0</v>
      </c>
      <c r="O149" s="292"/>
      <c r="P149" s="292"/>
      <c r="Q149" s="292"/>
      <c r="R149" s="292"/>
      <c r="S149" s="292"/>
      <c r="T149" s="292"/>
      <c r="U149" s="292"/>
      <c r="V149" s="292"/>
      <c r="W149" s="292"/>
      <c r="X149" s="292"/>
      <c r="Y149" s="423"/>
      <c r="Z149" s="407"/>
      <c r="AA149" s="407"/>
      <c r="AB149" s="407"/>
      <c r="AC149" s="407"/>
      <c r="AD149" s="407"/>
      <c r="AE149" s="407"/>
      <c r="AF149" s="412"/>
      <c r="AG149" s="412"/>
      <c r="AH149" s="412"/>
      <c r="AI149" s="412"/>
      <c r="AJ149" s="412"/>
      <c r="AK149" s="412"/>
      <c r="AL149" s="412"/>
      <c r="AM149" s="293">
        <f>SUM(Y149:AL149)</f>
        <v>0</v>
      </c>
    </row>
    <row r="150" spans="1:39" ht="15" outlineLevel="1">
      <c r="B150" s="291" t="s">
        <v>264</v>
      </c>
      <c r="C150" s="288" t="s">
        <v>160</v>
      </c>
      <c r="D150" s="292"/>
      <c r="E150" s="292"/>
      <c r="F150" s="292"/>
      <c r="G150" s="292"/>
      <c r="H150" s="292"/>
      <c r="I150" s="292"/>
      <c r="J150" s="292"/>
      <c r="K150" s="292"/>
      <c r="L150" s="292"/>
      <c r="M150" s="292"/>
      <c r="N150" s="292">
        <f>N149</f>
        <v>0</v>
      </c>
      <c r="O150" s="292"/>
      <c r="P150" s="292"/>
      <c r="Q150" s="292"/>
      <c r="R150" s="292"/>
      <c r="S150" s="292"/>
      <c r="T150" s="292"/>
      <c r="U150" s="292"/>
      <c r="V150" s="292"/>
      <c r="W150" s="292"/>
      <c r="X150" s="292"/>
      <c r="Y150" s="408">
        <f>Y149</f>
        <v>0</v>
      </c>
      <c r="Z150" s="408">
        <f t="shared" ref="Z150:AF150" si="206">Z149</f>
        <v>0</v>
      </c>
      <c r="AA150" s="408">
        <f t="shared" si="206"/>
        <v>0</v>
      </c>
      <c r="AB150" s="408">
        <f t="shared" si="206"/>
        <v>0</v>
      </c>
      <c r="AC150" s="408">
        <f t="shared" si="206"/>
        <v>0</v>
      </c>
      <c r="AD150" s="408">
        <f t="shared" si="206"/>
        <v>0</v>
      </c>
      <c r="AE150" s="408">
        <f t="shared" si="206"/>
        <v>0</v>
      </c>
      <c r="AF150" s="408">
        <f t="shared" si="206"/>
        <v>0</v>
      </c>
      <c r="AG150" s="408">
        <f t="shared" ref="AG150" si="207">AG149</f>
        <v>0</v>
      </c>
      <c r="AH150" s="408">
        <f t="shared" ref="AH150" si="208">AH149</f>
        <v>0</v>
      </c>
      <c r="AI150" s="408">
        <f t="shared" ref="AI150" si="209">AI149</f>
        <v>0</v>
      </c>
      <c r="AJ150" s="408">
        <f t="shared" ref="AJ150" si="210">AJ149</f>
        <v>0</v>
      </c>
      <c r="AK150" s="408">
        <f t="shared" ref="AK150" si="211">AK149</f>
        <v>0</v>
      </c>
      <c r="AL150" s="408">
        <f t="shared" ref="AL150" si="212">AL149</f>
        <v>0</v>
      </c>
      <c r="AM150" s="303"/>
    </row>
    <row r="151" spans="1:39" ht="15" outlineLevel="1">
      <c r="B151" s="291"/>
      <c r="C151" s="288"/>
      <c r="D151" s="288"/>
      <c r="E151" s="288"/>
      <c r="F151" s="288"/>
      <c r="G151" s="288"/>
      <c r="H151" s="288"/>
      <c r="I151" s="288"/>
      <c r="J151" s="288"/>
      <c r="K151" s="288"/>
      <c r="L151" s="288"/>
      <c r="M151" s="288"/>
      <c r="N151" s="288"/>
      <c r="O151" s="288"/>
      <c r="P151" s="288"/>
      <c r="Q151" s="288"/>
      <c r="R151" s="288"/>
      <c r="S151" s="288"/>
      <c r="T151" s="288"/>
      <c r="U151" s="288"/>
      <c r="V151" s="288"/>
      <c r="W151" s="288"/>
      <c r="X151" s="288"/>
      <c r="Y151" s="409"/>
      <c r="Z151" s="422"/>
      <c r="AA151" s="422"/>
      <c r="AB151" s="422"/>
      <c r="AC151" s="422"/>
      <c r="AD151" s="422"/>
      <c r="AE151" s="422"/>
      <c r="AF151" s="422"/>
      <c r="AG151" s="422"/>
      <c r="AH151" s="422"/>
      <c r="AI151" s="422"/>
      <c r="AJ151" s="422"/>
      <c r="AK151" s="422"/>
      <c r="AL151" s="422"/>
      <c r="AM151" s="303"/>
    </row>
    <row r="152" spans="1:39" ht="15.6" outlineLevel="1">
      <c r="B152" s="285" t="s">
        <v>487</v>
      </c>
      <c r="C152" s="288"/>
      <c r="D152" s="288"/>
      <c r="E152" s="288"/>
      <c r="F152" s="288"/>
      <c r="G152" s="288"/>
      <c r="H152" s="288"/>
      <c r="I152" s="288"/>
      <c r="J152" s="288"/>
      <c r="K152" s="288"/>
      <c r="L152" s="288"/>
      <c r="M152" s="288"/>
      <c r="N152" s="288"/>
      <c r="O152" s="288"/>
      <c r="P152" s="288"/>
      <c r="Q152" s="288"/>
      <c r="R152" s="288"/>
      <c r="S152" s="288"/>
      <c r="T152" s="288"/>
      <c r="U152" s="288"/>
      <c r="V152" s="288"/>
      <c r="W152" s="288"/>
      <c r="X152" s="288"/>
      <c r="Y152" s="409"/>
      <c r="Z152" s="422"/>
      <c r="AA152" s="422"/>
      <c r="AB152" s="422"/>
      <c r="AC152" s="422"/>
      <c r="AD152" s="422"/>
      <c r="AE152" s="422"/>
      <c r="AF152" s="422"/>
      <c r="AG152" s="422"/>
      <c r="AH152" s="422"/>
      <c r="AI152" s="422"/>
      <c r="AJ152" s="422"/>
      <c r="AK152" s="422"/>
      <c r="AL152" s="422"/>
      <c r="AM152" s="303"/>
    </row>
    <row r="153" spans="1:39" ht="45" outlineLevel="1">
      <c r="A153" s="519">
        <v>36</v>
      </c>
      <c r="B153" s="517" t="s">
        <v>128</v>
      </c>
      <c r="C153" s="288" t="s">
        <v>25</v>
      </c>
      <c r="D153" s="292"/>
      <c r="E153" s="292"/>
      <c r="F153" s="292"/>
      <c r="G153" s="292"/>
      <c r="H153" s="292"/>
      <c r="I153" s="292"/>
      <c r="J153" s="292"/>
      <c r="K153" s="292"/>
      <c r="L153" s="292"/>
      <c r="M153" s="292"/>
      <c r="N153" s="292">
        <v>0</v>
      </c>
      <c r="O153" s="292"/>
      <c r="P153" s="292"/>
      <c r="Q153" s="292"/>
      <c r="R153" s="292"/>
      <c r="S153" s="292"/>
      <c r="T153" s="292"/>
      <c r="U153" s="292"/>
      <c r="V153" s="292"/>
      <c r="W153" s="292"/>
      <c r="X153" s="292"/>
      <c r="Y153" s="423"/>
      <c r="Z153" s="407"/>
      <c r="AA153" s="407"/>
      <c r="AB153" s="407"/>
      <c r="AC153" s="407"/>
      <c r="AD153" s="407"/>
      <c r="AE153" s="407"/>
      <c r="AF153" s="412"/>
      <c r="AG153" s="412"/>
      <c r="AH153" s="412"/>
      <c r="AI153" s="412"/>
      <c r="AJ153" s="412"/>
      <c r="AK153" s="412"/>
      <c r="AL153" s="412"/>
      <c r="AM153" s="293">
        <f>SUM(Y153:AL153)</f>
        <v>0</v>
      </c>
    </row>
    <row r="154" spans="1:39" ht="15" outlineLevel="1">
      <c r="B154" s="291" t="s">
        <v>264</v>
      </c>
      <c r="C154" s="288" t="s">
        <v>160</v>
      </c>
      <c r="D154" s="292"/>
      <c r="E154" s="292"/>
      <c r="F154" s="292"/>
      <c r="G154" s="292"/>
      <c r="H154" s="292"/>
      <c r="I154" s="292"/>
      <c r="J154" s="292"/>
      <c r="K154" s="292"/>
      <c r="L154" s="292"/>
      <c r="M154" s="292"/>
      <c r="N154" s="292">
        <f>N153</f>
        <v>0</v>
      </c>
      <c r="O154" s="292"/>
      <c r="P154" s="292"/>
      <c r="Q154" s="292"/>
      <c r="R154" s="292"/>
      <c r="S154" s="292"/>
      <c r="T154" s="292"/>
      <c r="U154" s="292"/>
      <c r="V154" s="292"/>
      <c r="W154" s="292"/>
      <c r="X154" s="292"/>
      <c r="Y154" s="408">
        <f>Y153</f>
        <v>0</v>
      </c>
      <c r="Z154" s="408">
        <f t="shared" ref="Z154:AF154" si="213">Z153</f>
        <v>0</v>
      </c>
      <c r="AA154" s="408">
        <f t="shared" si="213"/>
        <v>0</v>
      </c>
      <c r="AB154" s="408">
        <f t="shared" si="213"/>
        <v>0</v>
      </c>
      <c r="AC154" s="408">
        <f t="shared" si="213"/>
        <v>0</v>
      </c>
      <c r="AD154" s="408">
        <f t="shared" si="213"/>
        <v>0</v>
      </c>
      <c r="AE154" s="408">
        <f t="shared" si="213"/>
        <v>0</v>
      </c>
      <c r="AF154" s="408">
        <f t="shared" si="213"/>
        <v>0</v>
      </c>
      <c r="AG154" s="408">
        <f t="shared" ref="AG154" si="214">AG153</f>
        <v>0</v>
      </c>
      <c r="AH154" s="408">
        <f t="shared" ref="AH154" si="215">AH153</f>
        <v>0</v>
      </c>
      <c r="AI154" s="408">
        <f t="shared" ref="AI154" si="216">AI153</f>
        <v>0</v>
      </c>
      <c r="AJ154" s="408">
        <f t="shared" ref="AJ154" si="217">AJ153</f>
        <v>0</v>
      </c>
      <c r="AK154" s="408">
        <f t="shared" ref="AK154" si="218">AK153</f>
        <v>0</v>
      </c>
      <c r="AL154" s="408">
        <f t="shared" ref="AL154" si="219">AL153</f>
        <v>0</v>
      </c>
      <c r="AM154" s="303"/>
    </row>
    <row r="155" spans="1:39" ht="15" outlineLevel="1">
      <c r="B155" s="517"/>
      <c r="C155" s="288"/>
      <c r="D155" s="288"/>
      <c r="E155" s="288"/>
      <c r="F155" s="288"/>
      <c r="G155" s="288"/>
      <c r="H155" s="288"/>
      <c r="I155" s="288"/>
      <c r="J155" s="288"/>
      <c r="K155" s="288"/>
      <c r="L155" s="288"/>
      <c r="M155" s="288"/>
      <c r="N155" s="288"/>
      <c r="O155" s="288"/>
      <c r="P155" s="288"/>
      <c r="Q155" s="288"/>
      <c r="R155" s="288"/>
      <c r="S155" s="288"/>
      <c r="T155" s="288"/>
      <c r="U155" s="288"/>
      <c r="V155" s="288"/>
      <c r="W155" s="288"/>
      <c r="X155" s="288"/>
      <c r="Y155" s="409"/>
      <c r="Z155" s="422"/>
      <c r="AA155" s="422"/>
      <c r="AB155" s="422"/>
      <c r="AC155" s="422"/>
      <c r="AD155" s="422"/>
      <c r="AE155" s="422"/>
      <c r="AF155" s="422"/>
      <c r="AG155" s="422"/>
      <c r="AH155" s="422"/>
      <c r="AI155" s="422"/>
      <c r="AJ155" s="422"/>
      <c r="AK155" s="422"/>
      <c r="AL155" s="422"/>
      <c r="AM155" s="303"/>
    </row>
    <row r="156" spans="1:39" ht="30" outlineLevel="1">
      <c r="A156" s="519">
        <v>37</v>
      </c>
      <c r="B156" s="517" t="s">
        <v>129</v>
      </c>
      <c r="C156" s="288" t="s">
        <v>25</v>
      </c>
      <c r="D156" s="292"/>
      <c r="E156" s="292"/>
      <c r="F156" s="292"/>
      <c r="G156" s="292"/>
      <c r="H156" s="292"/>
      <c r="I156" s="292"/>
      <c r="J156" s="292"/>
      <c r="K156" s="292"/>
      <c r="L156" s="292"/>
      <c r="M156" s="292"/>
      <c r="N156" s="292">
        <v>0</v>
      </c>
      <c r="O156" s="292"/>
      <c r="P156" s="292"/>
      <c r="Q156" s="292"/>
      <c r="R156" s="292"/>
      <c r="S156" s="292"/>
      <c r="T156" s="292"/>
      <c r="U156" s="292"/>
      <c r="V156" s="292"/>
      <c r="W156" s="292"/>
      <c r="X156" s="292"/>
      <c r="Y156" s="423"/>
      <c r="Z156" s="407"/>
      <c r="AA156" s="407"/>
      <c r="AB156" s="407"/>
      <c r="AC156" s="407"/>
      <c r="AD156" s="407"/>
      <c r="AE156" s="407"/>
      <c r="AF156" s="412"/>
      <c r="AG156" s="412"/>
      <c r="AH156" s="412"/>
      <c r="AI156" s="412"/>
      <c r="AJ156" s="412"/>
      <c r="AK156" s="412"/>
      <c r="AL156" s="412"/>
      <c r="AM156" s="293">
        <f>SUM(Y156:AL156)</f>
        <v>0</v>
      </c>
    </row>
    <row r="157" spans="1:39" ht="15" outlineLevel="1">
      <c r="B157" s="291" t="s">
        <v>264</v>
      </c>
      <c r="C157" s="288" t="s">
        <v>160</v>
      </c>
      <c r="D157" s="292"/>
      <c r="E157" s="292"/>
      <c r="F157" s="292"/>
      <c r="G157" s="292"/>
      <c r="H157" s="292"/>
      <c r="I157" s="292"/>
      <c r="J157" s="292"/>
      <c r="K157" s="292"/>
      <c r="L157" s="292"/>
      <c r="M157" s="292"/>
      <c r="N157" s="292">
        <f>N156</f>
        <v>0</v>
      </c>
      <c r="O157" s="292"/>
      <c r="P157" s="292"/>
      <c r="Q157" s="292"/>
      <c r="R157" s="292"/>
      <c r="S157" s="292"/>
      <c r="T157" s="292"/>
      <c r="U157" s="292"/>
      <c r="V157" s="292"/>
      <c r="W157" s="292"/>
      <c r="X157" s="292"/>
      <c r="Y157" s="408">
        <f>Y156</f>
        <v>0</v>
      </c>
      <c r="Z157" s="408">
        <f t="shared" ref="Z157:AF157" si="220">Z156</f>
        <v>0</v>
      </c>
      <c r="AA157" s="408">
        <f t="shared" si="220"/>
        <v>0</v>
      </c>
      <c r="AB157" s="408">
        <f t="shared" si="220"/>
        <v>0</v>
      </c>
      <c r="AC157" s="408">
        <f t="shared" si="220"/>
        <v>0</v>
      </c>
      <c r="AD157" s="408">
        <f t="shared" si="220"/>
        <v>0</v>
      </c>
      <c r="AE157" s="408">
        <f t="shared" si="220"/>
        <v>0</v>
      </c>
      <c r="AF157" s="408">
        <f t="shared" si="220"/>
        <v>0</v>
      </c>
      <c r="AG157" s="408">
        <f t="shared" ref="AG157" si="221">AG156</f>
        <v>0</v>
      </c>
      <c r="AH157" s="408">
        <f t="shared" ref="AH157" si="222">AH156</f>
        <v>0</v>
      </c>
      <c r="AI157" s="408">
        <f t="shared" ref="AI157" si="223">AI156</f>
        <v>0</v>
      </c>
      <c r="AJ157" s="408">
        <f t="shared" ref="AJ157" si="224">AJ156</f>
        <v>0</v>
      </c>
      <c r="AK157" s="408">
        <f t="shared" ref="AK157" si="225">AK156</f>
        <v>0</v>
      </c>
      <c r="AL157" s="408">
        <f t="shared" ref="AL157" si="226">AL156</f>
        <v>0</v>
      </c>
      <c r="AM157" s="303"/>
    </row>
    <row r="158" spans="1:39" ht="15" outlineLevel="1">
      <c r="B158" s="517"/>
      <c r="C158" s="288"/>
      <c r="D158" s="288"/>
      <c r="E158" s="288"/>
      <c r="F158" s="288"/>
      <c r="G158" s="288"/>
      <c r="H158" s="288"/>
      <c r="I158" s="288"/>
      <c r="J158" s="288"/>
      <c r="K158" s="288"/>
      <c r="L158" s="288"/>
      <c r="M158" s="288"/>
      <c r="N158" s="288"/>
      <c r="O158" s="288"/>
      <c r="P158" s="288"/>
      <c r="Q158" s="288"/>
      <c r="R158" s="288"/>
      <c r="S158" s="288"/>
      <c r="T158" s="288"/>
      <c r="U158" s="288"/>
      <c r="V158" s="288"/>
      <c r="W158" s="288"/>
      <c r="X158" s="288"/>
      <c r="Y158" s="409"/>
      <c r="Z158" s="422"/>
      <c r="AA158" s="422"/>
      <c r="AB158" s="422"/>
      <c r="AC158" s="422"/>
      <c r="AD158" s="422"/>
      <c r="AE158" s="422"/>
      <c r="AF158" s="422"/>
      <c r="AG158" s="422"/>
      <c r="AH158" s="422"/>
      <c r="AI158" s="422"/>
      <c r="AJ158" s="422"/>
      <c r="AK158" s="422"/>
      <c r="AL158" s="422"/>
      <c r="AM158" s="303"/>
    </row>
    <row r="159" spans="1:39" ht="15" outlineLevel="1">
      <c r="A159" s="519">
        <v>38</v>
      </c>
      <c r="B159" s="517" t="s">
        <v>130</v>
      </c>
      <c r="C159" s="288" t="s">
        <v>25</v>
      </c>
      <c r="D159" s="292"/>
      <c r="E159" s="292"/>
      <c r="F159" s="292"/>
      <c r="G159" s="292"/>
      <c r="H159" s="292"/>
      <c r="I159" s="292"/>
      <c r="J159" s="292"/>
      <c r="K159" s="292"/>
      <c r="L159" s="292"/>
      <c r="M159" s="292"/>
      <c r="N159" s="292">
        <v>0</v>
      </c>
      <c r="O159" s="292"/>
      <c r="P159" s="292"/>
      <c r="Q159" s="292"/>
      <c r="R159" s="292"/>
      <c r="S159" s="292"/>
      <c r="T159" s="292"/>
      <c r="U159" s="292"/>
      <c r="V159" s="292"/>
      <c r="W159" s="292"/>
      <c r="X159" s="292"/>
      <c r="Y159" s="423"/>
      <c r="Z159" s="407"/>
      <c r="AA159" s="407"/>
      <c r="AB159" s="407"/>
      <c r="AC159" s="407"/>
      <c r="AD159" s="407"/>
      <c r="AE159" s="407"/>
      <c r="AF159" s="412"/>
      <c r="AG159" s="412"/>
      <c r="AH159" s="412"/>
      <c r="AI159" s="412"/>
      <c r="AJ159" s="412"/>
      <c r="AK159" s="412"/>
      <c r="AL159" s="412"/>
      <c r="AM159" s="293">
        <f>SUM(Y159:AL159)</f>
        <v>0</v>
      </c>
    </row>
    <row r="160" spans="1:39" ht="15" outlineLevel="1">
      <c r="B160" s="291" t="s">
        <v>264</v>
      </c>
      <c r="C160" s="288" t="s">
        <v>160</v>
      </c>
      <c r="D160" s="292"/>
      <c r="E160" s="292"/>
      <c r="F160" s="292"/>
      <c r="G160" s="292"/>
      <c r="H160" s="292"/>
      <c r="I160" s="292"/>
      <c r="J160" s="292"/>
      <c r="K160" s="292"/>
      <c r="L160" s="292"/>
      <c r="M160" s="292"/>
      <c r="N160" s="292">
        <f>N159</f>
        <v>0</v>
      </c>
      <c r="O160" s="292"/>
      <c r="P160" s="292"/>
      <c r="Q160" s="292"/>
      <c r="R160" s="292"/>
      <c r="S160" s="292"/>
      <c r="T160" s="292"/>
      <c r="U160" s="292"/>
      <c r="V160" s="292"/>
      <c r="W160" s="292"/>
      <c r="X160" s="292"/>
      <c r="Y160" s="408">
        <f>Y159</f>
        <v>0</v>
      </c>
      <c r="Z160" s="408">
        <f t="shared" ref="Z160:AF160" si="227">Z159</f>
        <v>0</v>
      </c>
      <c r="AA160" s="408">
        <f t="shared" si="227"/>
        <v>0</v>
      </c>
      <c r="AB160" s="408">
        <f t="shared" si="227"/>
        <v>0</v>
      </c>
      <c r="AC160" s="408">
        <f t="shared" si="227"/>
        <v>0</v>
      </c>
      <c r="AD160" s="408">
        <f t="shared" si="227"/>
        <v>0</v>
      </c>
      <c r="AE160" s="408">
        <f t="shared" si="227"/>
        <v>0</v>
      </c>
      <c r="AF160" s="408">
        <f t="shared" si="227"/>
        <v>0</v>
      </c>
      <c r="AG160" s="408">
        <f t="shared" ref="AG160" si="228">AG159</f>
        <v>0</v>
      </c>
      <c r="AH160" s="408">
        <f t="shared" ref="AH160" si="229">AH159</f>
        <v>0</v>
      </c>
      <c r="AI160" s="408">
        <f t="shared" ref="AI160" si="230">AI159</f>
        <v>0</v>
      </c>
      <c r="AJ160" s="408">
        <f t="shared" ref="AJ160" si="231">AJ159</f>
        <v>0</v>
      </c>
      <c r="AK160" s="408">
        <f t="shared" ref="AK160" si="232">AK159</f>
        <v>0</v>
      </c>
      <c r="AL160" s="408">
        <f t="shared" ref="AL160" si="233">AL159</f>
        <v>0</v>
      </c>
      <c r="AM160" s="303"/>
    </row>
    <row r="161" spans="1:39" ht="15" outlineLevel="1">
      <c r="B161" s="517"/>
      <c r="C161" s="288"/>
      <c r="D161" s="288"/>
      <c r="E161" s="288"/>
      <c r="F161" s="288"/>
      <c r="G161" s="288"/>
      <c r="H161" s="288"/>
      <c r="I161" s="288"/>
      <c r="J161" s="288"/>
      <c r="K161" s="288"/>
      <c r="L161" s="288"/>
      <c r="M161" s="288"/>
      <c r="N161" s="288"/>
      <c r="O161" s="288"/>
      <c r="P161" s="288"/>
      <c r="Q161" s="288"/>
      <c r="R161" s="288"/>
      <c r="S161" s="288"/>
      <c r="T161" s="288"/>
      <c r="U161" s="288"/>
      <c r="V161" s="288"/>
      <c r="W161" s="288"/>
      <c r="X161" s="288"/>
      <c r="Y161" s="409"/>
      <c r="Z161" s="422"/>
      <c r="AA161" s="422"/>
      <c r="AB161" s="422"/>
      <c r="AC161" s="422"/>
      <c r="AD161" s="422"/>
      <c r="AE161" s="422"/>
      <c r="AF161" s="422"/>
      <c r="AG161" s="422"/>
      <c r="AH161" s="422"/>
      <c r="AI161" s="422"/>
      <c r="AJ161" s="422"/>
      <c r="AK161" s="422"/>
      <c r="AL161" s="422"/>
      <c r="AM161" s="303"/>
    </row>
    <row r="162" spans="1:39" ht="30" outlineLevel="1">
      <c r="A162" s="519">
        <v>39</v>
      </c>
      <c r="B162" s="517" t="s">
        <v>131</v>
      </c>
      <c r="C162" s="288" t="s">
        <v>25</v>
      </c>
      <c r="D162" s="292"/>
      <c r="E162" s="292"/>
      <c r="F162" s="292"/>
      <c r="G162" s="292"/>
      <c r="H162" s="292"/>
      <c r="I162" s="292"/>
      <c r="J162" s="292"/>
      <c r="K162" s="292"/>
      <c r="L162" s="292"/>
      <c r="M162" s="292"/>
      <c r="N162" s="292">
        <v>0</v>
      </c>
      <c r="O162" s="292"/>
      <c r="P162" s="292"/>
      <c r="Q162" s="292"/>
      <c r="R162" s="292"/>
      <c r="S162" s="292"/>
      <c r="T162" s="292"/>
      <c r="U162" s="292"/>
      <c r="V162" s="292"/>
      <c r="W162" s="292"/>
      <c r="X162" s="292"/>
      <c r="Y162" s="423"/>
      <c r="Z162" s="407"/>
      <c r="AA162" s="407"/>
      <c r="AB162" s="407"/>
      <c r="AC162" s="407"/>
      <c r="AD162" s="407"/>
      <c r="AE162" s="407"/>
      <c r="AF162" s="412"/>
      <c r="AG162" s="412"/>
      <c r="AH162" s="412"/>
      <c r="AI162" s="412"/>
      <c r="AJ162" s="412"/>
      <c r="AK162" s="412"/>
      <c r="AL162" s="412"/>
      <c r="AM162" s="293">
        <f>SUM(Y162:AL162)</f>
        <v>0</v>
      </c>
    </row>
    <row r="163" spans="1:39" ht="15" outlineLevel="1">
      <c r="B163" s="291" t="s">
        <v>264</v>
      </c>
      <c r="C163" s="288" t="s">
        <v>160</v>
      </c>
      <c r="D163" s="292"/>
      <c r="E163" s="292"/>
      <c r="F163" s="292"/>
      <c r="G163" s="292"/>
      <c r="H163" s="292"/>
      <c r="I163" s="292"/>
      <c r="J163" s="292"/>
      <c r="K163" s="292"/>
      <c r="L163" s="292"/>
      <c r="M163" s="292"/>
      <c r="N163" s="292">
        <f>N162</f>
        <v>0</v>
      </c>
      <c r="O163" s="292"/>
      <c r="P163" s="292"/>
      <c r="Q163" s="292"/>
      <c r="R163" s="292"/>
      <c r="S163" s="292"/>
      <c r="T163" s="292"/>
      <c r="U163" s="292"/>
      <c r="V163" s="292"/>
      <c r="W163" s="292"/>
      <c r="X163" s="292"/>
      <c r="Y163" s="408">
        <f>Y162</f>
        <v>0</v>
      </c>
      <c r="Z163" s="408">
        <f t="shared" ref="Z163:AF163" si="234">Z162</f>
        <v>0</v>
      </c>
      <c r="AA163" s="408">
        <f t="shared" si="234"/>
        <v>0</v>
      </c>
      <c r="AB163" s="408">
        <f t="shared" si="234"/>
        <v>0</v>
      </c>
      <c r="AC163" s="408">
        <f t="shared" si="234"/>
        <v>0</v>
      </c>
      <c r="AD163" s="408">
        <f t="shared" si="234"/>
        <v>0</v>
      </c>
      <c r="AE163" s="408">
        <f t="shared" si="234"/>
        <v>0</v>
      </c>
      <c r="AF163" s="408">
        <f t="shared" si="234"/>
        <v>0</v>
      </c>
      <c r="AG163" s="408">
        <f t="shared" ref="AG163" si="235">AG162</f>
        <v>0</v>
      </c>
      <c r="AH163" s="408">
        <f t="shared" ref="AH163" si="236">AH162</f>
        <v>0</v>
      </c>
      <c r="AI163" s="408">
        <f t="shared" ref="AI163" si="237">AI162</f>
        <v>0</v>
      </c>
      <c r="AJ163" s="408">
        <f t="shared" ref="AJ163" si="238">AJ162</f>
        <v>0</v>
      </c>
      <c r="AK163" s="408">
        <f t="shared" ref="AK163" si="239">AK162</f>
        <v>0</v>
      </c>
      <c r="AL163" s="408">
        <f t="shared" ref="AL163" si="240">AL162</f>
        <v>0</v>
      </c>
      <c r="AM163" s="303"/>
    </row>
    <row r="164" spans="1:39" ht="15" outlineLevel="1">
      <c r="B164" s="517"/>
      <c r="C164" s="288"/>
      <c r="D164" s="288"/>
      <c r="E164" s="288"/>
      <c r="F164" s="288"/>
      <c r="G164" s="288"/>
      <c r="H164" s="288"/>
      <c r="I164" s="288"/>
      <c r="J164" s="288"/>
      <c r="K164" s="288"/>
      <c r="L164" s="288"/>
      <c r="M164" s="288"/>
      <c r="N164" s="288"/>
      <c r="O164" s="288"/>
      <c r="P164" s="288"/>
      <c r="Q164" s="288"/>
      <c r="R164" s="288"/>
      <c r="S164" s="288"/>
      <c r="T164" s="288"/>
      <c r="U164" s="288"/>
      <c r="V164" s="288"/>
      <c r="W164" s="288"/>
      <c r="X164" s="288"/>
      <c r="Y164" s="409"/>
      <c r="Z164" s="422"/>
      <c r="AA164" s="422"/>
      <c r="AB164" s="422"/>
      <c r="AC164" s="422"/>
      <c r="AD164" s="422"/>
      <c r="AE164" s="422"/>
      <c r="AF164" s="422"/>
      <c r="AG164" s="422"/>
      <c r="AH164" s="422"/>
      <c r="AI164" s="422"/>
      <c r="AJ164" s="422"/>
      <c r="AK164" s="422"/>
      <c r="AL164" s="422"/>
      <c r="AM164" s="303"/>
    </row>
    <row r="165" spans="1:39" ht="30" outlineLevel="1">
      <c r="A165" s="519">
        <v>40</v>
      </c>
      <c r="B165" s="517" t="s">
        <v>132</v>
      </c>
      <c r="C165" s="288" t="s">
        <v>25</v>
      </c>
      <c r="D165" s="292"/>
      <c r="E165" s="292"/>
      <c r="F165" s="292"/>
      <c r="G165" s="292"/>
      <c r="H165" s="292"/>
      <c r="I165" s="292"/>
      <c r="J165" s="292"/>
      <c r="K165" s="292"/>
      <c r="L165" s="292"/>
      <c r="M165" s="292"/>
      <c r="N165" s="292">
        <v>0</v>
      </c>
      <c r="O165" s="292"/>
      <c r="P165" s="292"/>
      <c r="Q165" s="292"/>
      <c r="R165" s="292"/>
      <c r="S165" s="292"/>
      <c r="T165" s="292"/>
      <c r="U165" s="292"/>
      <c r="V165" s="292"/>
      <c r="W165" s="292"/>
      <c r="X165" s="292"/>
      <c r="Y165" s="423"/>
      <c r="Z165" s="407"/>
      <c r="AA165" s="407"/>
      <c r="AB165" s="407"/>
      <c r="AC165" s="407"/>
      <c r="AD165" s="407"/>
      <c r="AE165" s="407"/>
      <c r="AF165" s="412"/>
      <c r="AG165" s="412"/>
      <c r="AH165" s="412"/>
      <c r="AI165" s="412"/>
      <c r="AJ165" s="412"/>
      <c r="AK165" s="412"/>
      <c r="AL165" s="412"/>
      <c r="AM165" s="293">
        <f>SUM(Y165:AL165)</f>
        <v>0</v>
      </c>
    </row>
    <row r="166" spans="1:39" ht="15" outlineLevel="1">
      <c r="B166" s="291" t="s">
        <v>264</v>
      </c>
      <c r="C166" s="288" t="s">
        <v>160</v>
      </c>
      <c r="D166" s="292"/>
      <c r="E166" s="292"/>
      <c r="F166" s="292"/>
      <c r="G166" s="292"/>
      <c r="H166" s="292"/>
      <c r="I166" s="292"/>
      <c r="J166" s="292"/>
      <c r="K166" s="292"/>
      <c r="L166" s="292"/>
      <c r="M166" s="292"/>
      <c r="N166" s="292">
        <f>N165</f>
        <v>0</v>
      </c>
      <c r="O166" s="292"/>
      <c r="P166" s="292"/>
      <c r="Q166" s="292"/>
      <c r="R166" s="292"/>
      <c r="S166" s="292"/>
      <c r="T166" s="292"/>
      <c r="U166" s="292"/>
      <c r="V166" s="292"/>
      <c r="W166" s="292"/>
      <c r="X166" s="292"/>
      <c r="Y166" s="408">
        <f>Y165</f>
        <v>0</v>
      </c>
      <c r="Z166" s="408">
        <f t="shared" ref="Z166:AF166" si="241">Z165</f>
        <v>0</v>
      </c>
      <c r="AA166" s="408">
        <f t="shared" si="241"/>
        <v>0</v>
      </c>
      <c r="AB166" s="408">
        <f t="shared" si="241"/>
        <v>0</v>
      </c>
      <c r="AC166" s="408">
        <f t="shared" si="241"/>
        <v>0</v>
      </c>
      <c r="AD166" s="408">
        <f t="shared" si="241"/>
        <v>0</v>
      </c>
      <c r="AE166" s="408">
        <f t="shared" si="241"/>
        <v>0</v>
      </c>
      <c r="AF166" s="408">
        <f t="shared" si="241"/>
        <v>0</v>
      </c>
      <c r="AG166" s="408">
        <f t="shared" ref="AG166" si="242">AG165</f>
        <v>0</v>
      </c>
      <c r="AH166" s="408">
        <f t="shared" ref="AH166" si="243">AH165</f>
        <v>0</v>
      </c>
      <c r="AI166" s="408">
        <f t="shared" ref="AI166" si="244">AI165</f>
        <v>0</v>
      </c>
      <c r="AJ166" s="408">
        <f t="shared" ref="AJ166" si="245">AJ165</f>
        <v>0</v>
      </c>
      <c r="AK166" s="408">
        <f t="shared" ref="AK166" si="246">AK165</f>
        <v>0</v>
      </c>
      <c r="AL166" s="408">
        <f t="shared" ref="AL166" si="247">AL165</f>
        <v>0</v>
      </c>
      <c r="AM166" s="303"/>
    </row>
    <row r="167" spans="1:39" ht="15" outlineLevel="1">
      <c r="B167" s="517"/>
      <c r="C167" s="288"/>
      <c r="D167" s="288"/>
      <c r="E167" s="288"/>
      <c r="F167" s="288"/>
      <c r="G167" s="288"/>
      <c r="H167" s="288"/>
      <c r="I167" s="288"/>
      <c r="J167" s="288"/>
      <c r="K167" s="288"/>
      <c r="L167" s="288"/>
      <c r="M167" s="288"/>
      <c r="N167" s="288"/>
      <c r="O167" s="288"/>
      <c r="P167" s="288"/>
      <c r="Q167" s="288"/>
      <c r="R167" s="288"/>
      <c r="S167" s="288"/>
      <c r="T167" s="288"/>
      <c r="U167" s="288"/>
      <c r="V167" s="288"/>
      <c r="W167" s="288"/>
      <c r="X167" s="288"/>
      <c r="Y167" s="409"/>
      <c r="Z167" s="422"/>
      <c r="AA167" s="422"/>
      <c r="AB167" s="422"/>
      <c r="AC167" s="422"/>
      <c r="AD167" s="422"/>
      <c r="AE167" s="422"/>
      <c r="AF167" s="422"/>
      <c r="AG167" s="422"/>
      <c r="AH167" s="422"/>
      <c r="AI167" s="422"/>
      <c r="AJ167" s="422"/>
      <c r="AK167" s="422"/>
      <c r="AL167" s="422"/>
      <c r="AM167" s="303"/>
    </row>
    <row r="168" spans="1:39" ht="45" outlineLevel="1">
      <c r="A168" s="519">
        <v>41</v>
      </c>
      <c r="B168" s="517" t="s">
        <v>133</v>
      </c>
      <c r="C168" s="288" t="s">
        <v>25</v>
      </c>
      <c r="D168" s="292"/>
      <c r="E168" s="292"/>
      <c r="F168" s="292"/>
      <c r="G168" s="292"/>
      <c r="H168" s="292"/>
      <c r="I168" s="292"/>
      <c r="J168" s="292"/>
      <c r="K168" s="292"/>
      <c r="L168" s="292"/>
      <c r="M168" s="292"/>
      <c r="N168" s="292">
        <v>0</v>
      </c>
      <c r="O168" s="292"/>
      <c r="P168" s="292"/>
      <c r="Q168" s="292"/>
      <c r="R168" s="292"/>
      <c r="S168" s="292"/>
      <c r="T168" s="292"/>
      <c r="U168" s="292"/>
      <c r="V168" s="292"/>
      <c r="W168" s="292"/>
      <c r="X168" s="292"/>
      <c r="Y168" s="423"/>
      <c r="Z168" s="407"/>
      <c r="AA168" s="407"/>
      <c r="AB168" s="407"/>
      <c r="AC168" s="407"/>
      <c r="AD168" s="407"/>
      <c r="AE168" s="407"/>
      <c r="AF168" s="412"/>
      <c r="AG168" s="412"/>
      <c r="AH168" s="412"/>
      <c r="AI168" s="412"/>
      <c r="AJ168" s="412"/>
      <c r="AK168" s="412"/>
      <c r="AL168" s="412"/>
      <c r="AM168" s="293">
        <f>SUM(Y168:AL168)</f>
        <v>0</v>
      </c>
    </row>
    <row r="169" spans="1:39" ht="15" outlineLevel="1">
      <c r="B169" s="291" t="s">
        <v>264</v>
      </c>
      <c r="C169" s="288" t="s">
        <v>160</v>
      </c>
      <c r="D169" s="292"/>
      <c r="E169" s="292"/>
      <c r="F169" s="292"/>
      <c r="G169" s="292"/>
      <c r="H169" s="292"/>
      <c r="I169" s="292"/>
      <c r="J169" s="292"/>
      <c r="K169" s="292"/>
      <c r="L169" s="292"/>
      <c r="M169" s="292"/>
      <c r="N169" s="292">
        <f>N168</f>
        <v>0</v>
      </c>
      <c r="O169" s="292"/>
      <c r="P169" s="292"/>
      <c r="Q169" s="292"/>
      <c r="R169" s="292"/>
      <c r="S169" s="292"/>
      <c r="T169" s="292"/>
      <c r="U169" s="292"/>
      <c r="V169" s="292"/>
      <c r="W169" s="292"/>
      <c r="X169" s="292"/>
      <c r="Y169" s="408">
        <f>Y168</f>
        <v>0</v>
      </c>
      <c r="Z169" s="408">
        <f t="shared" ref="Z169:AF169" si="248">Z168</f>
        <v>0</v>
      </c>
      <c r="AA169" s="408">
        <f t="shared" si="248"/>
        <v>0</v>
      </c>
      <c r="AB169" s="408">
        <f t="shared" si="248"/>
        <v>0</v>
      </c>
      <c r="AC169" s="408">
        <f t="shared" si="248"/>
        <v>0</v>
      </c>
      <c r="AD169" s="408">
        <f t="shared" si="248"/>
        <v>0</v>
      </c>
      <c r="AE169" s="408">
        <f t="shared" si="248"/>
        <v>0</v>
      </c>
      <c r="AF169" s="408">
        <f t="shared" si="248"/>
        <v>0</v>
      </c>
      <c r="AG169" s="408">
        <f t="shared" ref="AG169" si="249">AG168</f>
        <v>0</v>
      </c>
      <c r="AH169" s="408">
        <f t="shared" ref="AH169" si="250">AH168</f>
        <v>0</v>
      </c>
      <c r="AI169" s="408">
        <f t="shared" ref="AI169" si="251">AI168</f>
        <v>0</v>
      </c>
      <c r="AJ169" s="408">
        <f t="shared" ref="AJ169" si="252">AJ168</f>
        <v>0</v>
      </c>
      <c r="AK169" s="408">
        <f t="shared" ref="AK169" si="253">AK168</f>
        <v>0</v>
      </c>
      <c r="AL169" s="408">
        <f t="shared" ref="AL169" si="254">AL168</f>
        <v>0</v>
      </c>
      <c r="AM169" s="303"/>
    </row>
    <row r="170" spans="1:39" ht="15" outlineLevel="1">
      <c r="B170" s="517"/>
      <c r="C170" s="288"/>
      <c r="D170" s="288"/>
      <c r="E170" s="288"/>
      <c r="F170" s="288"/>
      <c r="G170" s="288"/>
      <c r="H170" s="288"/>
      <c r="I170" s="288"/>
      <c r="J170" s="288"/>
      <c r="K170" s="288"/>
      <c r="L170" s="288"/>
      <c r="M170" s="288"/>
      <c r="N170" s="288"/>
      <c r="O170" s="288"/>
      <c r="P170" s="288"/>
      <c r="Q170" s="288"/>
      <c r="R170" s="288"/>
      <c r="S170" s="288"/>
      <c r="T170" s="288"/>
      <c r="U170" s="288"/>
      <c r="V170" s="288"/>
      <c r="W170" s="288"/>
      <c r="X170" s="288"/>
      <c r="Y170" s="409"/>
      <c r="Z170" s="422"/>
      <c r="AA170" s="422"/>
      <c r="AB170" s="422"/>
      <c r="AC170" s="422"/>
      <c r="AD170" s="422"/>
      <c r="AE170" s="422"/>
      <c r="AF170" s="422"/>
      <c r="AG170" s="422"/>
      <c r="AH170" s="422"/>
      <c r="AI170" s="422"/>
      <c r="AJ170" s="422"/>
      <c r="AK170" s="422"/>
      <c r="AL170" s="422"/>
      <c r="AM170" s="303"/>
    </row>
    <row r="171" spans="1:39" ht="30" outlineLevel="1">
      <c r="A171" s="519">
        <v>42</v>
      </c>
      <c r="B171" s="517" t="s">
        <v>134</v>
      </c>
      <c r="C171" s="288" t="s">
        <v>25</v>
      </c>
      <c r="D171" s="292"/>
      <c r="E171" s="292"/>
      <c r="F171" s="292"/>
      <c r="G171" s="292"/>
      <c r="H171" s="292"/>
      <c r="I171" s="292"/>
      <c r="J171" s="292"/>
      <c r="K171" s="292"/>
      <c r="L171" s="292"/>
      <c r="M171" s="292"/>
      <c r="N171" s="288"/>
      <c r="O171" s="292"/>
      <c r="P171" s="292"/>
      <c r="Q171" s="292"/>
      <c r="R171" s="292"/>
      <c r="S171" s="292"/>
      <c r="T171" s="292"/>
      <c r="U171" s="292"/>
      <c r="V171" s="292"/>
      <c r="W171" s="292"/>
      <c r="X171" s="292"/>
      <c r="Y171" s="423"/>
      <c r="Z171" s="407"/>
      <c r="AA171" s="407"/>
      <c r="AB171" s="407"/>
      <c r="AC171" s="407"/>
      <c r="AD171" s="407"/>
      <c r="AE171" s="407"/>
      <c r="AF171" s="412"/>
      <c r="AG171" s="412"/>
      <c r="AH171" s="412"/>
      <c r="AI171" s="412"/>
      <c r="AJ171" s="412"/>
      <c r="AK171" s="412"/>
      <c r="AL171" s="412"/>
      <c r="AM171" s="293">
        <f>SUM(Y171:AL171)</f>
        <v>0</v>
      </c>
    </row>
    <row r="172" spans="1:39" ht="15" outlineLevel="1">
      <c r="B172" s="291" t="s">
        <v>264</v>
      </c>
      <c r="C172" s="288" t="s">
        <v>160</v>
      </c>
      <c r="D172" s="292"/>
      <c r="E172" s="292"/>
      <c r="F172" s="292"/>
      <c r="G172" s="292"/>
      <c r="H172" s="292"/>
      <c r="I172" s="292"/>
      <c r="J172" s="292"/>
      <c r="K172" s="292"/>
      <c r="L172" s="292"/>
      <c r="M172" s="292"/>
      <c r="N172" s="465"/>
      <c r="O172" s="292"/>
      <c r="P172" s="292"/>
      <c r="Q172" s="292"/>
      <c r="R172" s="292"/>
      <c r="S172" s="292"/>
      <c r="T172" s="292"/>
      <c r="U172" s="292"/>
      <c r="V172" s="292"/>
      <c r="W172" s="292"/>
      <c r="X172" s="292"/>
      <c r="Y172" s="408">
        <f>Y171</f>
        <v>0</v>
      </c>
      <c r="Z172" s="408">
        <f t="shared" ref="Z172:AF172" si="255">Z171</f>
        <v>0</v>
      </c>
      <c r="AA172" s="408">
        <f t="shared" si="255"/>
        <v>0</v>
      </c>
      <c r="AB172" s="408">
        <f t="shared" si="255"/>
        <v>0</v>
      </c>
      <c r="AC172" s="408">
        <f t="shared" si="255"/>
        <v>0</v>
      </c>
      <c r="AD172" s="408">
        <f t="shared" si="255"/>
        <v>0</v>
      </c>
      <c r="AE172" s="408">
        <f t="shared" si="255"/>
        <v>0</v>
      </c>
      <c r="AF172" s="408">
        <f t="shared" si="255"/>
        <v>0</v>
      </c>
      <c r="AG172" s="408">
        <f t="shared" ref="AG172" si="256">AG171</f>
        <v>0</v>
      </c>
      <c r="AH172" s="408">
        <f t="shared" ref="AH172" si="257">AH171</f>
        <v>0</v>
      </c>
      <c r="AI172" s="408">
        <f t="shared" ref="AI172" si="258">AI171</f>
        <v>0</v>
      </c>
      <c r="AJ172" s="408">
        <f t="shared" ref="AJ172" si="259">AJ171</f>
        <v>0</v>
      </c>
      <c r="AK172" s="408">
        <f t="shared" ref="AK172" si="260">AK171</f>
        <v>0</v>
      </c>
      <c r="AL172" s="408">
        <f t="shared" ref="AL172" si="261">AL171</f>
        <v>0</v>
      </c>
      <c r="AM172" s="303"/>
    </row>
    <row r="173" spans="1:39" ht="15" outlineLevel="1">
      <c r="B173" s="517"/>
      <c r="C173" s="288"/>
      <c r="D173" s="288"/>
      <c r="E173" s="288"/>
      <c r="F173" s="288"/>
      <c r="G173" s="288"/>
      <c r="H173" s="288"/>
      <c r="I173" s="288"/>
      <c r="J173" s="288"/>
      <c r="K173" s="288"/>
      <c r="L173" s="288"/>
      <c r="M173" s="288"/>
      <c r="N173" s="288"/>
      <c r="O173" s="288"/>
      <c r="P173" s="288"/>
      <c r="Q173" s="288"/>
      <c r="R173" s="288"/>
      <c r="S173" s="288"/>
      <c r="T173" s="288"/>
      <c r="U173" s="288"/>
      <c r="V173" s="288"/>
      <c r="W173" s="288"/>
      <c r="X173" s="288"/>
      <c r="Y173" s="409"/>
      <c r="Z173" s="422"/>
      <c r="AA173" s="422"/>
      <c r="AB173" s="422"/>
      <c r="AC173" s="422"/>
      <c r="AD173" s="422"/>
      <c r="AE173" s="422"/>
      <c r="AF173" s="422"/>
      <c r="AG173" s="422"/>
      <c r="AH173" s="422"/>
      <c r="AI173" s="422"/>
      <c r="AJ173" s="422"/>
      <c r="AK173" s="422"/>
      <c r="AL173" s="422"/>
      <c r="AM173" s="303"/>
    </row>
    <row r="174" spans="1:39" ht="15" outlineLevel="1">
      <c r="A174" s="519">
        <v>43</v>
      </c>
      <c r="B174" s="517" t="s">
        <v>135</v>
      </c>
      <c r="C174" s="288" t="s">
        <v>25</v>
      </c>
      <c r="D174" s="292"/>
      <c r="E174" s="292"/>
      <c r="F174" s="292"/>
      <c r="G174" s="292"/>
      <c r="H174" s="292"/>
      <c r="I174" s="292"/>
      <c r="J174" s="292"/>
      <c r="K174" s="292"/>
      <c r="L174" s="292"/>
      <c r="M174" s="292"/>
      <c r="N174" s="292">
        <v>0</v>
      </c>
      <c r="O174" s="292"/>
      <c r="P174" s="292"/>
      <c r="Q174" s="292"/>
      <c r="R174" s="292"/>
      <c r="S174" s="292"/>
      <c r="T174" s="292"/>
      <c r="U174" s="292"/>
      <c r="V174" s="292"/>
      <c r="W174" s="292"/>
      <c r="X174" s="292"/>
      <c r="Y174" s="423"/>
      <c r="Z174" s="407"/>
      <c r="AA174" s="407"/>
      <c r="AB174" s="407"/>
      <c r="AC174" s="407"/>
      <c r="AD174" s="407"/>
      <c r="AE174" s="407"/>
      <c r="AF174" s="412"/>
      <c r="AG174" s="412"/>
      <c r="AH174" s="412"/>
      <c r="AI174" s="412"/>
      <c r="AJ174" s="412"/>
      <c r="AK174" s="412"/>
      <c r="AL174" s="412"/>
      <c r="AM174" s="293">
        <f>SUM(Y174:AL174)</f>
        <v>0</v>
      </c>
    </row>
    <row r="175" spans="1:39" ht="15" outlineLevel="1">
      <c r="B175" s="291" t="s">
        <v>264</v>
      </c>
      <c r="C175" s="288" t="s">
        <v>160</v>
      </c>
      <c r="D175" s="292"/>
      <c r="E175" s="292"/>
      <c r="F175" s="292"/>
      <c r="G175" s="292"/>
      <c r="H175" s="292"/>
      <c r="I175" s="292"/>
      <c r="J175" s="292"/>
      <c r="K175" s="292"/>
      <c r="L175" s="292"/>
      <c r="M175" s="292"/>
      <c r="N175" s="292">
        <f>N174</f>
        <v>0</v>
      </c>
      <c r="O175" s="292"/>
      <c r="P175" s="292"/>
      <c r="Q175" s="292"/>
      <c r="R175" s="292"/>
      <c r="S175" s="292"/>
      <c r="T175" s="292"/>
      <c r="U175" s="292"/>
      <c r="V175" s="292"/>
      <c r="W175" s="292"/>
      <c r="X175" s="292"/>
      <c r="Y175" s="408">
        <f>Y174</f>
        <v>0</v>
      </c>
      <c r="Z175" s="408">
        <f t="shared" ref="Z175:AF175" si="262">Z174</f>
        <v>0</v>
      </c>
      <c r="AA175" s="408">
        <f t="shared" si="262"/>
        <v>0</v>
      </c>
      <c r="AB175" s="408">
        <f t="shared" si="262"/>
        <v>0</v>
      </c>
      <c r="AC175" s="408">
        <f t="shared" si="262"/>
        <v>0</v>
      </c>
      <c r="AD175" s="408">
        <f t="shared" si="262"/>
        <v>0</v>
      </c>
      <c r="AE175" s="408">
        <f t="shared" si="262"/>
        <v>0</v>
      </c>
      <c r="AF175" s="408">
        <f t="shared" si="262"/>
        <v>0</v>
      </c>
      <c r="AG175" s="408">
        <f t="shared" ref="AG175" si="263">AG174</f>
        <v>0</v>
      </c>
      <c r="AH175" s="408">
        <f t="shared" ref="AH175" si="264">AH174</f>
        <v>0</v>
      </c>
      <c r="AI175" s="408">
        <f t="shared" ref="AI175" si="265">AI174</f>
        <v>0</v>
      </c>
      <c r="AJ175" s="408">
        <f t="shared" ref="AJ175" si="266">AJ174</f>
        <v>0</v>
      </c>
      <c r="AK175" s="408">
        <f t="shared" ref="AK175" si="267">AK174</f>
        <v>0</v>
      </c>
      <c r="AL175" s="408">
        <f t="shared" ref="AL175" si="268">AL174</f>
        <v>0</v>
      </c>
      <c r="AM175" s="303"/>
    </row>
    <row r="176" spans="1:39" ht="15" outlineLevel="1">
      <c r="B176" s="517"/>
      <c r="C176" s="288"/>
      <c r="D176" s="288"/>
      <c r="E176" s="288"/>
      <c r="F176" s="288"/>
      <c r="G176" s="288"/>
      <c r="H176" s="288"/>
      <c r="I176" s="288"/>
      <c r="J176" s="288"/>
      <c r="K176" s="288"/>
      <c r="L176" s="288"/>
      <c r="M176" s="288"/>
      <c r="N176" s="288"/>
      <c r="O176" s="288"/>
      <c r="P176" s="288"/>
      <c r="Q176" s="288"/>
      <c r="R176" s="288"/>
      <c r="S176" s="288"/>
      <c r="T176" s="288"/>
      <c r="U176" s="288"/>
      <c r="V176" s="288"/>
      <c r="W176" s="288"/>
      <c r="X176" s="288"/>
      <c r="Y176" s="409"/>
      <c r="Z176" s="422"/>
      <c r="AA176" s="422"/>
      <c r="AB176" s="422"/>
      <c r="AC176" s="422"/>
      <c r="AD176" s="422"/>
      <c r="AE176" s="422"/>
      <c r="AF176" s="422"/>
      <c r="AG176" s="422"/>
      <c r="AH176" s="422"/>
      <c r="AI176" s="422"/>
      <c r="AJ176" s="422"/>
      <c r="AK176" s="422"/>
      <c r="AL176" s="422"/>
      <c r="AM176" s="303"/>
    </row>
    <row r="177" spans="1:39" ht="45" outlineLevel="1">
      <c r="A177" s="519">
        <v>44</v>
      </c>
      <c r="B177" s="517" t="s">
        <v>136</v>
      </c>
      <c r="C177" s="288" t="s">
        <v>25</v>
      </c>
      <c r="D177" s="292"/>
      <c r="E177" s="292"/>
      <c r="F177" s="292"/>
      <c r="G177" s="292"/>
      <c r="H177" s="292"/>
      <c r="I177" s="292"/>
      <c r="J177" s="292"/>
      <c r="K177" s="292"/>
      <c r="L177" s="292"/>
      <c r="M177" s="292"/>
      <c r="N177" s="292">
        <v>0</v>
      </c>
      <c r="O177" s="292"/>
      <c r="P177" s="292"/>
      <c r="Q177" s="292"/>
      <c r="R177" s="292"/>
      <c r="S177" s="292"/>
      <c r="T177" s="292"/>
      <c r="U177" s="292"/>
      <c r="V177" s="292"/>
      <c r="W177" s="292"/>
      <c r="X177" s="292"/>
      <c r="Y177" s="423"/>
      <c r="Z177" s="407"/>
      <c r="AA177" s="407"/>
      <c r="AB177" s="407"/>
      <c r="AC177" s="407"/>
      <c r="AD177" s="407"/>
      <c r="AE177" s="407"/>
      <c r="AF177" s="412"/>
      <c r="AG177" s="412"/>
      <c r="AH177" s="412"/>
      <c r="AI177" s="412"/>
      <c r="AJ177" s="412"/>
      <c r="AK177" s="412"/>
      <c r="AL177" s="412"/>
      <c r="AM177" s="293">
        <f>SUM(Y177:AL177)</f>
        <v>0</v>
      </c>
    </row>
    <row r="178" spans="1:39" ht="15" outlineLevel="1">
      <c r="B178" s="291" t="s">
        <v>264</v>
      </c>
      <c r="C178" s="288" t="s">
        <v>160</v>
      </c>
      <c r="D178" s="292"/>
      <c r="E178" s="292"/>
      <c r="F178" s="292"/>
      <c r="G178" s="292"/>
      <c r="H178" s="292"/>
      <c r="I178" s="292"/>
      <c r="J178" s="292"/>
      <c r="K178" s="292"/>
      <c r="L178" s="292"/>
      <c r="M178" s="292"/>
      <c r="N178" s="292">
        <f>N177</f>
        <v>0</v>
      </c>
      <c r="O178" s="292"/>
      <c r="P178" s="292"/>
      <c r="Q178" s="292"/>
      <c r="R178" s="292"/>
      <c r="S178" s="292"/>
      <c r="T178" s="292"/>
      <c r="U178" s="292"/>
      <c r="V178" s="292"/>
      <c r="W178" s="292"/>
      <c r="X178" s="292"/>
      <c r="Y178" s="408">
        <f>Y177</f>
        <v>0</v>
      </c>
      <c r="Z178" s="408">
        <f t="shared" ref="Z178:AF178" si="269">Z177</f>
        <v>0</v>
      </c>
      <c r="AA178" s="408">
        <f t="shared" si="269"/>
        <v>0</v>
      </c>
      <c r="AB178" s="408">
        <f t="shared" si="269"/>
        <v>0</v>
      </c>
      <c r="AC178" s="408">
        <f t="shared" si="269"/>
        <v>0</v>
      </c>
      <c r="AD178" s="408">
        <f t="shared" si="269"/>
        <v>0</v>
      </c>
      <c r="AE178" s="408">
        <f t="shared" si="269"/>
        <v>0</v>
      </c>
      <c r="AF178" s="408">
        <f t="shared" si="269"/>
        <v>0</v>
      </c>
      <c r="AG178" s="408">
        <f t="shared" ref="AG178" si="270">AG177</f>
        <v>0</v>
      </c>
      <c r="AH178" s="408">
        <f t="shared" ref="AH178" si="271">AH177</f>
        <v>0</v>
      </c>
      <c r="AI178" s="408">
        <f t="shared" ref="AI178" si="272">AI177</f>
        <v>0</v>
      </c>
      <c r="AJ178" s="408">
        <f t="shared" ref="AJ178" si="273">AJ177</f>
        <v>0</v>
      </c>
      <c r="AK178" s="408">
        <f t="shared" ref="AK178" si="274">AK177</f>
        <v>0</v>
      </c>
      <c r="AL178" s="408">
        <f t="shared" ref="AL178" si="275">AL177</f>
        <v>0</v>
      </c>
      <c r="AM178" s="303"/>
    </row>
    <row r="179" spans="1:39" ht="15" outlineLevel="1">
      <c r="B179" s="517"/>
      <c r="C179" s="288"/>
      <c r="D179" s="288"/>
      <c r="E179" s="288"/>
      <c r="F179" s="288"/>
      <c r="G179" s="288"/>
      <c r="H179" s="288"/>
      <c r="I179" s="288"/>
      <c r="J179" s="288"/>
      <c r="K179" s="288"/>
      <c r="L179" s="288"/>
      <c r="M179" s="288"/>
      <c r="N179" s="288"/>
      <c r="O179" s="288"/>
      <c r="P179" s="288"/>
      <c r="Q179" s="288"/>
      <c r="R179" s="288"/>
      <c r="S179" s="288"/>
      <c r="T179" s="288"/>
      <c r="U179" s="288"/>
      <c r="V179" s="288"/>
      <c r="W179" s="288"/>
      <c r="X179" s="288"/>
      <c r="Y179" s="409"/>
      <c r="Z179" s="422"/>
      <c r="AA179" s="422"/>
      <c r="AB179" s="422"/>
      <c r="AC179" s="422"/>
      <c r="AD179" s="422"/>
      <c r="AE179" s="422"/>
      <c r="AF179" s="422"/>
      <c r="AG179" s="422"/>
      <c r="AH179" s="422"/>
      <c r="AI179" s="422"/>
      <c r="AJ179" s="422"/>
      <c r="AK179" s="422"/>
      <c r="AL179" s="422"/>
      <c r="AM179" s="303"/>
    </row>
    <row r="180" spans="1:39" ht="30" outlineLevel="1">
      <c r="A180" s="519">
        <v>45</v>
      </c>
      <c r="B180" s="517" t="s">
        <v>137</v>
      </c>
      <c r="C180" s="288" t="s">
        <v>25</v>
      </c>
      <c r="D180" s="292"/>
      <c r="E180" s="292"/>
      <c r="F180" s="292"/>
      <c r="G180" s="292"/>
      <c r="H180" s="292"/>
      <c r="I180" s="292"/>
      <c r="J180" s="292"/>
      <c r="K180" s="292"/>
      <c r="L180" s="292"/>
      <c r="M180" s="292"/>
      <c r="N180" s="292">
        <v>0</v>
      </c>
      <c r="O180" s="292"/>
      <c r="P180" s="292"/>
      <c r="Q180" s="292"/>
      <c r="R180" s="292"/>
      <c r="S180" s="292"/>
      <c r="T180" s="292"/>
      <c r="U180" s="292"/>
      <c r="V180" s="292"/>
      <c r="W180" s="292"/>
      <c r="X180" s="292"/>
      <c r="Y180" s="423"/>
      <c r="Z180" s="407"/>
      <c r="AA180" s="407"/>
      <c r="AB180" s="407"/>
      <c r="AC180" s="407"/>
      <c r="AD180" s="407"/>
      <c r="AE180" s="407"/>
      <c r="AF180" s="412"/>
      <c r="AG180" s="412"/>
      <c r="AH180" s="412"/>
      <c r="AI180" s="412"/>
      <c r="AJ180" s="412"/>
      <c r="AK180" s="412"/>
      <c r="AL180" s="412"/>
      <c r="AM180" s="293">
        <f>SUM(Y180:AL180)</f>
        <v>0</v>
      </c>
    </row>
    <row r="181" spans="1:39" ht="15" outlineLevel="1">
      <c r="B181" s="291" t="s">
        <v>264</v>
      </c>
      <c r="C181" s="288" t="s">
        <v>160</v>
      </c>
      <c r="D181" s="292"/>
      <c r="E181" s="292"/>
      <c r="F181" s="292"/>
      <c r="G181" s="292"/>
      <c r="H181" s="292"/>
      <c r="I181" s="292"/>
      <c r="J181" s="292"/>
      <c r="K181" s="292"/>
      <c r="L181" s="292"/>
      <c r="M181" s="292"/>
      <c r="N181" s="292">
        <f>N180</f>
        <v>0</v>
      </c>
      <c r="O181" s="292"/>
      <c r="P181" s="292"/>
      <c r="Q181" s="292"/>
      <c r="R181" s="292"/>
      <c r="S181" s="292"/>
      <c r="T181" s="292"/>
      <c r="U181" s="292"/>
      <c r="V181" s="292"/>
      <c r="W181" s="292"/>
      <c r="X181" s="292"/>
      <c r="Y181" s="408">
        <f>Y180</f>
        <v>0</v>
      </c>
      <c r="Z181" s="408">
        <f t="shared" ref="Z181:AF181" si="276">Z180</f>
        <v>0</v>
      </c>
      <c r="AA181" s="408">
        <f t="shared" si="276"/>
        <v>0</v>
      </c>
      <c r="AB181" s="408">
        <f t="shared" si="276"/>
        <v>0</v>
      </c>
      <c r="AC181" s="408">
        <f t="shared" si="276"/>
        <v>0</v>
      </c>
      <c r="AD181" s="408">
        <f t="shared" si="276"/>
        <v>0</v>
      </c>
      <c r="AE181" s="408">
        <f t="shared" si="276"/>
        <v>0</v>
      </c>
      <c r="AF181" s="408">
        <f t="shared" si="276"/>
        <v>0</v>
      </c>
      <c r="AG181" s="408">
        <f t="shared" ref="AG181" si="277">AG180</f>
        <v>0</v>
      </c>
      <c r="AH181" s="408">
        <f t="shared" ref="AH181" si="278">AH180</f>
        <v>0</v>
      </c>
      <c r="AI181" s="408">
        <f t="shared" ref="AI181" si="279">AI180</f>
        <v>0</v>
      </c>
      <c r="AJ181" s="408">
        <f t="shared" ref="AJ181" si="280">AJ180</f>
        <v>0</v>
      </c>
      <c r="AK181" s="408">
        <f t="shared" ref="AK181" si="281">AK180</f>
        <v>0</v>
      </c>
      <c r="AL181" s="408">
        <f t="shared" ref="AL181" si="282">AL180</f>
        <v>0</v>
      </c>
      <c r="AM181" s="303"/>
    </row>
    <row r="182" spans="1:39" ht="15" outlineLevel="1">
      <c r="B182" s="517"/>
      <c r="C182" s="288"/>
      <c r="D182" s="288"/>
      <c r="E182" s="288"/>
      <c r="F182" s="288"/>
      <c r="G182" s="288"/>
      <c r="H182" s="288"/>
      <c r="I182" s="288"/>
      <c r="J182" s="288"/>
      <c r="K182" s="288"/>
      <c r="L182" s="288"/>
      <c r="M182" s="288"/>
      <c r="N182" s="288"/>
      <c r="O182" s="288"/>
      <c r="P182" s="288"/>
      <c r="Q182" s="288"/>
      <c r="R182" s="288"/>
      <c r="S182" s="288"/>
      <c r="T182" s="288"/>
      <c r="U182" s="288"/>
      <c r="V182" s="288"/>
      <c r="W182" s="288"/>
      <c r="X182" s="288"/>
      <c r="Y182" s="409"/>
      <c r="Z182" s="422"/>
      <c r="AA182" s="422"/>
      <c r="AB182" s="422"/>
      <c r="AC182" s="422"/>
      <c r="AD182" s="422"/>
      <c r="AE182" s="422"/>
      <c r="AF182" s="422"/>
      <c r="AG182" s="422"/>
      <c r="AH182" s="422"/>
      <c r="AI182" s="422"/>
      <c r="AJ182" s="422"/>
      <c r="AK182" s="422"/>
      <c r="AL182" s="422"/>
      <c r="AM182" s="303"/>
    </row>
    <row r="183" spans="1:39" ht="30" outlineLevel="1">
      <c r="A183" s="519">
        <v>46</v>
      </c>
      <c r="B183" s="517" t="s">
        <v>138</v>
      </c>
      <c r="C183" s="288" t="s">
        <v>25</v>
      </c>
      <c r="D183" s="292"/>
      <c r="E183" s="292"/>
      <c r="F183" s="292"/>
      <c r="G183" s="292"/>
      <c r="H183" s="292"/>
      <c r="I183" s="292"/>
      <c r="J183" s="292"/>
      <c r="K183" s="292"/>
      <c r="L183" s="292"/>
      <c r="M183" s="292"/>
      <c r="N183" s="292">
        <v>0</v>
      </c>
      <c r="O183" s="292"/>
      <c r="P183" s="292"/>
      <c r="Q183" s="292"/>
      <c r="R183" s="292"/>
      <c r="S183" s="292"/>
      <c r="T183" s="292"/>
      <c r="U183" s="292"/>
      <c r="V183" s="292"/>
      <c r="W183" s="292"/>
      <c r="X183" s="292"/>
      <c r="Y183" s="423"/>
      <c r="Z183" s="407"/>
      <c r="AA183" s="407"/>
      <c r="AB183" s="407"/>
      <c r="AC183" s="407"/>
      <c r="AD183" s="407"/>
      <c r="AE183" s="407"/>
      <c r="AF183" s="412"/>
      <c r="AG183" s="412"/>
      <c r="AH183" s="412"/>
      <c r="AI183" s="412"/>
      <c r="AJ183" s="412"/>
      <c r="AK183" s="412"/>
      <c r="AL183" s="412"/>
      <c r="AM183" s="293">
        <f>SUM(Y183:AL183)</f>
        <v>0</v>
      </c>
    </row>
    <row r="184" spans="1:39" ht="15" outlineLevel="1">
      <c r="B184" s="291" t="s">
        <v>264</v>
      </c>
      <c r="C184" s="288" t="s">
        <v>160</v>
      </c>
      <c r="D184" s="292"/>
      <c r="E184" s="292"/>
      <c r="F184" s="292"/>
      <c r="G184" s="292"/>
      <c r="H184" s="292"/>
      <c r="I184" s="292"/>
      <c r="J184" s="292"/>
      <c r="K184" s="292"/>
      <c r="L184" s="292"/>
      <c r="M184" s="292"/>
      <c r="N184" s="292">
        <f>N183</f>
        <v>0</v>
      </c>
      <c r="O184" s="292"/>
      <c r="P184" s="292"/>
      <c r="Q184" s="292"/>
      <c r="R184" s="292"/>
      <c r="S184" s="292"/>
      <c r="T184" s="292"/>
      <c r="U184" s="292"/>
      <c r="V184" s="292"/>
      <c r="W184" s="292"/>
      <c r="X184" s="292"/>
      <c r="Y184" s="408">
        <f>Y183</f>
        <v>0</v>
      </c>
      <c r="Z184" s="408">
        <f t="shared" ref="Z184:AF184" si="283">Z183</f>
        <v>0</v>
      </c>
      <c r="AA184" s="408">
        <f t="shared" si="283"/>
        <v>0</v>
      </c>
      <c r="AB184" s="408">
        <f t="shared" si="283"/>
        <v>0</v>
      </c>
      <c r="AC184" s="408">
        <f t="shared" si="283"/>
        <v>0</v>
      </c>
      <c r="AD184" s="408">
        <f t="shared" si="283"/>
        <v>0</v>
      </c>
      <c r="AE184" s="408">
        <f t="shared" si="283"/>
        <v>0</v>
      </c>
      <c r="AF184" s="408">
        <f t="shared" si="283"/>
        <v>0</v>
      </c>
      <c r="AG184" s="408">
        <f t="shared" ref="AG184" si="284">AG183</f>
        <v>0</v>
      </c>
      <c r="AH184" s="408">
        <f t="shared" ref="AH184" si="285">AH183</f>
        <v>0</v>
      </c>
      <c r="AI184" s="408">
        <f t="shared" ref="AI184" si="286">AI183</f>
        <v>0</v>
      </c>
      <c r="AJ184" s="408">
        <f t="shared" ref="AJ184" si="287">AJ183</f>
        <v>0</v>
      </c>
      <c r="AK184" s="408">
        <f t="shared" ref="AK184" si="288">AK183</f>
        <v>0</v>
      </c>
      <c r="AL184" s="408">
        <f t="shared" ref="AL184" si="289">AL183</f>
        <v>0</v>
      </c>
      <c r="AM184" s="303"/>
    </row>
    <row r="185" spans="1:39" ht="15" outlineLevel="1">
      <c r="B185" s="517"/>
      <c r="C185" s="288"/>
      <c r="D185" s="288"/>
      <c r="E185" s="288"/>
      <c r="F185" s="288"/>
      <c r="G185" s="288"/>
      <c r="H185" s="288"/>
      <c r="I185" s="288"/>
      <c r="J185" s="288"/>
      <c r="K185" s="288"/>
      <c r="L185" s="288"/>
      <c r="M185" s="288"/>
      <c r="N185" s="288"/>
      <c r="O185" s="288"/>
      <c r="P185" s="288"/>
      <c r="Q185" s="288"/>
      <c r="R185" s="288"/>
      <c r="S185" s="288"/>
      <c r="T185" s="288"/>
      <c r="U185" s="288"/>
      <c r="V185" s="288"/>
      <c r="W185" s="288"/>
      <c r="X185" s="288"/>
      <c r="Y185" s="409"/>
      <c r="Z185" s="422"/>
      <c r="AA185" s="422"/>
      <c r="AB185" s="422"/>
      <c r="AC185" s="422"/>
      <c r="AD185" s="422"/>
      <c r="AE185" s="422"/>
      <c r="AF185" s="422"/>
      <c r="AG185" s="422"/>
      <c r="AH185" s="422"/>
      <c r="AI185" s="422"/>
      <c r="AJ185" s="422"/>
      <c r="AK185" s="422"/>
      <c r="AL185" s="422"/>
      <c r="AM185" s="303"/>
    </row>
    <row r="186" spans="1:39" ht="30" outlineLevel="1">
      <c r="A186" s="519">
        <v>47</v>
      </c>
      <c r="B186" s="517" t="s">
        <v>139</v>
      </c>
      <c r="C186" s="288" t="s">
        <v>25</v>
      </c>
      <c r="D186" s="292"/>
      <c r="E186" s="292"/>
      <c r="F186" s="292"/>
      <c r="G186" s="292"/>
      <c r="H186" s="292"/>
      <c r="I186" s="292"/>
      <c r="J186" s="292"/>
      <c r="K186" s="292"/>
      <c r="L186" s="292"/>
      <c r="M186" s="292"/>
      <c r="N186" s="292">
        <v>0</v>
      </c>
      <c r="O186" s="292"/>
      <c r="P186" s="292"/>
      <c r="Q186" s="292"/>
      <c r="R186" s="292"/>
      <c r="S186" s="292"/>
      <c r="T186" s="292"/>
      <c r="U186" s="292"/>
      <c r="V186" s="292"/>
      <c r="W186" s="292"/>
      <c r="X186" s="292"/>
      <c r="Y186" s="423"/>
      <c r="Z186" s="407"/>
      <c r="AA186" s="407"/>
      <c r="AB186" s="407"/>
      <c r="AC186" s="407"/>
      <c r="AD186" s="407"/>
      <c r="AE186" s="407"/>
      <c r="AF186" s="412"/>
      <c r="AG186" s="412"/>
      <c r="AH186" s="412"/>
      <c r="AI186" s="412"/>
      <c r="AJ186" s="412"/>
      <c r="AK186" s="412"/>
      <c r="AL186" s="412"/>
      <c r="AM186" s="293">
        <f>SUM(Y186:AL186)</f>
        <v>0</v>
      </c>
    </row>
    <row r="187" spans="1:39" ht="15" outlineLevel="1">
      <c r="B187" s="291" t="s">
        <v>264</v>
      </c>
      <c r="C187" s="288" t="s">
        <v>160</v>
      </c>
      <c r="D187" s="292"/>
      <c r="E187" s="292"/>
      <c r="F187" s="292"/>
      <c r="G187" s="292"/>
      <c r="H187" s="292"/>
      <c r="I187" s="292"/>
      <c r="J187" s="292"/>
      <c r="K187" s="292"/>
      <c r="L187" s="292"/>
      <c r="M187" s="292"/>
      <c r="N187" s="292">
        <f>N186</f>
        <v>0</v>
      </c>
      <c r="O187" s="292"/>
      <c r="P187" s="292"/>
      <c r="Q187" s="292"/>
      <c r="R187" s="292"/>
      <c r="S187" s="292"/>
      <c r="T187" s="292"/>
      <c r="U187" s="292"/>
      <c r="V187" s="292"/>
      <c r="W187" s="292"/>
      <c r="X187" s="292"/>
      <c r="Y187" s="408">
        <f>Y186</f>
        <v>0</v>
      </c>
      <c r="Z187" s="408">
        <f t="shared" ref="Z187:AF187" si="290">Z186</f>
        <v>0</v>
      </c>
      <c r="AA187" s="408">
        <f t="shared" si="290"/>
        <v>0</v>
      </c>
      <c r="AB187" s="408">
        <f t="shared" si="290"/>
        <v>0</v>
      </c>
      <c r="AC187" s="408">
        <f t="shared" si="290"/>
        <v>0</v>
      </c>
      <c r="AD187" s="408">
        <f t="shared" si="290"/>
        <v>0</v>
      </c>
      <c r="AE187" s="408">
        <f t="shared" si="290"/>
        <v>0</v>
      </c>
      <c r="AF187" s="408">
        <f t="shared" si="290"/>
        <v>0</v>
      </c>
      <c r="AG187" s="408">
        <f t="shared" ref="AG187" si="291">AG186</f>
        <v>0</v>
      </c>
      <c r="AH187" s="408">
        <f t="shared" ref="AH187" si="292">AH186</f>
        <v>0</v>
      </c>
      <c r="AI187" s="408">
        <f t="shared" ref="AI187" si="293">AI186</f>
        <v>0</v>
      </c>
      <c r="AJ187" s="408">
        <f t="shared" ref="AJ187" si="294">AJ186</f>
        <v>0</v>
      </c>
      <c r="AK187" s="408">
        <f t="shared" ref="AK187" si="295">AK186</f>
        <v>0</v>
      </c>
      <c r="AL187" s="408">
        <f t="shared" ref="AL187" si="296">AL186</f>
        <v>0</v>
      </c>
      <c r="AM187" s="303"/>
    </row>
    <row r="188" spans="1:39" ht="15" outlineLevel="1">
      <c r="B188" s="517"/>
      <c r="C188" s="288"/>
      <c r="D188" s="288"/>
      <c r="E188" s="288"/>
      <c r="F188" s="288"/>
      <c r="G188" s="288"/>
      <c r="H188" s="288"/>
      <c r="I188" s="288"/>
      <c r="J188" s="288"/>
      <c r="K188" s="288"/>
      <c r="L188" s="288"/>
      <c r="M188" s="288"/>
      <c r="N188" s="288"/>
      <c r="O188" s="288"/>
      <c r="P188" s="288"/>
      <c r="Q188" s="288"/>
      <c r="R188" s="288"/>
      <c r="S188" s="288"/>
      <c r="T188" s="288"/>
      <c r="U188" s="288"/>
      <c r="V188" s="288"/>
      <c r="W188" s="288"/>
      <c r="X188" s="288"/>
      <c r="Y188" s="409"/>
      <c r="Z188" s="422"/>
      <c r="AA188" s="422"/>
      <c r="AB188" s="422"/>
      <c r="AC188" s="422"/>
      <c r="AD188" s="422"/>
      <c r="AE188" s="422"/>
      <c r="AF188" s="422"/>
      <c r="AG188" s="422"/>
      <c r="AH188" s="422"/>
      <c r="AI188" s="422"/>
      <c r="AJ188" s="422"/>
      <c r="AK188" s="422"/>
      <c r="AL188" s="422"/>
      <c r="AM188" s="303"/>
    </row>
    <row r="189" spans="1:39" ht="30" outlineLevel="1">
      <c r="A189" s="519">
        <v>48</v>
      </c>
      <c r="B189" s="517" t="s">
        <v>140</v>
      </c>
      <c r="C189" s="288" t="s">
        <v>25</v>
      </c>
      <c r="D189" s="292"/>
      <c r="E189" s="292"/>
      <c r="F189" s="292"/>
      <c r="G189" s="292"/>
      <c r="H189" s="292"/>
      <c r="I189" s="292"/>
      <c r="J189" s="292"/>
      <c r="K189" s="292"/>
      <c r="L189" s="292"/>
      <c r="M189" s="292"/>
      <c r="N189" s="292">
        <v>0</v>
      </c>
      <c r="O189" s="292"/>
      <c r="P189" s="292"/>
      <c r="Q189" s="292"/>
      <c r="R189" s="292"/>
      <c r="S189" s="292"/>
      <c r="T189" s="292"/>
      <c r="U189" s="292"/>
      <c r="V189" s="292"/>
      <c r="W189" s="292"/>
      <c r="X189" s="292"/>
      <c r="Y189" s="423"/>
      <c r="Z189" s="407"/>
      <c r="AA189" s="407"/>
      <c r="AB189" s="407"/>
      <c r="AC189" s="407"/>
      <c r="AD189" s="407"/>
      <c r="AE189" s="407"/>
      <c r="AF189" s="412"/>
      <c r="AG189" s="412"/>
      <c r="AH189" s="412"/>
      <c r="AI189" s="412"/>
      <c r="AJ189" s="412"/>
      <c r="AK189" s="412"/>
      <c r="AL189" s="412"/>
      <c r="AM189" s="293">
        <f>SUM(Y189:AL189)</f>
        <v>0</v>
      </c>
    </row>
    <row r="190" spans="1:39" ht="15" outlineLevel="1">
      <c r="B190" s="291" t="s">
        <v>264</v>
      </c>
      <c r="C190" s="288" t="s">
        <v>160</v>
      </c>
      <c r="D190" s="292"/>
      <c r="E190" s="292"/>
      <c r="F190" s="292"/>
      <c r="G190" s="292"/>
      <c r="H190" s="292"/>
      <c r="I190" s="292"/>
      <c r="J190" s="292"/>
      <c r="K190" s="292"/>
      <c r="L190" s="292"/>
      <c r="M190" s="292"/>
      <c r="N190" s="292">
        <f>N189</f>
        <v>0</v>
      </c>
      <c r="O190" s="292"/>
      <c r="P190" s="292"/>
      <c r="Q190" s="292"/>
      <c r="R190" s="292"/>
      <c r="S190" s="292"/>
      <c r="T190" s="292"/>
      <c r="U190" s="292"/>
      <c r="V190" s="292"/>
      <c r="W190" s="292"/>
      <c r="X190" s="292"/>
      <c r="Y190" s="408">
        <f>Y189</f>
        <v>0</v>
      </c>
      <c r="Z190" s="408">
        <f t="shared" ref="Z190:AF190" si="297">Z189</f>
        <v>0</v>
      </c>
      <c r="AA190" s="408">
        <f t="shared" si="297"/>
        <v>0</v>
      </c>
      <c r="AB190" s="408">
        <f t="shared" si="297"/>
        <v>0</v>
      </c>
      <c r="AC190" s="408">
        <f t="shared" si="297"/>
        <v>0</v>
      </c>
      <c r="AD190" s="408">
        <f t="shared" si="297"/>
        <v>0</v>
      </c>
      <c r="AE190" s="408">
        <f t="shared" si="297"/>
        <v>0</v>
      </c>
      <c r="AF190" s="408">
        <f t="shared" si="297"/>
        <v>0</v>
      </c>
      <c r="AG190" s="408">
        <f t="shared" ref="AG190" si="298">AG189</f>
        <v>0</v>
      </c>
      <c r="AH190" s="408">
        <f t="shared" ref="AH190" si="299">AH189</f>
        <v>0</v>
      </c>
      <c r="AI190" s="408">
        <f t="shared" ref="AI190" si="300">AI189</f>
        <v>0</v>
      </c>
      <c r="AJ190" s="408">
        <f t="shared" ref="AJ190" si="301">AJ189</f>
        <v>0</v>
      </c>
      <c r="AK190" s="408">
        <f t="shared" ref="AK190" si="302">AK189</f>
        <v>0</v>
      </c>
      <c r="AL190" s="408">
        <f t="shared" ref="AL190" si="303">AL189</f>
        <v>0</v>
      </c>
      <c r="AM190" s="303"/>
    </row>
    <row r="191" spans="1:39" ht="15" outlineLevel="1">
      <c r="B191" s="517"/>
      <c r="C191" s="288"/>
      <c r="D191" s="288"/>
      <c r="E191" s="288"/>
      <c r="F191" s="288"/>
      <c r="G191" s="288"/>
      <c r="H191" s="288"/>
      <c r="I191" s="288"/>
      <c r="J191" s="288"/>
      <c r="K191" s="288"/>
      <c r="L191" s="288"/>
      <c r="M191" s="288"/>
      <c r="N191" s="288"/>
      <c r="O191" s="288"/>
      <c r="P191" s="288"/>
      <c r="Q191" s="288"/>
      <c r="R191" s="288"/>
      <c r="S191" s="288"/>
      <c r="T191" s="288"/>
      <c r="U191" s="288"/>
      <c r="V191" s="288"/>
      <c r="W191" s="288"/>
      <c r="X191" s="288"/>
      <c r="Y191" s="409"/>
      <c r="Z191" s="422"/>
      <c r="AA191" s="422"/>
      <c r="AB191" s="422"/>
      <c r="AC191" s="422"/>
      <c r="AD191" s="422"/>
      <c r="AE191" s="422"/>
      <c r="AF191" s="422"/>
      <c r="AG191" s="422"/>
      <c r="AH191" s="422"/>
      <c r="AI191" s="422"/>
      <c r="AJ191" s="422"/>
      <c r="AK191" s="422"/>
      <c r="AL191" s="422"/>
      <c r="AM191" s="303"/>
    </row>
    <row r="192" spans="1:39" ht="30" outlineLevel="1">
      <c r="A192" s="519">
        <v>49</v>
      </c>
      <c r="B192" s="517" t="s">
        <v>141</v>
      </c>
      <c r="C192" s="288" t="s">
        <v>25</v>
      </c>
      <c r="D192" s="292"/>
      <c r="E192" s="292"/>
      <c r="F192" s="292"/>
      <c r="G192" s="292"/>
      <c r="H192" s="292"/>
      <c r="I192" s="292"/>
      <c r="J192" s="292"/>
      <c r="K192" s="292"/>
      <c r="L192" s="292"/>
      <c r="M192" s="292"/>
      <c r="N192" s="292">
        <v>0</v>
      </c>
      <c r="O192" s="292"/>
      <c r="P192" s="292"/>
      <c r="Q192" s="292"/>
      <c r="R192" s="292"/>
      <c r="S192" s="292"/>
      <c r="T192" s="292"/>
      <c r="U192" s="292"/>
      <c r="V192" s="292"/>
      <c r="W192" s="292"/>
      <c r="X192" s="292"/>
      <c r="Y192" s="423"/>
      <c r="Z192" s="407"/>
      <c r="AA192" s="407"/>
      <c r="AB192" s="407"/>
      <c r="AC192" s="407"/>
      <c r="AD192" s="407"/>
      <c r="AE192" s="407"/>
      <c r="AF192" s="412"/>
      <c r="AG192" s="412"/>
      <c r="AH192" s="412"/>
      <c r="AI192" s="412"/>
      <c r="AJ192" s="412"/>
      <c r="AK192" s="412"/>
      <c r="AL192" s="412"/>
      <c r="AM192" s="293">
        <f>SUM(Y192:AL192)</f>
        <v>0</v>
      </c>
    </row>
    <row r="193" spans="2:39" ht="15" outlineLevel="1">
      <c r="B193" s="291" t="s">
        <v>264</v>
      </c>
      <c r="C193" s="288" t="s">
        <v>160</v>
      </c>
      <c r="D193" s="292"/>
      <c r="E193" s="292"/>
      <c r="F193" s="292"/>
      <c r="G193" s="292"/>
      <c r="H193" s="292"/>
      <c r="I193" s="292"/>
      <c r="J193" s="292"/>
      <c r="K193" s="292"/>
      <c r="L193" s="292"/>
      <c r="M193" s="292"/>
      <c r="N193" s="292">
        <f>N192</f>
        <v>0</v>
      </c>
      <c r="O193" s="292"/>
      <c r="P193" s="292"/>
      <c r="Q193" s="292"/>
      <c r="R193" s="292"/>
      <c r="S193" s="292"/>
      <c r="T193" s="292"/>
      <c r="U193" s="292"/>
      <c r="V193" s="292"/>
      <c r="W193" s="292"/>
      <c r="X193" s="292"/>
      <c r="Y193" s="408">
        <f>Y192</f>
        <v>0</v>
      </c>
      <c r="Z193" s="408">
        <f t="shared" ref="Z193:AF193" si="304">Z192</f>
        <v>0</v>
      </c>
      <c r="AA193" s="408">
        <f t="shared" si="304"/>
        <v>0</v>
      </c>
      <c r="AB193" s="408">
        <f t="shared" si="304"/>
        <v>0</v>
      </c>
      <c r="AC193" s="408">
        <f t="shared" si="304"/>
        <v>0</v>
      </c>
      <c r="AD193" s="408">
        <f t="shared" si="304"/>
        <v>0</v>
      </c>
      <c r="AE193" s="408">
        <f t="shared" si="304"/>
        <v>0</v>
      </c>
      <c r="AF193" s="408">
        <f t="shared" si="304"/>
        <v>0</v>
      </c>
      <c r="AG193" s="408">
        <f t="shared" ref="AG193" si="305">AG192</f>
        <v>0</v>
      </c>
      <c r="AH193" s="408">
        <f t="shared" ref="AH193" si="306">AH192</f>
        <v>0</v>
      </c>
      <c r="AI193" s="408">
        <f t="shared" ref="AI193" si="307">AI192</f>
        <v>0</v>
      </c>
      <c r="AJ193" s="408">
        <f t="shared" ref="AJ193" si="308">AJ192</f>
        <v>0</v>
      </c>
      <c r="AK193" s="408">
        <f t="shared" ref="AK193" si="309">AK192</f>
        <v>0</v>
      </c>
      <c r="AL193" s="408">
        <f t="shared" ref="AL193" si="310">AL192</f>
        <v>0</v>
      </c>
      <c r="AM193" s="303"/>
    </row>
    <row r="194" spans="2:39" ht="15" outlineLevel="1">
      <c r="B194" s="291"/>
      <c r="C194" s="302"/>
      <c r="D194" s="288"/>
      <c r="E194" s="288"/>
      <c r="F194" s="288"/>
      <c r="G194" s="288"/>
      <c r="H194" s="288"/>
      <c r="I194" s="288"/>
      <c r="J194" s="288"/>
      <c r="K194" s="288"/>
      <c r="L194" s="288"/>
      <c r="M194" s="288"/>
      <c r="N194" s="288"/>
      <c r="O194" s="288"/>
      <c r="P194" s="288"/>
      <c r="Q194" s="288"/>
      <c r="R194" s="288"/>
      <c r="S194" s="288"/>
      <c r="T194" s="288"/>
      <c r="U194" s="288"/>
      <c r="V194" s="288"/>
      <c r="W194" s="288"/>
      <c r="X194" s="288"/>
      <c r="Y194" s="298"/>
      <c r="Z194" s="298"/>
      <c r="AA194" s="298"/>
      <c r="AB194" s="298"/>
      <c r="AC194" s="298"/>
      <c r="AD194" s="298"/>
      <c r="AE194" s="298"/>
      <c r="AF194" s="298"/>
      <c r="AG194" s="298"/>
      <c r="AH194" s="298"/>
      <c r="AI194" s="298"/>
      <c r="AJ194" s="298"/>
      <c r="AK194" s="298"/>
      <c r="AL194" s="298"/>
      <c r="AM194" s="303"/>
    </row>
    <row r="195" spans="2:39" ht="15.6">
      <c r="B195" s="324" t="s">
        <v>268</v>
      </c>
      <c r="C195" s="326"/>
      <c r="D195" s="326">
        <f>SUM(D38:D193)</f>
        <v>10761443</v>
      </c>
      <c r="E195" s="326"/>
      <c r="F195" s="326"/>
      <c r="G195" s="326"/>
      <c r="H195" s="326"/>
      <c r="I195" s="326"/>
      <c r="J195" s="326"/>
      <c r="K195" s="326"/>
      <c r="L195" s="326"/>
      <c r="M195" s="326"/>
      <c r="N195" s="326"/>
      <c r="O195" s="326">
        <f>SUM(O38:O193)</f>
        <v>1585</v>
      </c>
      <c r="P195" s="326"/>
      <c r="Q195" s="326"/>
      <c r="R195" s="326"/>
      <c r="S195" s="326"/>
      <c r="T195" s="326"/>
      <c r="U195" s="326"/>
      <c r="V195" s="326"/>
      <c r="W195" s="326"/>
      <c r="X195" s="326"/>
      <c r="Y195" s="326">
        <f>IF(Y36="kWh",SUMPRODUCT(D38:D193,Y38:Y193))</f>
        <v>4214516</v>
      </c>
      <c r="Z195" s="326">
        <f>IF(Z36="kWh",SUMPRODUCT(D38:D193,Z38:Z193))</f>
        <v>991338.22800000012</v>
      </c>
      <c r="AA195" s="326">
        <f>IF(AA36="kw",SUMPRODUCT(N38:N193,O38:O193,AA38:AA193),SUMPRODUCT(D38:D193,AA38:AA193))</f>
        <v>9068.8079999999991</v>
      </c>
      <c r="AB195" s="326">
        <f>IF(AB36="kw",SUMPRODUCT(N38:N193,O38:O193,AB38:AB193),SUMPRODUCT(D38:D193,AB38:AB193))</f>
        <v>0</v>
      </c>
      <c r="AC195" s="326">
        <f>IF(AC36="kw",SUMPRODUCT(N38:N193,O38:O193,AC38:AC193),SUMPRODUCT(D38:D193,AC38:AC193))</f>
        <v>0</v>
      </c>
      <c r="AD195" s="326">
        <f>IF(AD36="kw",SUMPRODUCT(N38:N193,O38:O193,AD38:AD193),SUMPRODUCT(D38:D193,AD38:AD193))</f>
        <v>0</v>
      </c>
      <c r="AE195" s="326">
        <f>IF(AE36="kw",SUMPRODUCT(N38:N193,O38:O193,AE38:AE193),SUMPRODUCT(D38:D193,AE38:AE193))</f>
        <v>0</v>
      </c>
      <c r="AF195" s="326">
        <f>IF(AF36="kw",SUMPRODUCT(N38:N193,O38:O193,AF38:AF193),SUMPRODUCT(D38:D193,AF38:AF193))</f>
        <v>0</v>
      </c>
      <c r="AG195" s="326">
        <f>IF(AG36="kw",SUMPRODUCT(N38:N193,O38:O193,AG38:AG193),SUMPRODUCT(D38:D193,AG38:AG193))</f>
        <v>0</v>
      </c>
      <c r="AH195" s="326">
        <f>IF(AH36="kw",SUMPRODUCT(N38:N193,O38:O193,AH38:AH193),SUMPRODUCT(D38:D193,AH38:AH193))</f>
        <v>0</v>
      </c>
      <c r="AI195" s="326">
        <f>IF(AI36="kw",SUMPRODUCT(N38:N193,O38:O193,AI38:AI193),SUMPRODUCT(D38:D193,AI38:AI193))</f>
        <v>0</v>
      </c>
      <c r="AJ195" s="326">
        <f>IF(AJ36="kw",SUMPRODUCT(N38:N193,O38:O193,AJ38:AJ193),SUMPRODUCT(D38:D193,AJ38:AJ193))</f>
        <v>0</v>
      </c>
      <c r="AK195" s="326">
        <f>IF(AK36="kw",SUMPRODUCT(N38:N193,O38:O193,AK38:AK193),SUMPRODUCT(D38:D193,AK38:AK193))</f>
        <v>0</v>
      </c>
      <c r="AL195" s="326">
        <f>IF(AL36="kw",SUMPRODUCT(N38:N193,O38:O193,AL38:AL193),SUMPRODUCT(D38:D193,AL38:AL193))</f>
        <v>0</v>
      </c>
      <c r="AM195" s="327"/>
    </row>
    <row r="196" spans="2:39" ht="15.6">
      <c r="B196" s="388" t="s">
        <v>269</v>
      </c>
      <c r="C196" s="389"/>
      <c r="D196" s="389"/>
      <c r="E196" s="389"/>
      <c r="F196" s="389"/>
      <c r="G196" s="389"/>
      <c r="H196" s="389"/>
      <c r="I196" s="389"/>
      <c r="J196" s="389"/>
      <c r="K196" s="389"/>
      <c r="L196" s="389"/>
      <c r="M196" s="389"/>
      <c r="N196" s="389"/>
      <c r="O196" s="389"/>
      <c r="P196" s="389"/>
      <c r="Q196" s="389"/>
      <c r="R196" s="389"/>
      <c r="S196" s="389"/>
      <c r="T196" s="389"/>
      <c r="U196" s="389"/>
      <c r="V196" s="389"/>
      <c r="W196" s="389"/>
      <c r="X196" s="389"/>
      <c r="Y196" s="389">
        <f>HLOOKUP(Y35,'2. LRAMVA Threshold'!$B$42:$Q$53,7,FALSE)</f>
        <v>5833432</v>
      </c>
      <c r="Z196" s="389">
        <f>HLOOKUP(Z35,'2. LRAMVA Threshold'!$B$42:$Q$53,7,FALSE)</f>
        <v>2034918</v>
      </c>
      <c r="AA196" s="389">
        <f>HLOOKUP(AA35,'2. LRAMVA Threshold'!$B$42:$Q$53,7,FALSE)</f>
        <v>2408</v>
      </c>
      <c r="AB196" s="389">
        <f>HLOOKUP(AB35,'2. LRAMVA Threshold'!$B$42:$Q$53,7,FALSE)</f>
        <v>0</v>
      </c>
      <c r="AC196" s="389">
        <f>HLOOKUP(AC35,'2. LRAMVA Threshold'!$B$42:$Q$53,7,FALSE)</f>
        <v>0</v>
      </c>
      <c r="AD196" s="389">
        <f>HLOOKUP(AD35,'2. LRAMVA Threshold'!$B$42:$Q$53,7,FALSE)</f>
        <v>49</v>
      </c>
      <c r="AE196" s="389">
        <f>HLOOKUP(AE35,'2. LRAMVA Threshold'!$B$42:$Q$53,7,FALSE)</f>
        <v>0</v>
      </c>
      <c r="AF196" s="389">
        <f>HLOOKUP(AF35,'2. LRAMVA Threshold'!$B$42:$Q$53,7,FALSE)</f>
        <v>0</v>
      </c>
      <c r="AG196" s="389">
        <f>HLOOKUP(AG35,'2. LRAMVA Threshold'!$B$42:$Q$53,7,FALSE)</f>
        <v>0</v>
      </c>
      <c r="AH196" s="389">
        <f>HLOOKUP(AH35,'2. LRAMVA Threshold'!$B$42:$Q$53,7,FALSE)</f>
        <v>0</v>
      </c>
      <c r="AI196" s="389">
        <f>HLOOKUP(AI35,'2. LRAMVA Threshold'!$B$42:$Q$53,7,FALSE)</f>
        <v>0</v>
      </c>
      <c r="AJ196" s="389">
        <f>HLOOKUP(AJ35,'2. LRAMVA Threshold'!$B$42:$Q$53,7,FALSE)</f>
        <v>0</v>
      </c>
      <c r="AK196" s="389">
        <f>HLOOKUP(AK35,'2. LRAMVA Threshold'!$B$42:$Q$53,7,FALSE)</f>
        <v>0</v>
      </c>
      <c r="AL196" s="389">
        <f>HLOOKUP(AL35,'2. LRAMVA Threshold'!$B$42:$Q$53,7,FALSE)</f>
        <v>0</v>
      </c>
      <c r="AM196" s="390"/>
    </row>
    <row r="197" spans="2:39" ht="15">
      <c r="B197" s="518"/>
      <c r="C197" s="429"/>
      <c r="D197" s="430"/>
      <c r="E197" s="430"/>
      <c r="F197" s="430"/>
      <c r="G197" s="430"/>
      <c r="H197" s="430"/>
      <c r="I197" s="430"/>
      <c r="J197" s="430"/>
      <c r="K197" s="430"/>
      <c r="L197" s="430"/>
      <c r="M197" s="430"/>
      <c r="N197" s="430"/>
      <c r="O197" s="431"/>
      <c r="P197" s="430"/>
      <c r="Q197" s="430"/>
      <c r="R197" s="430"/>
      <c r="S197" s="432"/>
      <c r="T197" s="432"/>
      <c r="U197" s="432"/>
      <c r="V197" s="432"/>
      <c r="W197" s="430"/>
      <c r="X197" s="430"/>
      <c r="Y197" s="433"/>
      <c r="Z197" s="433"/>
      <c r="AA197" s="433"/>
      <c r="AB197" s="433"/>
      <c r="AC197" s="433"/>
      <c r="AD197" s="433"/>
      <c r="AE197" s="433"/>
      <c r="AF197" s="396"/>
      <c r="AG197" s="396"/>
      <c r="AH197" s="396"/>
      <c r="AI197" s="396"/>
      <c r="AJ197" s="396"/>
      <c r="AK197" s="396"/>
      <c r="AL197" s="396"/>
      <c r="AM197" s="397"/>
    </row>
    <row r="198" spans="2:39" ht="15">
      <c r="B198" s="321" t="s">
        <v>165</v>
      </c>
      <c r="C198" s="335"/>
      <c r="D198" s="335"/>
      <c r="E198" s="373"/>
      <c r="F198" s="373"/>
      <c r="G198" s="373"/>
      <c r="H198" s="373"/>
      <c r="I198" s="373"/>
      <c r="J198" s="373"/>
      <c r="K198" s="373"/>
      <c r="L198" s="373"/>
      <c r="M198" s="373"/>
      <c r="N198" s="373"/>
      <c r="O198" s="288"/>
      <c r="P198" s="337"/>
      <c r="Q198" s="337"/>
      <c r="R198" s="337"/>
      <c r="S198" s="336"/>
      <c r="T198" s="336"/>
      <c r="U198" s="336"/>
      <c r="V198" s="336"/>
      <c r="W198" s="337"/>
      <c r="X198" s="337"/>
      <c r="Y198" s="338">
        <f>HLOOKUP(Y$35,'3.  Distribution Rates'!$C$122:$P$133,7,FALSE)</f>
        <v>1.24E-2</v>
      </c>
      <c r="Z198" s="338">
        <f>HLOOKUP(Z$35,'3.  Distribution Rates'!$C$122:$P$133,7,FALSE)</f>
        <v>1.8599999999999998E-2</v>
      </c>
      <c r="AA198" s="338">
        <f>HLOOKUP(AA$35,'3.  Distribution Rates'!$C$122:$P$133,7,FALSE)</f>
        <v>4.2731000000000003</v>
      </c>
      <c r="AB198" s="338">
        <f>HLOOKUP(AB$35,'3.  Distribution Rates'!$C$122:$P$133,7,FALSE)</f>
        <v>1.0699999999999999E-2</v>
      </c>
      <c r="AC198" s="338">
        <f>HLOOKUP(AC$35,'3.  Distribution Rates'!$C$122:$P$133,7,FALSE)</f>
        <v>12.5686</v>
      </c>
      <c r="AD198" s="338">
        <f>HLOOKUP(AD$35,'3.  Distribution Rates'!$C$122:$P$133,7,FALSE)</f>
        <v>2.6326999999999998</v>
      </c>
      <c r="AE198" s="338">
        <f>HLOOKUP(AE$35,'3.  Distribution Rates'!$C$122:$P$133,7,FALSE)</f>
        <v>0</v>
      </c>
      <c r="AF198" s="338">
        <f>HLOOKUP(AF$35,'3.  Distribution Rates'!$C$122:$P$133,7,FALSE)</f>
        <v>0</v>
      </c>
      <c r="AG198" s="338">
        <f>HLOOKUP(AG$35,'3.  Distribution Rates'!$C$122:$P$133,7,FALSE)</f>
        <v>0</v>
      </c>
      <c r="AH198" s="338">
        <f>HLOOKUP(AH$35,'3.  Distribution Rates'!$C$122:$P$133,7,FALSE)</f>
        <v>0</v>
      </c>
      <c r="AI198" s="338">
        <f>HLOOKUP(AI$35,'3.  Distribution Rates'!$C$122:$P$133,7,FALSE)</f>
        <v>0</v>
      </c>
      <c r="AJ198" s="338">
        <f>HLOOKUP(AJ$35,'3.  Distribution Rates'!$C$122:$P$133,7,FALSE)</f>
        <v>0</v>
      </c>
      <c r="AK198" s="338">
        <f>HLOOKUP(AK$35,'3.  Distribution Rates'!$C$122:$P$133,7,FALSE)</f>
        <v>0</v>
      </c>
      <c r="AL198" s="338">
        <f>HLOOKUP(AL$35,'3.  Distribution Rates'!$C$122:$P$133,7,FALSE)</f>
        <v>0</v>
      </c>
      <c r="AM198" s="345"/>
    </row>
    <row r="199" spans="2:39" ht="15">
      <c r="B199" s="321" t="s">
        <v>149</v>
      </c>
      <c r="C199" s="342"/>
      <c r="D199" s="306"/>
      <c r="E199" s="276"/>
      <c r="F199" s="276"/>
      <c r="G199" s="276"/>
      <c r="H199" s="276"/>
      <c r="I199" s="276"/>
      <c r="J199" s="276"/>
      <c r="K199" s="276"/>
      <c r="L199" s="276"/>
      <c r="M199" s="276"/>
      <c r="N199" s="276"/>
      <c r="O199" s="288"/>
      <c r="P199" s="276"/>
      <c r="Q199" s="276"/>
      <c r="R199" s="276"/>
      <c r="S199" s="306"/>
      <c r="T199" s="306"/>
      <c r="U199" s="306"/>
      <c r="V199" s="306"/>
      <c r="W199" s="276"/>
      <c r="X199" s="276"/>
      <c r="Y199" s="375">
        <f>'4.  2011-2014 LRAM'!Y267*Y198</f>
        <v>11945.098764448847</v>
      </c>
      <c r="Z199" s="375">
        <f>'4.  2011-2014 LRAM'!Z267*Z198</f>
        <v>26958.174774743577</v>
      </c>
      <c r="AA199" s="375">
        <f>'4.  2011-2014 LRAM'!AA267*AA198</f>
        <v>13124.638024812668</v>
      </c>
      <c r="AB199" s="375">
        <f>'4.  2011-2014 LRAM'!AB267*AB198</f>
        <v>0</v>
      </c>
      <c r="AC199" s="375">
        <f>'4.  2011-2014 LRAM'!AC267*AC198</f>
        <v>0</v>
      </c>
      <c r="AD199" s="375">
        <f>'4.  2011-2014 LRAM'!AD267*AD198</f>
        <v>0</v>
      </c>
      <c r="AE199" s="375">
        <f>'4.  2011-2014 LRAM'!AE267*AE198</f>
        <v>0</v>
      </c>
      <c r="AF199" s="375">
        <f>'4.  2011-2014 LRAM'!AF267*AF198</f>
        <v>0</v>
      </c>
      <c r="AG199" s="375">
        <f>'4.  2011-2014 LRAM'!AG267*AG198</f>
        <v>0</v>
      </c>
      <c r="AH199" s="375">
        <f>'4.  2011-2014 LRAM'!AH267*AH198</f>
        <v>0</v>
      </c>
      <c r="AI199" s="375">
        <f>'4.  2011-2014 LRAM'!AI267*AI198</f>
        <v>0</v>
      </c>
      <c r="AJ199" s="375">
        <f>'4.  2011-2014 LRAM'!AJ267*AJ198</f>
        <v>0</v>
      </c>
      <c r="AK199" s="375">
        <f>'4.  2011-2014 LRAM'!AK267*AK198</f>
        <v>0</v>
      </c>
      <c r="AL199" s="375">
        <f>'4.  2011-2014 LRAM'!AL267*AL198</f>
        <v>0</v>
      </c>
      <c r="AM199" s="626">
        <f>SUM(Y199:AL199)</f>
        <v>52027.911564005088</v>
      </c>
    </row>
    <row r="200" spans="2:39" ht="15">
      <c r="B200" s="321" t="s">
        <v>150</v>
      </c>
      <c r="C200" s="342"/>
      <c r="D200" s="306"/>
      <c r="E200" s="276"/>
      <c r="F200" s="276"/>
      <c r="G200" s="276"/>
      <c r="H200" s="276"/>
      <c r="I200" s="276"/>
      <c r="J200" s="276"/>
      <c r="K200" s="276"/>
      <c r="L200" s="276"/>
      <c r="M200" s="276"/>
      <c r="N200" s="276"/>
      <c r="O200" s="288"/>
      <c r="P200" s="276"/>
      <c r="Q200" s="276"/>
      <c r="R200" s="276"/>
      <c r="S200" s="306"/>
      <c r="T200" s="306"/>
      <c r="U200" s="306"/>
      <c r="V200" s="306"/>
      <c r="W200" s="276"/>
      <c r="X200" s="276"/>
      <c r="Y200" s="375">
        <f>'4.  2011-2014 LRAM'!Y395*Y198</f>
        <v>16215.104221703965</v>
      </c>
      <c r="Z200" s="375">
        <f>'4.  2011-2014 LRAM'!Z395*Z198</f>
        <v>26206.690718858437</v>
      </c>
      <c r="AA200" s="375">
        <f>'4.  2011-2014 LRAM'!AA395*AA198</f>
        <v>19048.602495404459</v>
      </c>
      <c r="AB200" s="375">
        <f>'4.  2011-2014 LRAM'!AB395*AB198</f>
        <v>0</v>
      </c>
      <c r="AC200" s="375">
        <f>'4.  2011-2014 LRAM'!AC395*AC198</f>
        <v>0</v>
      </c>
      <c r="AD200" s="375">
        <f>'4.  2011-2014 LRAM'!AD395*AD198</f>
        <v>0</v>
      </c>
      <c r="AE200" s="375">
        <f>'4.  2011-2014 LRAM'!AE395*AE198</f>
        <v>0</v>
      </c>
      <c r="AF200" s="375">
        <f>'4.  2011-2014 LRAM'!AF395*AF198</f>
        <v>0</v>
      </c>
      <c r="AG200" s="375">
        <f>'4.  2011-2014 LRAM'!AG395*AG198</f>
        <v>0</v>
      </c>
      <c r="AH200" s="375">
        <f>'4.  2011-2014 LRAM'!AH395*AH198</f>
        <v>0</v>
      </c>
      <c r="AI200" s="375">
        <f>'4.  2011-2014 LRAM'!AI395*AI198</f>
        <v>0</v>
      </c>
      <c r="AJ200" s="375">
        <f>'4.  2011-2014 LRAM'!AJ395*AJ198</f>
        <v>0</v>
      </c>
      <c r="AK200" s="375">
        <f>'4.  2011-2014 LRAM'!AK395*AK198</f>
        <v>0</v>
      </c>
      <c r="AL200" s="375">
        <f>'4.  2011-2014 LRAM'!AL395*AL198</f>
        <v>0</v>
      </c>
      <c r="AM200" s="626">
        <f>SUM(Y200:AL200)</f>
        <v>61470.397435966865</v>
      </c>
    </row>
    <row r="201" spans="2:39" ht="15">
      <c r="B201" s="321" t="s">
        <v>151</v>
      </c>
      <c r="C201" s="342"/>
      <c r="D201" s="306"/>
      <c r="E201" s="276"/>
      <c r="F201" s="276"/>
      <c r="G201" s="276"/>
      <c r="H201" s="276"/>
      <c r="I201" s="276"/>
      <c r="J201" s="276"/>
      <c r="K201" s="276"/>
      <c r="L201" s="276"/>
      <c r="M201" s="276"/>
      <c r="N201" s="276"/>
      <c r="O201" s="288"/>
      <c r="P201" s="276"/>
      <c r="Q201" s="276"/>
      <c r="R201" s="276"/>
      <c r="S201" s="306"/>
      <c r="T201" s="306"/>
      <c r="U201" s="306"/>
      <c r="V201" s="306"/>
      <c r="W201" s="276"/>
      <c r="X201" s="276"/>
      <c r="Y201" s="375">
        <f>'4.  2011-2014 LRAM'!Y524*Y198</f>
        <v>31263.081882495622</v>
      </c>
      <c r="Z201" s="375">
        <f>'4.  2011-2014 LRAM'!Z524*Z198</f>
        <v>17372.721147841799</v>
      </c>
      <c r="AA201" s="375">
        <f>'4.  2011-2014 LRAM'!AA524*AA198</f>
        <v>27263.62223553205</v>
      </c>
      <c r="AB201" s="375">
        <f>'4.  2011-2014 LRAM'!AB524*AB198</f>
        <v>0</v>
      </c>
      <c r="AC201" s="375">
        <f>'4.  2011-2014 LRAM'!AC524*AC198</f>
        <v>0</v>
      </c>
      <c r="AD201" s="375">
        <f>'4.  2011-2014 LRAM'!AD524*AD198</f>
        <v>337.10705013678</v>
      </c>
      <c r="AE201" s="375">
        <f>'4.  2011-2014 LRAM'!AE524*AE198</f>
        <v>0</v>
      </c>
      <c r="AF201" s="375">
        <f>'4.  2011-2014 LRAM'!AF524*AF198</f>
        <v>0</v>
      </c>
      <c r="AG201" s="375">
        <f>'4.  2011-2014 LRAM'!AG524*AG198</f>
        <v>0</v>
      </c>
      <c r="AH201" s="375">
        <f>'4.  2011-2014 LRAM'!AH524*AH198</f>
        <v>0</v>
      </c>
      <c r="AI201" s="375">
        <f>'4.  2011-2014 LRAM'!AI524*AI198</f>
        <v>0</v>
      </c>
      <c r="AJ201" s="375">
        <f>'4.  2011-2014 LRAM'!AJ524*AJ198</f>
        <v>0</v>
      </c>
      <c r="AK201" s="375">
        <f>'4.  2011-2014 LRAM'!AK524*AK198</f>
        <v>0</v>
      </c>
      <c r="AL201" s="375">
        <f>'4.  2011-2014 LRAM'!AL524*AL198</f>
        <v>0</v>
      </c>
      <c r="AM201" s="626">
        <f>SUM(Y201:AL201)</f>
        <v>76236.532316006254</v>
      </c>
    </row>
    <row r="202" spans="2:39" ht="15">
      <c r="B202" s="321" t="s">
        <v>152</v>
      </c>
      <c r="C202" s="342"/>
      <c r="D202" s="306"/>
      <c r="E202" s="276"/>
      <c r="F202" s="276"/>
      <c r="G202" s="276"/>
      <c r="H202" s="276"/>
      <c r="I202" s="276"/>
      <c r="J202" s="276"/>
      <c r="K202" s="276"/>
      <c r="L202" s="276"/>
      <c r="M202" s="276"/>
      <c r="N202" s="276"/>
      <c r="O202" s="288"/>
      <c r="P202" s="276"/>
      <c r="Q202" s="276"/>
      <c r="R202" s="276"/>
      <c r="S202" s="306"/>
      <c r="T202" s="306"/>
      <c r="U202" s="306"/>
      <c r="V202" s="306"/>
      <c r="W202" s="276"/>
      <c r="X202" s="276"/>
      <c r="Y202" s="375">
        <f t="shared" ref="Y202:AL202" si="311">Y195*Y198</f>
        <v>52259.998399999997</v>
      </c>
      <c r="Z202" s="375">
        <f t="shared" si="311"/>
        <v>18438.891040800001</v>
      </c>
      <c r="AA202" s="375">
        <f t="shared" si="311"/>
        <v>38751.923464799998</v>
      </c>
      <c r="AB202" s="375">
        <f t="shared" si="311"/>
        <v>0</v>
      </c>
      <c r="AC202" s="375">
        <f t="shared" si="311"/>
        <v>0</v>
      </c>
      <c r="AD202" s="375">
        <f t="shared" si="311"/>
        <v>0</v>
      </c>
      <c r="AE202" s="375">
        <f t="shared" si="311"/>
        <v>0</v>
      </c>
      <c r="AF202" s="375">
        <f t="shared" si="311"/>
        <v>0</v>
      </c>
      <c r="AG202" s="375">
        <f t="shared" si="311"/>
        <v>0</v>
      </c>
      <c r="AH202" s="375">
        <f t="shared" si="311"/>
        <v>0</v>
      </c>
      <c r="AI202" s="375">
        <f t="shared" si="311"/>
        <v>0</v>
      </c>
      <c r="AJ202" s="375">
        <f t="shared" si="311"/>
        <v>0</v>
      </c>
      <c r="AK202" s="375">
        <f t="shared" si="311"/>
        <v>0</v>
      </c>
      <c r="AL202" s="375">
        <f t="shared" si="311"/>
        <v>0</v>
      </c>
      <c r="AM202" s="626">
        <f>SUM(Y202:AL202)</f>
        <v>109450.8129056</v>
      </c>
    </row>
    <row r="203" spans="2:39" ht="15.6">
      <c r="B203" s="346" t="s">
        <v>265</v>
      </c>
      <c r="C203" s="342"/>
      <c r="D203" s="333"/>
      <c r="E203" s="331"/>
      <c r="F203" s="331"/>
      <c r="G203" s="331"/>
      <c r="H203" s="331"/>
      <c r="I203" s="331"/>
      <c r="J203" s="331"/>
      <c r="K203" s="331"/>
      <c r="L203" s="331"/>
      <c r="M203" s="331"/>
      <c r="N203" s="331"/>
      <c r="O203" s="297"/>
      <c r="P203" s="331"/>
      <c r="Q203" s="331"/>
      <c r="R203" s="331"/>
      <c r="S203" s="333"/>
      <c r="T203" s="333"/>
      <c r="U203" s="333"/>
      <c r="V203" s="333"/>
      <c r="W203" s="331"/>
      <c r="X203" s="331"/>
      <c r="Y203" s="343">
        <f t="shared" ref="Y203:AM203" si="312">SUM(Y199:Y202)</f>
        <v>111683.28326864843</v>
      </c>
      <c r="Z203" s="343">
        <f t="shared" si="312"/>
        <v>88976.477682243829</v>
      </c>
      <c r="AA203" s="343">
        <f t="shared" si="312"/>
        <v>98188.786220549169</v>
      </c>
      <c r="AB203" s="343">
        <f t="shared" si="312"/>
        <v>0</v>
      </c>
      <c r="AC203" s="343">
        <f t="shared" si="312"/>
        <v>0</v>
      </c>
      <c r="AD203" s="343">
        <f t="shared" si="312"/>
        <v>337.10705013678</v>
      </c>
      <c r="AE203" s="343">
        <f t="shared" si="312"/>
        <v>0</v>
      </c>
      <c r="AF203" s="343">
        <f t="shared" si="312"/>
        <v>0</v>
      </c>
      <c r="AG203" s="343">
        <f t="shared" si="312"/>
        <v>0</v>
      </c>
      <c r="AH203" s="343">
        <f t="shared" si="312"/>
        <v>0</v>
      </c>
      <c r="AI203" s="343">
        <f t="shared" si="312"/>
        <v>0</v>
      </c>
      <c r="AJ203" s="343">
        <f t="shared" si="312"/>
        <v>0</v>
      </c>
      <c r="AK203" s="343">
        <f t="shared" si="312"/>
        <v>0</v>
      </c>
      <c r="AL203" s="343">
        <f t="shared" si="312"/>
        <v>0</v>
      </c>
      <c r="AM203" s="404">
        <f t="shared" si="312"/>
        <v>299185.65422157821</v>
      </c>
    </row>
    <row r="204" spans="2:39" ht="15.6">
      <c r="B204" s="346" t="s">
        <v>266</v>
      </c>
      <c r="C204" s="342"/>
      <c r="D204" s="347"/>
      <c r="E204" s="331"/>
      <c r="F204" s="331"/>
      <c r="G204" s="331"/>
      <c r="H204" s="331"/>
      <c r="I204" s="331"/>
      <c r="J204" s="331"/>
      <c r="K204" s="331"/>
      <c r="L204" s="331"/>
      <c r="M204" s="331"/>
      <c r="N204" s="331"/>
      <c r="O204" s="297"/>
      <c r="P204" s="331"/>
      <c r="Q204" s="331"/>
      <c r="R204" s="331"/>
      <c r="S204" s="333"/>
      <c r="T204" s="333"/>
      <c r="U204" s="333"/>
      <c r="V204" s="333"/>
      <c r="W204" s="331"/>
      <c r="X204" s="331"/>
      <c r="Y204" s="344">
        <f t="shared" ref="Y204:AL204" si="313">Y196*Y198</f>
        <v>72334.556799999991</v>
      </c>
      <c r="Z204" s="344">
        <f t="shared" si="313"/>
        <v>37849.474799999996</v>
      </c>
      <c r="AA204" s="344">
        <f t="shared" si="313"/>
        <v>10289.624800000001</v>
      </c>
      <c r="AB204" s="344">
        <f t="shared" si="313"/>
        <v>0</v>
      </c>
      <c r="AC204" s="344">
        <f t="shared" si="313"/>
        <v>0</v>
      </c>
      <c r="AD204" s="344">
        <f t="shared" si="313"/>
        <v>129.00229999999999</v>
      </c>
      <c r="AE204" s="344">
        <f t="shared" si="313"/>
        <v>0</v>
      </c>
      <c r="AF204" s="344">
        <f t="shared" si="313"/>
        <v>0</v>
      </c>
      <c r="AG204" s="344">
        <f t="shared" si="313"/>
        <v>0</v>
      </c>
      <c r="AH204" s="344">
        <f t="shared" si="313"/>
        <v>0</v>
      </c>
      <c r="AI204" s="344">
        <f t="shared" si="313"/>
        <v>0</v>
      </c>
      <c r="AJ204" s="344">
        <f t="shared" si="313"/>
        <v>0</v>
      </c>
      <c r="AK204" s="344">
        <f t="shared" si="313"/>
        <v>0</v>
      </c>
      <c r="AL204" s="344">
        <f t="shared" si="313"/>
        <v>0</v>
      </c>
      <c r="AM204" s="404">
        <f>SUM(Y204:AL204)</f>
        <v>120602.65869999999</v>
      </c>
    </row>
    <row r="205" spans="2:39" ht="15.6">
      <c r="B205" s="346" t="s">
        <v>267</v>
      </c>
      <c r="C205" s="342"/>
      <c r="D205" s="347"/>
      <c r="E205" s="331"/>
      <c r="F205" s="331"/>
      <c r="G205" s="331"/>
      <c r="H205" s="331"/>
      <c r="I205" s="331"/>
      <c r="J205" s="331"/>
      <c r="K205" s="331"/>
      <c r="L205" s="331"/>
      <c r="M205" s="331"/>
      <c r="N205" s="331"/>
      <c r="O205" s="297"/>
      <c r="P205" s="331"/>
      <c r="Q205" s="331"/>
      <c r="R205" s="331"/>
      <c r="S205" s="347"/>
      <c r="T205" s="347"/>
      <c r="U205" s="347"/>
      <c r="V205" s="347"/>
      <c r="W205" s="331"/>
      <c r="X205" s="331"/>
      <c r="Y205" s="348"/>
      <c r="Z205" s="348"/>
      <c r="AA205" s="348"/>
      <c r="AB205" s="348"/>
      <c r="AC205" s="348"/>
      <c r="AD205" s="348"/>
      <c r="AE205" s="348"/>
      <c r="AF205" s="348"/>
      <c r="AG205" s="348"/>
      <c r="AH205" s="348"/>
      <c r="AI205" s="348"/>
      <c r="AJ205" s="348"/>
      <c r="AK205" s="348"/>
      <c r="AL205" s="348"/>
      <c r="AM205" s="404">
        <f>AM203-AM204</f>
        <v>178582.99552157824</v>
      </c>
    </row>
    <row r="206" spans="2:39" ht="15">
      <c r="B206" s="321"/>
      <c r="C206" s="347"/>
      <c r="D206" s="347"/>
      <c r="E206" s="331"/>
      <c r="F206" s="331"/>
      <c r="G206" s="331"/>
      <c r="H206" s="331"/>
      <c r="I206" s="331"/>
      <c r="J206" s="331"/>
      <c r="K206" s="331"/>
      <c r="L206" s="331"/>
      <c r="M206" s="331"/>
      <c r="N206" s="331"/>
      <c r="O206" s="297"/>
      <c r="P206" s="331"/>
      <c r="Q206" s="331"/>
      <c r="R206" s="331"/>
      <c r="S206" s="347"/>
      <c r="T206" s="342"/>
      <c r="U206" s="347"/>
      <c r="V206" s="347"/>
      <c r="W206" s="331"/>
      <c r="X206" s="331"/>
      <c r="Y206" s="349"/>
      <c r="Z206" s="349"/>
      <c r="AA206" s="349"/>
      <c r="AB206" s="349"/>
      <c r="AC206" s="349"/>
      <c r="AD206" s="349"/>
      <c r="AE206" s="349"/>
      <c r="AF206" s="349"/>
      <c r="AG206" s="349"/>
      <c r="AH206" s="349"/>
      <c r="AI206" s="349"/>
      <c r="AJ206" s="349"/>
      <c r="AK206" s="349"/>
      <c r="AL206" s="349"/>
      <c r="AM206" s="345"/>
    </row>
    <row r="207" spans="2:39" ht="15">
      <c r="B207" s="291" t="s">
        <v>144</v>
      </c>
      <c r="C207" s="301"/>
      <c r="D207" s="276"/>
      <c r="E207" s="276"/>
      <c r="F207" s="276"/>
      <c r="G207" s="276"/>
      <c r="H207" s="276"/>
      <c r="I207" s="276"/>
      <c r="J207" s="276"/>
      <c r="K207" s="276"/>
      <c r="L207" s="276"/>
      <c r="M207" s="276"/>
      <c r="N207" s="276"/>
      <c r="O207" s="354"/>
      <c r="P207" s="276"/>
      <c r="Q207" s="276"/>
      <c r="R207" s="276"/>
      <c r="S207" s="301"/>
      <c r="T207" s="306"/>
      <c r="U207" s="306"/>
      <c r="V207" s="276"/>
      <c r="W207" s="276"/>
      <c r="X207" s="306"/>
      <c r="Y207" s="288">
        <f>SUMPRODUCT(E38:E193,Y38:Y193)</f>
        <v>4142011</v>
      </c>
      <c r="Z207" s="288">
        <f>SUMPRODUCT(E38:E193,Z38:Z193)</f>
        <v>991338.22800000012</v>
      </c>
      <c r="AA207" s="288">
        <f>IF(AA36="kw",SUMPRODUCT(N38:N193,P38:P193,AA38:AA193),SUMPRODUCT(E38:E193,AA38:AA193))</f>
        <v>9068.8079999999991</v>
      </c>
      <c r="AB207" s="288">
        <f>IF(AB36="kw",SUMPRODUCT(N38:N193,P38:P193,AB38:AB193),SUMPRODUCT(E38:E193,AB38:AB193))</f>
        <v>0</v>
      </c>
      <c r="AC207" s="288">
        <f>IF(AC36="kw",SUMPRODUCT(N38:N193,P38:P193,AC38:AC193),SUMPRODUCT(E38:E193,AC38:AC193))</f>
        <v>0</v>
      </c>
      <c r="AD207" s="288">
        <f>IF(AD36="kw",SUMPRODUCT(N38:N193,P38:P193,AD38:AD193),SUMPRODUCT(E38:E193,AD38:AD193))</f>
        <v>0</v>
      </c>
      <c r="AE207" s="288">
        <f>IF(AE36="kw",SUMPRODUCT(N38:N193,P38:P193,AE38:AE193),SUMPRODUCT(E38:E193,AE38:AE193))</f>
        <v>0</v>
      </c>
      <c r="AF207" s="288">
        <f>IF(AF36="kw",SUMPRODUCT(N38:N193,P38:P193,AF38:AF193),SUMPRODUCT(E38:E193,AF38:AF193))</f>
        <v>0</v>
      </c>
      <c r="AG207" s="288">
        <f>IF(AG36="kw",SUMPRODUCT(N38:N193,P38:P193,AG38:AG193),SUMPRODUCT(E38:E193,AG38:AG193))</f>
        <v>0</v>
      </c>
      <c r="AH207" s="288">
        <f>IF(AH36="kw",SUMPRODUCT(N38:N193,P38:P193,AH38:AH193),SUMPRODUCT(E38:E193,AH38:AH193))</f>
        <v>0</v>
      </c>
      <c r="AI207" s="288">
        <f>IF(AI36="kw",SUMPRODUCT(N38:N193,P38:P193,AI38:AI193),SUMPRODUCT(E38:E193,AI38:AI193))</f>
        <v>0</v>
      </c>
      <c r="AJ207" s="288">
        <f>IF(AJ36="kw",SUMPRODUCT(N38:N193,P38:P193,AJ38:AJ193),SUMPRODUCT(E38:E193,AJ38:AJ193))</f>
        <v>0</v>
      </c>
      <c r="AK207" s="288">
        <f>IF(AK36="kw",SUMPRODUCT(N38:N193,P38:P193,AK38:AK193),SUMPRODUCT(E38:E193,AK38:AK193))</f>
        <v>0</v>
      </c>
      <c r="AL207" s="288">
        <f>IF(AL36="kw",SUMPRODUCT(N38:N193,P38:P193,AL38:AL193),SUMPRODUCT(E38:E193,AL38:AL193))</f>
        <v>0</v>
      </c>
      <c r="AM207" s="345"/>
    </row>
    <row r="208" spans="2:39" ht="15">
      <c r="B208" s="291" t="s">
        <v>145</v>
      </c>
      <c r="C208" s="301"/>
      <c r="D208" s="276"/>
      <c r="E208" s="276"/>
      <c r="F208" s="276"/>
      <c r="G208" s="276"/>
      <c r="H208" s="276"/>
      <c r="I208" s="276"/>
      <c r="J208" s="276"/>
      <c r="K208" s="276"/>
      <c r="L208" s="276"/>
      <c r="M208" s="276"/>
      <c r="N208" s="276"/>
      <c r="O208" s="354"/>
      <c r="P208" s="276"/>
      <c r="Q208" s="276"/>
      <c r="R208" s="276"/>
      <c r="S208" s="301"/>
      <c r="T208" s="306"/>
      <c r="U208" s="306"/>
      <c r="V208" s="276"/>
      <c r="W208" s="276"/>
      <c r="X208" s="306"/>
      <c r="Y208" s="288">
        <f>SUMPRODUCT(F38:F193,Y38:Y193)</f>
        <v>4133768</v>
      </c>
      <c r="Z208" s="288">
        <f>SUMPRODUCT(F38:F193,Z38:Z193)</f>
        <v>991338.228</v>
      </c>
      <c r="AA208" s="288">
        <f>IF(AA36="kw",SUMPRODUCT(N38:N193,Q38:Q193,AA38:AA193),SUMPRODUCT(F38:F193,AA38:AA193))</f>
        <v>9068.8079999999991</v>
      </c>
      <c r="AB208" s="288">
        <f>IF(AB36="kw",SUMPRODUCT(N38:N193,Q38:Q193,AB38:AB193),SUMPRODUCT(F38:F193,AB38:AB193))</f>
        <v>0</v>
      </c>
      <c r="AC208" s="288">
        <f>IF(AC36="kw",SUMPRODUCT(N38:N193,Q38:Q193,AC38:AC193),SUMPRODUCT(F38:F193,AC38:AC193))</f>
        <v>0</v>
      </c>
      <c r="AD208" s="288">
        <f>IF(AD36="kw",SUMPRODUCT(N38:N193,Q38:Q193,AD38:AD193),SUMPRODUCT(F38:F193,AD38:AD193))</f>
        <v>0</v>
      </c>
      <c r="AE208" s="288">
        <f>IF(AE36="kw",SUMPRODUCT(N38:N193,Q38:Q193,AE38:AE193),SUMPRODUCT(F38:F193,AE38:AE193))</f>
        <v>0</v>
      </c>
      <c r="AF208" s="288">
        <f>IF(AF36="kw",SUMPRODUCT(N38:N193,Q38:Q193,AF38:AF193),SUMPRODUCT(F38:F193,AF38:AF193))</f>
        <v>0</v>
      </c>
      <c r="AG208" s="288">
        <f>IF(AG36="kw",SUMPRODUCT(N38:N193,Q38:Q193,AG38:AG193),SUMPRODUCT(F38:F193,AG38:AG193))</f>
        <v>0</v>
      </c>
      <c r="AH208" s="288">
        <f>IF(AH36="kw",SUMPRODUCT(N38:N193,Q38:Q193,AH38:AH193),SUMPRODUCT(F38:F193,AH38:AH193))</f>
        <v>0</v>
      </c>
      <c r="AI208" s="288">
        <f>IF(AI36="kw",SUMPRODUCT(N38:N193,Q38:Q193,AI38:AI193),SUMPRODUCT(F38:F193,AI38:AI193))</f>
        <v>0</v>
      </c>
      <c r="AJ208" s="288">
        <f>IF(AJ36="kw",SUMPRODUCT(N38:N193,Q38:Q193,AJ38:AJ193),SUMPRODUCT(F38:F193,AJ38:AJ193))</f>
        <v>0</v>
      </c>
      <c r="AK208" s="288">
        <f>IF(AK36="kw",SUMPRODUCT(N38:N193,Q38:Q193,AK38:AK193),SUMPRODUCT(F38:F193,AK38:AK193))</f>
        <v>0</v>
      </c>
      <c r="AL208" s="288">
        <f>IF(AL36="kw",SUMPRODUCT(N38:N193,Q38:Q193,AL38:AL193),SUMPRODUCT(F38:F193,AL38:AL193))</f>
        <v>0</v>
      </c>
      <c r="AM208" s="334"/>
    </row>
    <row r="209" spans="1:39" ht="15">
      <c r="B209" s="291" t="s">
        <v>146</v>
      </c>
      <c r="C209" s="301"/>
      <c r="D209" s="276"/>
      <c r="E209" s="276"/>
      <c r="F209" s="276"/>
      <c r="G209" s="276"/>
      <c r="H209" s="276"/>
      <c r="I209" s="276"/>
      <c r="J209" s="276"/>
      <c r="K209" s="276"/>
      <c r="L209" s="276"/>
      <c r="M209" s="276"/>
      <c r="N209" s="276"/>
      <c r="O209" s="354"/>
      <c r="P209" s="276"/>
      <c r="Q209" s="276"/>
      <c r="R209" s="276"/>
      <c r="S209" s="301"/>
      <c r="T209" s="306"/>
      <c r="U209" s="306"/>
      <c r="V209" s="276"/>
      <c r="W209" s="276"/>
      <c r="X209" s="306"/>
      <c r="Y209" s="288">
        <f>SUMPRODUCT(G38:G193,Y38:Y193)</f>
        <v>4112161</v>
      </c>
      <c r="Z209" s="288">
        <f>SUMPRODUCT(G38:G193,Z38:Z193)</f>
        <v>990580.54799999995</v>
      </c>
      <c r="AA209" s="288">
        <f>IF(AA36="kw",SUMPRODUCT(N38:N193,R38:R193,AA38:AA193),SUMPRODUCT(G38:G193,AA38:AA193))</f>
        <v>9068.8079999999991</v>
      </c>
      <c r="AB209" s="288">
        <f>IF(AB36="kw",SUMPRODUCT(N38:N193,R38:R193,AB38:AB193),SUMPRODUCT(G38:G193,AB38:AB193))</f>
        <v>0</v>
      </c>
      <c r="AC209" s="288">
        <f>IF(AC36="kw",SUMPRODUCT(N38:N193,R38:R193,AC38:AC193),SUMPRODUCT(G38:G193,AC38:AC193))</f>
        <v>0</v>
      </c>
      <c r="AD209" s="288">
        <f>IF(AD36="kw",SUMPRODUCT(N38:N193,R38:R193,AD38:AD193),SUMPRODUCT(G38:G193,AD38:AD193))</f>
        <v>0</v>
      </c>
      <c r="AE209" s="288">
        <f>IF(AE36="kw",SUMPRODUCT(N38:N193,R38:R193,AE38:AE193),SUMPRODUCT(G38:G193,AE38:AE193))</f>
        <v>0</v>
      </c>
      <c r="AF209" s="288">
        <f>IF(AF36="kw",SUMPRODUCT(N38:N193,R38:R193,AF38:AF193),SUMPRODUCT(G38:G193,AF38:AF193))</f>
        <v>0</v>
      </c>
      <c r="AG209" s="288">
        <f>IF(AG36="kw",SUMPRODUCT(N38:N193,R38:R193,AG38:AG193),SUMPRODUCT(G38:G193,AG38:AG193))</f>
        <v>0</v>
      </c>
      <c r="AH209" s="288">
        <f>IF(AH36="kw",SUMPRODUCT(N38:N193,R38:R193,AH38:AH193),SUMPRODUCT(G38:G193,AH38:AH193))</f>
        <v>0</v>
      </c>
      <c r="AI209" s="288">
        <f>IF(AI36="kw",SUMPRODUCT(N38:N193,R38:R193,AI38:AI193),SUMPRODUCT(G38:G193,AI38:AI193))</f>
        <v>0</v>
      </c>
      <c r="AJ209" s="288">
        <f>IF(AJ36="kw",SUMPRODUCT(N38:N193,R38:R193,AJ38:AJ193),SUMPRODUCT(G38:G193,AJ38:AJ193))</f>
        <v>0</v>
      </c>
      <c r="AK209" s="288">
        <f>IF(AK36="kw",SUMPRODUCT(N38:N193,R38:R193,AK38:AK193),SUMPRODUCT(G38:G193,AK38:AK193))</f>
        <v>0</v>
      </c>
      <c r="AL209" s="288">
        <f>IF(AL36="kw",SUMPRODUCT(N38:N193,R38:R193,AL38:AL193),SUMPRODUCT(G38:G193,AL38:AL193))</f>
        <v>0</v>
      </c>
      <c r="AM209" s="334"/>
    </row>
    <row r="210" spans="1:39" ht="15">
      <c r="B210" s="291" t="s">
        <v>147</v>
      </c>
      <c r="C210" s="301"/>
      <c r="D210" s="276"/>
      <c r="E210" s="276"/>
      <c r="F210" s="276"/>
      <c r="G210" s="276"/>
      <c r="H210" s="276"/>
      <c r="I210" s="276"/>
      <c r="J210" s="276"/>
      <c r="K210" s="276"/>
      <c r="L210" s="276"/>
      <c r="M210" s="276"/>
      <c r="N210" s="276"/>
      <c r="O210" s="354"/>
      <c r="P210" s="276"/>
      <c r="Q210" s="276"/>
      <c r="R210" s="276"/>
      <c r="S210" s="301"/>
      <c r="T210" s="306"/>
      <c r="U210" s="306"/>
      <c r="V210" s="276"/>
      <c r="W210" s="276"/>
      <c r="X210" s="306"/>
      <c r="Y210" s="288">
        <f>SUMPRODUCT(H38:H193,Y38:Y193)</f>
        <v>3970069</v>
      </c>
      <c r="Z210" s="288">
        <f>SUMPRODUCT(H38:H193,Z38:Z193)</f>
        <v>990580.54799999995</v>
      </c>
      <c r="AA210" s="288">
        <f>IF(AA36="kw",SUMPRODUCT(N38:N193,S38:S193,AA38:AA193),SUMPRODUCT(H38:H193,AA38:AA193))</f>
        <v>9068.8079999999991</v>
      </c>
      <c r="AB210" s="288">
        <f>IF(AB36="kw",SUMPRODUCT(N38:N193,S38:S193,AB38:AB193),SUMPRODUCT(H38:H193,AB38:AB193))</f>
        <v>0</v>
      </c>
      <c r="AC210" s="288">
        <f>IF(AC36="kw",SUMPRODUCT(N38:N193,S38:S193,AC38:AC193),SUMPRODUCT(H38:H193,AC38:AC193))</f>
        <v>0</v>
      </c>
      <c r="AD210" s="288">
        <f>IF(AD36="kw",SUMPRODUCT(N38:N193,S38:S193,AD38:AD193),SUMPRODUCT(H38:H193,AD38:AD193))</f>
        <v>0</v>
      </c>
      <c r="AE210" s="288">
        <f>IF(AE36="kw",SUMPRODUCT(N38:N193,S38:S193,AE38:AE193),SUMPRODUCT(H38:H193,AE38:AE193))</f>
        <v>0</v>
      </c>
      <c r="AF210" s="288">
        <f>IF(AF36="kw",SUMPRODUCT(N38:N193,S38:S193,AF38:AF193),SUMPRODUCT(H38:H193,AF38:AF193))</f>
        <v>0</v>
      </c>
      <c r="AG210" s="288">
        <f>IF(AG36="kw",SUMPRODUCT(N38:N193,S38:S193,AG38:AG193),SUMPRODUCT(H38:H193,AG38:AG193))</f>
        <v>0</v>
      </c>
      <c r="AH210" s="288">
        <f>IF(AH36="kw",SUMPRODUCT(N38:N193,S38:S193,AH38:AH193),SUMPRODUCT(H38:H193,AH38:AH193))</f>
        <v>0</v>
      </c>
      <c r="AI210" s="288">
        <f>IF(AI36="kw",SUMPRODUCT(N38:N193,S38:S193,AI38:AI193),SUMPRODUCT(H38:H193,AI38:AI193))</f>
        <v>0</v>
      </c>
      <c r="AJ210" s="288">
        <f>IF(AJ36="kw",SUMPRODUCT(N38:N193,S38:S193,AJ38:AJ193),SUMPRODUCT(H38:H193,AJ38:AJ193))</f>
        <v>0</v>
      </c>
      <c r="AK210" s="288">
        <f>IF(AK36="kw",SUMPRODUCT(N38:N193,S38:S193,AK38:AK193),SUMPRODUCT(H38:H193,AK38:AK193))</f>
        <v>0</v>
      </c>
      <c r="AL210" s="288">
        <f>IF(AL36="kw",SUMPRODUCT(N38:N193,S38:S193,AL38:AL193),SUMPRODUCT(H38:H193,AL38:AL193))</f>
        <v>0</v>
      </c>
      <c r="AM210" s="334"/>
    </row>
    <row r="211" spans="1:39" ht="15">
      <c r="B211" s="434" t="s">
        <v>148</v>
      </c>
      <c r="C211" s="361"/>
      <c r="D211" s="381"/>
      <c r="E211" s="381"/>
      <c r="F211" s="381"/>
      <c r="G211" s="381"/>
      <c r="H211" s="381"/>
      <c r="I211" s="381"/>
      <c r="J211" s="381"/>
      <c r="K211" s="381"/>
      <c r="L211" s="381"/>
      <c r="M211" s="381"/>
      <c r="N211" s="381"/>
      <c r="O211" s="380"/>
      <c r="P211" s="381"/>
      <c r="Q211" s="381"/>
      <c r="R211" s="381"/>
      <c r="S211" s="361"/>
      <c r="T211" s="382"/>
      <c r="U211" s="382"/>
      <c r="V211" s="381"/>
      <c r="W211" s="381"/>
      <c r="X211" s="382"/>
      <c r="Y211" s="323">
        <f>SUMPRODUCT(I38:I193,Y38:Y193)</f>
        <v>3636349</v>
      </c>
      <c r="Z211" s="323">
        <f>SUMPRODUCT(I38:I193,Z38:Z193)</f>
        <v>990580.54799999995</v>
      </c>
      <c r="AA211" s="323">
        <f>IF(AA36="kw",SUMPRODUCT(N38:N193,T38:T193,AA38:AA193),SUMPRODUCT(I38:I193,AA38:AA193))</f>
        <v>9068.8079999999991</v>
      </c>
      <c r="AB211" s="323">
        <f>IF(AB36="kw",SUMPRODUCT(N38:N193,T38:T193,AB38:AB193),SUMPRODUCT(I38:I193,AB38:AB193))</f>
        <v>0</v>
      </c>
      <c r="AC211" s="323">
        <f>IF(AC36="kw",SUMPRODUCT(N38:N193,T38:T193,AC38:AC193),SUMPRODUCT(I38:I193,AC38:AC193))</f>
        <v>0</v>
      </c>
      <c r="AD211" s="323">
        <f>IF(AD36="kw",SUMPRODUCT(N38:N193,T38:T193,AD38:AD193),SUMPRODUCT(I38:I193,AD38:AD193))</f>
        <v>0</v>
      </c>
      <c r="AE211" s="323">
        <f>IF(AE36="kw",SUMPRODUCT(N38:N193,T38:T193,AE38:AE193),SUMPRODUCT(I38:I193,AE38:AE193))</f>
        <v>0</v>
      </c>
      <c r="AF211" s="323">
        <f>IF(AF36="kw",SUMPRODUCT(N38:N193,T38:T193,AF38:AF193),SUMPRODUCT(I38:I193,AF38:AF193))</f>
        <v>0</v>
      </c>
      <c r="AG211" s="323">
        <f>IF(AG36="kw",SUMPRODUCT(N38:N193,T38:T193,AG38:AG193),SUMPRODUCT(I38:I193,AG38:AG193))</f>
        <v>0</v>
      </c>
      <c r="AH211" s="323">
        <f>IF(AH36="kw",SUMPRODUCT(N38:N193,T38:T193,AH38:AH193),SUMPRODUCT(I38:I193,AH38:AH193))</f>
        <v>0</v>
      </c>
      <c r="AI211" s="323">
        <f>IF(AI36="kw",SUMPRODUCT(N38:N193,T38:T193,AI38:AI193),SUMPRODUCT(I38:I193,AI38:AI193))</f>
        <v>0</v>
      </c>
      <c r="AJ211" s="323">
        <f>IF(AJ36="kw",SUMPRODUCT(N38:N193,T38:T193,AJ38:AJ193),SUMPRODUCT(I38:I193,AJ38:AJ193))</f>
        <v>0</v>
      </c>
      <c r="AK211" s="323">
        <f>IF(AK36="kw",SUMPRODUCT(N38:N193,T38:T193,AK38:AK193),SUMPRODUCT(I38:I193,AK38:AK193))</f>
        <v>0</v>
      </c>
      <c r="AL211" s="323">
        <f>IF(AL36="kw",SUMPRODUCT(N38:N193,T38:T193,AL38:AL193),SUMPRODUCT(I38:I193,AL38:AL193))</f>
        <v>0</v>
      </c>
      <c r="AM211" s="383"/>
    </row>
    <row r="212" spans="1:39" ht="20.25" customHeight="1">
      <c r="B212" s="365" t="s">
        <v>566</v>
      </c>
      <c r="C212" s="384"/>
      <c r="D212" s="385"/>
      <c r="E212" s="385"/>
      <c r="F212" s="385"/>
      <c r="G212" s="385"/>
      <c r="H212" s="385"/>
      <c r="I212" s="385"/>
      <c r="J212" s="385"/>
      <c r="K212" s="385"/>
      <c r="L212" s="385"/>
      <c r="M212" s="385"/>
      <c r="N212" s="385"/>
      <c r="O212" s="385"/>
      <c r="P212" s="385"/>
      <c r="Q212" s="385"/>
      <c r="R212" s="385"/>
      <c r="S212" s="368"/>
      <c r="T212" s="369"/>
      <c r="U212" s="385"/>
      <c r="V212" s="385"/>
      <c r="W212" s="385"/>
      <c r="X212" s="385"/>
      <c r="Y212" s="406"/>
      <c r="Z212" s="406"/>
      <c r="AA212" s="406"/>
      <c r="AB212" s="406"/>
      <c r="AC212" s="406"/>
      <c r="AD212" s="406"/>
      <c r="AE212" s="406"/>
      <c r="AF212" s="406"/>
      <c r="AG212" s="406"/>
      <c r="AH212" s="406"/>
      <c r="AI212" s="406"/>
      <c r="AJ212" s="406"/>
      <c r="AK212" s="406"/>
      <c r="AL212" s="406"/>
      <c r="AM212" s="386"/>
    </row>
    <row r="213" spans="1:39" ht="15.6">
      <c r="B213" s="435"/>
    </row>
    <row r="214" spans="1:39" ht="15.6">
      <c r="B214" s="435"/>
    </row>
    <row r="215" spans="1:39" ht="15.6">
      <c r="B215" s="277" t="s">
        <v>270</v>
      </c>
      <c r="C215" s="278"/>
      <c r="D215" s="587" t="s">
        <v>509</v>
      </c>
      <c r="E215" s="250"/>
      <c r="F215" s="587"/>
      <c r="G215" s="250"/>
      <c r="H215" s="250"/>
      <c r="I215" s="250"/>
      <c r="J215" s="250"/>
      <c r="K215" s="250"/>
      <c r="L215" s="250"/>
      <c r="M215" s="250"/>
      <c r="N215" s="250"/>
      <c r="O215" s="278"/>
      <c r="P215" s="250"/>
      <c r="Q215" s="250"/>
      <c r="R215" s="250"/>
      <c r="S215" s="250"/>
      <c r="T215" s="250"/>
      <c r="U215" s="250"/>
      <c r="V215" s="250"/>
      <c r="W215" s="250"/>
      <c r="X215" s="250"/>
      <c r="Y215" s="267"/>
      <c r="Z215" s="264"/>
      <c r="AA215" s="264"/>
      <c r="AB215" s="264"/>
      <c r="AC215" s="264"/>
      <c r="AD215" s="264"/>
      <c r="AE215" s="264"/>
      <c r="AF215" s="264"/>
      <c r="AG215" s="264"/>
      <c r="AH215" s="264"/>
      <c r="AI215" s="264"/>
      <c r="AJ215" s="264"/>
      <c r="AK215" s="264"/>
      <c r="AL215" s="264"/>
      <c r="AM215" s="279"/>
    </row>
    <row r="216" spans="1:39" ht="34.5" customHeight="1">
      <c r="B216" s="922" t="s">
        <v>208</v>
      </c>
      <c r="C216" s="924" t="s">
        <v>33</v>
      </c>
      <c r="D216" s="281" t="s">
        <v>407</v>
      </c>
      <c r="E216" s="926" t="s">
        <v>206</v>
      </c>
      <c r="F216" s="927"/>
      <c r="G216" s="927"/>
      <c r="H216" s="927"/>
      <c r="I216" s="927"/>
      <c r="J216" s="927"/>
      <c r="K216" s="927"/>
      <c r="L216" s="927"/>
      <c r="M216" s="928"/>
      <c r="N216" s="932" t="s">
        <v>210</v>
      </c>
      <c r="O216" s="281" t="s">
        <v>408</v>
      </c>
      <c r="P216" s="926" t="s">
        <v>209</v>
      </c>
      <c r="Q216" s="927"/>
      <c r="R216" s="927"/>
      <c r="S216" s="927"/>
      <c r="T216" s="927"/>
      <c r="U216" s="927"/>
      <c r="V216" s="927"/>
      <c r="W216" s="927"/>
      <c r="X216" s="928"/>
      <c r="Y216" s="929" t="s">
        <v>240</v>
      </c>
      <c r="Z216" s="930"/>
      <c r="AA216" s="930"/>
      <c r="AB216" s="930"/>
      <c r="AC216" s="930"/>
      <c r="AD216" s="930"/>
      <c r="AE216" s="930"/>
      <c r="AF216" s="930"/>
      <c r="AG216" s="930"/>
      <c r="AH216" s="930"/>
      <c r="AI216" s="930"/>
      <c r="AJ216" s="930"/>
      <c r="AK216" s="930"/>
      <c r="AL216" s="930"/>
      <c r="AM216" s="931"/>
    </row>
    <row r="217" spans="1:39" ht="60.75" customHeight="1">
      <c r="B217" s="923"/>
      <c r="C217" s="925"/>
      <c r="D217" s="282">
        <v>2016</v>
      </c>
      <c r="E217" s="282">
        <v>2017</v>
      </c>
      <c r="F217" s="282">
        <v>2018</v>
      </c>
      <c r="G217" s="282">
        <v>2019</v>
      </c>
      <c r="H217" s="282">
        <v>2020</v>
      </c>
      <c r="I217" s="282">
        <v>2021</v>
      </c>
      <c r="J217" s="282">
        <v>2022</v>
      </c>
      <c r="K217" s="282">
        <v>2023</v>
      </c>
      <c r="L217" s="282">
        <v>2024</v>
      </c>
      <c r="M217" s="282">
        <v>2025</v>
      </c>
      <c r="N217" s="933"/>
      <c r="O217" s="282">
        <v>2016</v>
      </c>
      <c r="P217" s="282">
        <v>2017</v>
      </c>
      <c r="Q217" s="282">
        <v>2018</v>
      </c>
      <c r="R217" s="282">
        <v>2019</v>
      </c>
      <c r="S217" s="282">
        <v>2020</v>
      </c>
      <c r="T217" s="282">
        <v>2021</v>
      </c>
      <c r="U217" s="282">
        <v>2022</v>
      </c>
      <c r="V217" s="282">
        <v>2023</v>
      </c>
      <c r="W217" s="282">
        <v>2024</v>
      </c>
      <c r="X217" s="282">
        <v>2025</v>
      </c>
      <c r="Y217" s="282" t="str">
        <f>'1.  LRAMVA Summary'!D52</f>
        <v>Residential</v>
      </c>
      <c r="Z217" s="282" t="str">
        <f>'1.  LRAMVA Summary'!E52</f>
        <v>GS&lt;50 kW</v>
      </c>
      <c r="AA217" s="282" t="str">
        <f>'1.  LRAMVA Summary'!F52</f>
        <v>GS 50 to 4,999</v>
      </c>
      <c r="AB217" s="282" t="str">
        <f>'1.  LRAMVA Summary'!G52</f>
        <v>USL</v>
      </c>
      <c r="AC217" s="282" t="str">
        <f>'1.  LRAMVA Summary'!H52</f>
        <v>Sentinel Lighting</v>
      </c>
      <c r="AD217" s="282" t="str">
        <f>'1.  LRAMVA Summary'!I52</f>
        <v>Street Lighting</v>
      </c>
      <c r="AE217" s="282" t="str">
        <f>'1.  LRAMVA Summary'!J52</f>
        <v/>
      </c>
      <c r="AF217" s="282" t="str">
        <f>'1.  LRAMVA Summary'!K52</f>
        <v/>
      </c>
      <c r="AG217" s="282" t="str">
        <f>'1.  LRAMVA Summary'!L52</f>
        <v/>
      </c>
      <c r="AH217" s="282" t="str">
        <f>'1.  LRAMVA Summary'!M52</f>
        <v/>
      </c>
      <c r="AI217" s="282" t="str">
        <f>'1.  LRAMVA Summary'!N52</f>
        <v/>
      </c>
      <c r="AJ217" s="282" t="str">
        <f>'1.  LRAMVA Summary'!O52</f>
        <v/>
      </c>
      <c r="AK217" s="282" t="str">
        <f>'1.  LRAMVA Summary'!P52</f>
        <v/>
      </c>
      <c r="AL217" s="282" t="str">
        <f>'1.  LRAMVA Summary'!Q52</f>
        <v/>
      </c>
      <c r="AM217" s="284" t="str">
        <f>'1.  LRAMVA Summary'!R52</f>
        <v>Total</v>
      </c>
    </row>
    <row r="218" spans="1:39" ht="15.75" customHeight="1">
      <c r="B218" s="515" t="s">
        <v>489</v>
      </c>
      <c r="C218" s="286"/>
      <c r="D218" s="286"/>
      <c r="E218" s="286"/>
      <c r="F218" s="286"/>
      <c r="G218" s="286"/>
      <c r="H218" s="286"/>
      <c r="I218" s="286"/>
      <c r="J218" s="286"/>
      <c r="K218" s="286"/>
      <c r="L218" s="286"/>
      <c r="M218" s="286"/>
      <c r="N218" s="287"/>
      <c r="O218" s="286"/>
      <c r="P218" s="286"/>
      <c r="Q218" s="286"/>
      <c r="R218" s="286"/>
      <c r="S218" s="286"/>
      <c r="T218" s="286"/>
      <c r="U218" s="286"/>
      <c r="V218" s="286"/>
      <c r="W218" s="286"/>
      <c r="X218" s="286"/>
      <c r="Y218" s="288" t="str">
        <f>'1.  LRAMVA Summary'!D53</f>
        <v>kWh</v>
      </c>
      <c r="Z218" s="288" t="str">
        <f>'1.  LRAMVA Summary'!E53</f>
        <v>kWh</v>
      </c>
      <c r="AA218" s="288" t="str">
        <f>'1.  LRAMVA Summary'!F53</f>
        <v>kW</v>
      </c>
      <c r="AB218" s="288" t="str">
        <f>'1.  LRAMVA Summary'!G53</f>
        <v>kWh</v>
      </c>
      <c r="AC218" s="288" t="str">
        <f>'1.  LRAMVA Summary'!H53</f>
        <v>kW</v>
      </c>
      <c r="AD218" s="288" t="str">
        <f>'1.  LRAMVA Summary'!I53</f>
        <v>kW</v>
      </c>
      <c r="AE218" s="288">
        <f>'1.  LRAMVA Summary'!J53</f>
        <v>0</v>
      </c>
      <c r="AF218" s="288">
        <f>'1.  LRAMVA Summary'!K53</f>
        <v>0</v>
      </c>
      <c r="AG218" s="288">
        <f>'1.  LRAMVA Summary'!L53</f>
        <v>0</v>
      </c>
      <c r="AH218" s="288">
        <f>'1.  LRAMVA Summary'!M53</f>
        <v>0</v>
      </c>
      <c r="AI218" s="288">
        <f>'1.  LRAMVA Summary'!N53</f>
        <v>0</v>
      </c>
      <c r="AJ218" s="288">
        <f>'1.  LRAMVA Summary'!O53</f>
        <v>0</v>
      </c>
      <c r="AK218" s="288">
        <f>'1.  LRAMVA Summary'!P53</f>
        <v>0</v>
      </c>
      <c r="AL218" s="288">
        <f>'1.  LRAMVA Summary'!Q53</f>
        <v>0</v>
      </c>
      <c r="AM218" s="289"/>
    </row>
    <row r="219" spans="1:39" ht="15.6" outlineLevel="1">
      <c r="B219" s="285" t="s">
        <v>482</v>
      </c>
      <c r="C219" s="286"/>
      <c r="D219" s="286"/>
      <c r="E219" s="286"/>
      <c r="F219" s="286"/>
      <c r="G219" s="286"/>
      <c r="H219" s="286"/>
      <c r="I219" s="286"/>
      <c r="J219" s="286"/>
      <c r="K219" s="286"/>
      <c r="L219" s="286"/>
      <c r="M219" s="286"/>
      <c r="N219" s="287"/>
      <c r="O219" s="286"/>
      <c r="P219" s="286"/>
      <c r="Q219" s="286"/>
      <c r="R219" s="286"/>
      <c r="S219" s="286"/>
      <c r="T219" s="286"/>
      <c r="U219" s="286"/>
      <c r="V219" s="286"/>
      <c r="W219" s="286"/>
      <c r="X219" s="286"/>
      <c r="Y219" s="288"/>
      <c r="Z219" s="288"/>
      <c r="AA219" s="288"/>
      <c r="AB219" s="288"/>
      <c r="AC219" s="288"/>
      <c r="AD219" s="288"/>
      <c r="AE219" s="288"/>
      <c r="AF219" s="288"/>
      <c r="AG219" s="288"/>
      <c r="AH219" s="288"/>
      <c r="AI219" s="288"/>
      <c r="AJ219" s="288"/>
      <c r="AK219" s="288"/>
      <c r="AL219" s="288"/>
      <c r="AM219" s="289"/>
    </row>
    <row r="220" spans="1:39" ht="15" outlineLevel="1">
      <c r="A220" s="519">
        <v>1</v>
      </c>
      <c r="B220" s="517" t="s">
        <v>95</v>
      </c>
      <c r="C220" s="288" t="s">
        <v>25</v>
      </c>
      <c r="D220" s="292"/>
      <c r="E220" s="292"/>
      <c r="F220" s="292"/>
      <c r="G220" s="292"/>
      <c r="H220" s="292"/>
      <c r="I220" s="292"/>
      <c r="J220" s="292"/>
      <c r="K220" s="292"/>
      <c r="L220" s="292"/>
      <c r="M220" s="292"/>
      <c r="N220" s="288"/>
      <c r="O220" s="292"/>
      <c r="P220" s="292"/>
      <c r="Q220" s="292"/>
      <c r="R220" s="292"/>
      <c r="S220" s="292"/>
      <c r="T220" s="292"/>
      <c r="U220" s="292"/>
      <c r="V220" s="292"/>
      <c r="W220" s="292"/>
      <c r="X220" s="292"/>
      <c r="Y220" s="407"/>
      <c r="Z220" s="407"/>
      <c r="AA220" s="407"/>
      <c r="AB220" s="407"/>
      <c r="AC220" s="407"/>
      <c r="AD220" s="407"/>
      <c r="AE220" s="407"/>
      <c r="AF220" s="407"/>
      <c r="AG220" s="407"/>
      <c r="AH220" s="407"/>
      <c r="AI220" s="407"/>
      <c r="AJ220" s="407"/>
      <c r="AK220" s="407"/>
      <c r="AL220" s="407"/>
      <c r="AM220" s="293">
        <f>SUM(Y220:AL220)</f>
        <v>0</v>
      </c>
    </row>
    <row r="221" spans="1:39" ht="15" outlineLevel="1">
      <c r="B221" s="291" t="s">
        <v>285</v>
      </c>
      <c r="C221" s="288" t="s">
        <v>160</v>
      </c>
      <c r="D221" s="292"/>
      <c r="E221" s="292"/>
      <c r="F221" s="292"/>
      <c r="G221" s="292"/>
      <c r="H221" s="292"/>
      <c r="I221" s="292"/>
      <c r="J221" s="292"/>
      <c r="K221" s="292"/>
      <c r="L221" s="292"/>
      <c r="M221" s="292"/>
      <c r="N221" s="465"/>
      <c r="O221" s="292"/>
      <c r="P221" s="292"/>
      <c r="Q221" s="292"/>
      <c r="R221" s="292"/>
      <c r="S221" s="292"/>
      <c r="T221" s="292"/>
      <c r="U221" s="292"/>
      <c r="V221" s="292"/>
      <c r="W221" s="292"/>
      <c r="X221" s="292"/>
      <c r="Y221" s="408">
        <f>Y220</f>
        <v>0</v>
      </c>
      <c r="Z221" s="408">
        <f t="shared" ref="Z221:AE221" si="314">Z220</f>
        <v>0</v>
      </c>
      <c r="AA221" s="408">
        <f t="shared" si="314"/>
        <v>0</v>
      </c>
      <c r="AB221" s="408">
        <f t="shared" si="314"/>
        <v>0</v>
      </c>
      <c r="AC221" s="408">
        <f t="shared" si="314"/>
        <v>0</v>
      </c>
      <c r="AD221" s="408">
        <f t="shared" si="314"/>
        <v>0</v>
      </c>
      <c r="AE221" s="408">
        <f t="shared" si="314"/>
        <v>0</v>
      </c>
      <c r="AF221" s="408">
        <f t="shared" ref="AF221" si="315">AF220</f>
        <v>0</v>
      </c>
      <c r="AG221" s="408">
        <f t="shared" ref="AG221" si="316">AG220</f>
        <v>0</v>
      </c>
      <c r="AH221" s="408">
        <f t="shared" ref="AH221" si="317">AH220</f>
        <v>0</v>
      </c>
      <c r="AI221" s="408">
        <f t="shared" ref="AI221" si="318">AI220</f>
        <v>0</v>
      </c>
      <c r="AJ221" s="408">
        <f t="shared" ref="AJ221" si="319">AJ220</f>
        <v>0</v>
      </c>
      <c r="AK221" s="408">
        <f t="shared" ref="AK221" si="320">AK220</f>
        <v>0</v>
      </c>
      <c r="AL221" s="408">
        <f t="shared" ref="AL221" si="321">AL220</f>
        <v>0</v>
      </c>
      <c r="AM221" s="294"/>
    </row>
    <row r="222" spans="1:39" ht="15.6" outlineLevel="1">
      <c r="B222" s="295"/>
      <c r="C222" s="296"/>
      <c r="D222" s="296"/>
      <c r="E222" s="296"/>
      <c r="F222" s="296"/>
      <c r="G222" s="296"/>
      <c r="H222" s="296"/>
      <c r="I222" s="296"/>
      <c r="J222" s="296"/>
      <c r="K222" s="296"/>
      <c r="L222" s="296"/>
      <c r="M222" s="296"/>
      <c r="N222" s="297"/>
      <c r="O222" s="296"/>
      <c r="P222" s="296"/>
      <c r="Q222" s="296"/>
      <c r="R222" s="296"/>
      <c r="S222" s="296"/>
      <c r="T222" s="296"/>
      <c r="U222" s="296"/>
      <c r="V222" s="296"/>
      <c r="W222" s="296"/>
      <c r="X222" s="296"/>
      <c r="Y222" s="409"/>
      <c r="Z222" s="410"/>
      <c r="AA222" s="410"/>
      <c r="AB222" s="410"/>
      <c r="AC222" s="410"/>
      <c r="AD222" s="410"/>
      <c r="AE222" s="410"/>
      <c r="AF222" s="410"/>
      <c r="AG222" s="410"/>
      <c r="AH222" s="410"/>
      <c r="AI222" s="410"/>
      <c r="AJ222" s="410"/>
      <c r="AK222" s="410"/>
      <c r="AL222" s="410"/>
      <c r="AM222" s="299"/>
    </row>
    <row r="223" spans="1:39" ht="15" outlineLevel="1">
      <c r="A223" s="519">
        <v>2</v>
      </c>
      <c r="B223" s="517" t="s">
        <v>96</v>
      </c>
      <c r="C223" s="288" t="s">
        <v>25</v>
      </c>
      <c r="D223" s="292"/>
      <c r="E223" s="292"/>
      <c r="F223" s="292"/>
      <c r="G223" s="292"/>
      <c r="H223" s="292"/>
      <c r="I223" s="292"/>
      <c r="J223" s="292"/>
      <c r="K223" s="292"/>
      <c r="L223" s="292"/>
      <c r="M223" s="292"/>
      <c r="N223" s="288"/>
      <c r="O223" s="292"/>
      <c r="P223" s="292"/>
      <c r="Q223" s="292"/>
      <c r="R223" s="292"/>
      <c r="S223" s="292"/>
      <c r="T223" s="292"/>
      <c r="U223" s="292"/>
      <c r="V223" s="292"/>
      <c r="W223" s="292"/>
      <c r="X223" s="292"/>
      <c r="Y223" s="407"/>
      <c r="Z223" s="407"/>
      <c r="AA223" s="407"/>
      <c r="AB223" s="407"/>
      <c r="AC223" s="407"/>
      <c r="AD223" s="407"/>
      <c r="AE223" s="407"/>
      <c r="AF223" s="407"/>
      <c r="AG223" s="407"/>
      <c r="AH223" s="407"/>
      <c r="AI223" s="407"/>
      <c r="AJ223" s="407"/>
      <c r="AK223" s="407"/>
      <c r="AL223" s="407"/>
      <c r="AM223" s="293">
        <f>SUM(Y223:AL223)</f>
        <v>0</v>
      </c>
    </row>
    <row r="224" spans="1:39" ht="15" outlineLevel="1">
      <c r="B224" s="291" t="s">
        <v>285</v>
      </c>
      <c r="C224" s="288" t="s">
        <v>160</v>
      </c>
      <c r="D224" s="292"/>
      <c r="E224" s="292"/>
      <c r="F224" s="292"/>
      <c r="G224" s="292"/>
      <c r="H224" s="292"/>
      <c r="I224" s="292"/>
      <c r="J224" s="292"/>
      <c r="K224" s="292"/>
      <c r="L224" s="292"/>
      <c r="M224" s="292"/>
      <c r="N224" s="465"/>
      <c r="O224" s="292"/>
      <c r="P224" s="292"/>
      <c r="Q224" s="292"/>
      <c r="R224" s="292"/>
      <c r="S224" s="292"/>
      <c r="T224" s="292"/>
      <c r="U224" s="292"/>
      <c r="V224" s="292"/>
      <c r="W224" s="292"/>
      <c r="X224" s="292"/>
      <c r="Y224" s="408">
        <f>Y223</f>
        <v>0</v>
      </c>
      <c r="Z224" s="408">
        <f t="shared" ref="Z224:AE224" si="322">Z223</f>
        <v>0</v>
      </c>
      <c r="AA224" s="408">
        <f t="shared" si="322"/>
        <v>0</v>
      </c>
      <c r="AB224" s="408">
        <f t="shared" si="322"/>
        <v>0</v>
      </c>
      <c r="AC224" s="408">
        <f t="shared" si="322"/>
        <v>0</v>
      </c>
      <c r="AD224" s="408">
        <f t="shared" si="322"/>
        <v>0</v>
      </c>
      <c r="AE224" s="408">
        <f t="shared" si="322"/>
        <v>0</v>
      </c>
      <c r="AF224" s="408">
        <f t="shared" ref="AF224" si="323">AF223</f>
        <v>0</v>
      </c>
      <c r="AG224" s="408">
        <f t="shared" ref="AG224" si="324">AG223</f>
        <v>0</v>
      </c>
      <c r="AH224" s="408">
        <f t="shared" ref="AH224" si="325">AH223</f>
        <v>0</v>
      </c>
      <c r="AI224" s="408">
        <f t="shared" ref="AI224" si="326">AI223</f>
        <v>0</v>
      </c>
      <c r="AJ224" s="408">
        <f t="shared" ref="AJ224" si="327">AJ223</f>
        <v>0</v>
      </c>
      <c r="AK224" s="408">
        <f t="shared" ref="AK224" si="328">AK223</f>
        <v>0</v>
      </c>
      <c r="AL224" s="408">
        <f t="shared" ref="AL224" si="329">AL223</f>
        <v>0</v>
      </c>
      <c r="AM224" s="294"/>
    </row>
    <row r="225" spans="1:39" ht="15.6" outlineLevel="1">
      <c r="B225" s="295"/>
      <c r="C225" s="296"/>
      <c r="D225" s="301"/>
      <c r="E225" s="301"/>
      <c r="F225" s="301"/>
      <c r="G225" s="301"/>
      <c r="H225" s="301"/>
      <c r="I225" s="301"/>
      <c r="J225" s="301"/>
      <c r="K225" s="301"/>
      <c r="L225" s="301"/>
      <c r="M225" s="301"/>
      <c r="N225" s="297"/>
      <c r="O225" s="301"/>
      <c r="P225" s="301"/>
      <c r="Q225" s="301"/>
      <c r="R225" s="301"/>
      <c r="S225" s="301"/>
      <c r="T225" s="301"/>
      <c r="U225" s="301"/>
      <c r="V225" s="301"/>
      <c r="W225" s="301"/>
      <c r="X225" s="301"/>
      <c r="Y225" s="409"/>
      <c r="Z225" s="410"/>
      <c r="AA225" s="410"/>
      <c r="AB225" s="410"/>
      <c r="AC225" s="410"/>
      <c r="AD225" s="410"/>
      <c r="AE225" s="410"/>
      <c r="AF225" s="410"/>
      <c r="AG225" s="410"/>
      <c r="AH225" s="410"/>
      <c r="AI225" s="410"/>
      <c r="AJ225" s="410"/>
      <c r="AK225" s="410"/>
      <c r="AL225" s="410"/>
      <c r="AM225" s="299"/>
    </row>
    <row r="226" spans="1:39" ht="15" outlineLevel="1">
      <c r="A226" s="519">
        <v>3</v>
      </c>
      <c r="B226" s="517" t="s">
        <v>97</v>
      </c>
      <c r="C226" s="288" t="s">
        <v>25</v>
      </c>
      <c r="D226" s="292"/>
      <c r="E226" s="292"/>
      <c r="F226" s="292"/>
      <c r="G226" s="292"/>
      <c r="H226" s="292"/>
      <c r="I226" s="292"/>
      <c r="J226" s="292"/>
      <c r="K226" s="292"/>
      <c r="L226" s="292"/>
      <c r="M226" s="292"/>
      <c r="N226" s="288"/>
      <c r="O226" s="292"/>
      <c r="P226" s="292"/>
      <c r="Q226" s="292"/>
      <c r="R226" s="292"/>
      <c r="S226" s="292"/>
      <c r="T226" s="292"/>
      <c r="U226" s="292"/>
      <c r="V226" s="292"/>
      <c r="W226" s="292"/>
      <c r="X226" s="292"/>
      <c r="Y226" s="407"/>
      <c r="Z226" s="407"/>
      <c r="AA226" s="407"/>
      <c r="AB226" s="407"/>
      <c r="AC226" s="407"/>
      <c r="AD226" s="407"/>
      <c r="AE226" s="407"/>
      <c r="AF226" s="407"/>
      <c r="AG226" s="407"/>
      <c r="AH226" s="407"/>
      <c r="AI226" s="407"/>
      <c r="AJ226" s="407"/>
      <c r="AK226" s="407"/>
      <c r="AL226" s="407"/>
      <c r="AM226" s="293">
        <f>SUM(Y226:AL226)</f>
        <v>0</v>
      </c>
    </row>
    <row r="227" spans="1:39" ht="15" outlineLevel="1">
      <c r="B227" s="291" t="s">
        <v>285</v>
      </c>
      <c r="C227" s="288" t="s">
        <v>160</v>
      </c>
      <c r="D227" s="292"/>
      <c r="E227" s="292"/>
      <c r="F227" s="292"/>
      <c r="G227" s="292"/>
      <c r="H227" s="292"/>
      <c r="I227" s="292"/>
      <c r="J227" s="292"/>
      <c r="K227" s="292"/>
      <c r="L227" s="292"/>
      <c r="M227" s="292"/>
      <c r="N227" s="465"/>
      <c r="O227" s="292"/>
      <c r="P227" s="292"/>
      <c r="Q227" s="292"/>
      <c r="R227" s="292"/>
      <c r="S227" s="292"/>
      <c r="T227" s="292"/>
      <c r="U227" s="292"/>
      <c r="V227" s="292"/>
      <c r="W227" s="292"/>
      <c r="X227" s="292"/>
      <c r="Y227" s="408">
        <f>Y226</f>
        <v>0</v>
      </c>
      <c r="Z227" s="408">
        <f t="shared" ref="Z227:AE227" si="330">Z226</f>
        <v>0</v>
      </c>
      <c r="AA227" s="408">
        <f t="shared" si="330"/>
        <v>0</v>
      </c>
      <c r="AB227" s="408">
        <f t="shared" si="330"/>
        <v>0</v>
      </c>
      <c r="AC227" s="408">
        <f t="shared" si="330"/>
        <v>0</v>
      </c>
      <c r="AD227" s="408">
        <f t="shared" si="330"/>
        <v>0</v>
      </c>
      <c r="AE227" s="408">
        <f t="shared" si="330"/>
        <v>0</v>
      </c>
      <c r="AF227" s="408">
        <f t="shared" ref="AF227" si="331">AF226</f>
        <v>0</v>
      </c>
      <c r="AG227" s="408">
        <f t="shared" ref="AG227" si="332">AG226</f>
        <v>0</v>
      </c>
      <c r="AH227" s="408">
        <f t="shared" ref="AH227" si="333">AH226</f>
        <v>0</v>
      </c>
      <c r="AI227" s="408">
        <f t="shared" ref="AI227" si="334">AI226</f>
        <v>0</v>
      </c>
      <c r="AJ227" s="408">
        <f t="shared" ref="AJ227" si="335">AJ226</f>
        <v>0</v>
      </c>
      <c r="AK227" s="408">
        <f t="shared" ref="AK227" si="336">AK226</f>
        <v>0</v>
      </c>
      <c r="AL227" s="408">
        <f t="shared" ref="AL227" si="337">AL226</f>
        <v>0</v>
      </c>
      <c r="AM227" s="294"/>
    </row>
    <row r="228" spans="1:39" ht="15" outlineLevel="1">
      <c r="B228" s="291"/>
      <c r="C228" s="302"/>
      <c r="D228" s="288"/>
      <c r="E228" s="288"/>
      <c r="F228" s="288"/>
      <c r="G228" s="288"/>
      <c r="H228" s="288"/>
      <c r="I228" s="288"/>
      <c r="J228" s="288"/>
      <c r="K228" s="288"/>
      <c r="L228" s="288"/>
      <c r="M228" s="288"/>
      <c r="N228" s="288"/>
      <c r="O228" s="288"/>
      <c r="P228" s="288"/>
      <c r="Q228" s="288"/>
      <c r="R228" s="288"/>
      <c r="S228" s="288"/>
      <c r="T228" s="288"/>
      <c r="U228" s="288"/>
      <c r="V228" s="288"/>
      <c r="W228" s="288"/>
      <c r="X228" s="288"/>
      <c r="Y228" s="409"/>
      <c r="Z228" s="409"/>
      <c r="AA228" s="409"/>
      <c r="AB228" s="409"/>
      <c r="AC228" s="409"/>
      <c r="AD228" s="409"/>
      <c r="AE228" s="409"/>
      <c r="AF228" s="409"/>
      <c r="AG228" s="409"/>
      <c r="AH228" s="409"/>
      <c r="AI228" s="409"/>
      <c r="AJ228" s="409"/>
      <c r="AK228" s="409"/>
      <c r="AL228" s="409"/>
      <c r="AM228" s="303"/>
    </row>
    <row r="229" spans="1:39" ht="15" outlineLevel="1">
      <c r="A229" s="519">
        <v>4</v>
      </c>
      <c r="B229" s="517" t="s">
        <v>702</v>
      </c>
      <c r="C229" s="288" t="s">
        <v>25</v>
      </c>
      <c r="D229" s="292"/>
      <c r="E229" s="292"/>
      <c r="F229" s="292"/>
      <c r="G229" s="292"/>
      <c r="H229" s="292"/>
      <c r="I229" s="292"/>
      <c r="J229" s="292"/>
      <c r="K229" s="292"/>
      <c r="L229" s="292"/>
      <c r="M229" s="292"/>
      <c r="N229" s="288"/>
      <c r="O229" s="292"/>
      <c r="P229" s="292"/>
      <c r="Q229" s="292"/>
      <c r="R229" s="292"/>
      <c r="S229" s="292"/>
      <c r="T229" s="292"/>
      <c r="U229" s="292"/>
      <c r="V229" s="292"/>
      <c r="W229" s="292"/>
      <c r="X229" s="292"/>
      <c r="Y229" s="407"/>
      <c r="Z229" s="407"/>
      <c r="AA229" s="407"/>
      <c r="AB229" s="407"/>
      <c r="AC229" s="407"/>
      <c r="AD229" s="407"/>
      <c r="AE229" s="407"/>
      <c r="AF229" s="407"/>
      <c r="AG229" s="407"/>
      <c r="AH229" s="407"/>
      <c r="AI229" s="407"/>
      <c r="AJ229" s="407"/>
      <c r="AK229" s="407"/>
      <c r="AL229" s="407"/>
      <c r="AM229" s="293">
        <f>SUM(Y229:AL229)</f>
        <v>0</v>
      </c>
    </row>
    <row r="230" spans="1:39" ht="15" outlineLevel="1">
      <c r="B230" s="291" t="s">
        <v>285</v>
      </c>
      <c r="C230" s="288" t="s">
        <v>160</v>
      </c>
      <c r="D230" s="292"/>
      <c r="E230" s="292"/>
      <c r="F230" s="292"/>
      <c r="G230" s="292"/>
      <c r="H230" s="292"/>
      <c r="I230" s="292"/>
      <c r="J230" s="292"/>
      <c r="K230" s="292"/>
      <c r="L230" s="292"/>
      <c r="M230" s="292"/>
      <c r="N230" s="465"/>
      <c r="O230" s="292"/>
      <c r="P230" s="292"/>
      <c r="Q230" s="292"/>
      <c r="R230" s="292"/>
      <c r="S230" s="292"/>
      <c r="T230" s="292"/>
      <c r="U230" s="292"/>
      <c r="V230" s="292"/>
      <c r="W230" s="292"/>
      <c r="X230" s="292"/>
      <c r="Y230" s="408">
        <f>Y229</f>
        <v>0</v>
      </c>
      <c r="Z230" s="408">
        <f t="shared" ref="Z230:AE230" si="338">Z229</f>
        <v>0</v>
      </c>
      <c r="AA230" s="408">
        <f t="shared" si="338"/>
        <v>0</v>
      </c>
      <c r="AB230" s="408">
        <f t="shared" si="338"/>
        <v>0</v>
      </c>
      <c r="AC230" s="408">
        <f t="shared" si="338"/>
        <v>0</v>
      </c>
      <c r="AD230" s="408">
        <f t="shared" si="338"/>
        <v>0</v>
      </c>
      <c r="AE230" s="408">
        <f t="shared" si="338"/>
        <v>0</v>
      </c>
      <c r="AF230" s="408">
        <f t="shared" ref="AF230" si="339">AF229</f>
        <v>0</v>
      </c>
      <c r="AG230" s="408">
        <f t="shared" ref="AG230" si="340">AG229</f>
        <v>0</v>
      </c>
      <c r="AH230" s="408">
        <f t="shared" ref="AH230" si="341">AH229</f>
        <v>0</v>
      </c>
      <c r="AI230" s="408">
        <f t="shared" ref="AI230" si="342">AI229</f>
        <v>0</v>
      </c>
      <c r="AJ230" s="408">
        <f t="shared" ref="AJ230" si="343">AJ229</f>
        <v>0</v>
      </c>
      <c r="AK230" s="408">
        <f t="shared" ref="AK230" si="344">AK229</f>
        <v>0</v>
      </c>
      <c r="AL230" s="408">
        <f t="shared" ref="AL230" si="345">AL229</f>
        <v>0</v>
      </c>
      <c r="AM230" s="294"/>
    </row>
    <row r="231" spans="1:39" ht="15" outlineLevel="1">
      <c r="B231" s="291"/>
      <c r="C231" s="302"/>
      <c r="D231" s="301"/>
      <c r="E231" s="301"/>
      <c r="F231" s="301"/>
      <c r="G231" s="301"/>
      <c r="H231" s="301"/>
      <c r="I231" s="301"/>
      <c r="J231" s="301"/>
      <c r="K231" s="301"/>
      <c r="L231" s="301"/>
      <c r="M231" s="301"/>
      <c r="N231" s="288"/>
      <c r="O231" s="301"/>
      <c r="P231" s="301"/>
      <c r="Q231" s="301"/>
      <c r="R231" s="301"/>
      <c r="S231" s="301"/>
      <c r="T231" s="301"/>
      <c r="U231" s="301"/>
      <c r="V231" s="301"/>
      <c r="W231" s="301"/>
      <c r="X231" s="301"/>
      <c r="Y231" s="409"/>
      <c r="Z231" s="409"/>
      <c r="AA231" s="409"/>
      <c r="AB231" s="409"/>
      <c r="AC231" s="409"/>
      <c r="AD231" s="409"/>
      <c r="AE231" s="409"/>
      <c r="AF231" s="409"/>
      <c r="AG231" s="409"/>
      <c r="AH231" s="409"/>
      <c r="AI231" s="409"/>
      <c r="AJ231" s="409"/>
      <c r="AK231" s="409"/>
      <c r="AL231" s="409"/>
      <c r="AM231" s="303"/>
    </row>
    <row r="232" spans="1:39" ht="30" outlineLevel="1">
      <c r="A232" s="519">
        <v>5</v>
      </c>
      <c r="B232" s="517" t="s">
        <v>98</v>
      </c>
      <c r="C232" s="288" t="s">
        <v>25</v>
      </c>
      <c r="D232" s="292"/>
      <c r="E232" s="292"/>
      <c r="F232" s="292"/>
      <c r="G232" s="292"/>
      <c r="H232" s="292"/>
      <c r="I232" s="292"/>
      <c r="J232" s="292"/>
      <c r="K232" s="292"/>
      <c r="L232" s="292"/>
      <c r="M232" s="292"/>
      <c r="N232" s="288"/>
      <c r="O232" s="292"/>
      <c r="P232" s="292"/>
      <c r="Q232" s="292"/>
      <c r="R232" s="292"/>
      <c r="S232" s="292"/>
      <c r="T232" s="292"/>
      <c r="U232" s="292"/>
      <c r="V232" s="292"/>
      <c r="W232" s="292"/>
      <c r="X232" s="292"/>
      <c r="Y232" s="407"/>
      <c r="Z232" s="407"/>
      <c r="AA232" s="407"/>
      <c r="AB232" s="407"/>
      <c r="AC232" s="407"/>
      <c r="AD232" s="407"/>
      <c r="AE232" s="407"/>
      <c r="AF232" s="407"/>
      <c r="AG232" s="407"/>
      <c r="AH232" s="407"/>
      <c r="AI232" s="407"/>
      <c r="AJ232" s="407"/>
      <c r="AK232" s="407"/>
      <c r="AL232" s="407"/>
      <c r="AM232" s="293">
        <f>SUM(Y232:AL232)</f>
        <v>0</v>
      </c>
    </row>
    <row r="233" spans="1:39" ht="15" outlineLevel="1">
      <c r="B233" s="291" t="s">
        <v>285</v>
      </c>
      <c r="C233" s="288" t="s">
        <v>160</v>
      </c>
      <c r="D233" s="292"/>
      <c r="E233" s="292"/>
      <c r="F233" s="292"/>
      <c r="G233" s="292"/>
      <c r="H233" s="292"/>
      <c r="I233" s="292"/>
      <c r="J233" s="292"/>
      <c r="K233" s="292"/>
      <c r="L233" s="292"/>
      <c r="M233" s="292"/>
      <c r="N233" s="465"/>
      <c r="O233" s="292"/>
      <c r="P233" s="292"/>
      <c r="Q233" s="292"/>
      <c r="R233" s="292"/>
      <c r="S233" s="292"/>
      <c r="T233" s="292"/>
      <c r="U233" s="292"/>
      <c r="V233" s="292"/>
      <c r="W233" s="292"/>
      <c r="X233" s="292"/>
      <c r="Y233" s="408">
        <f>Y232</f>
        <v>0</v>
      </c>
      <c r="Z233" s="408">
        <f t="shared" ref="Z233:AE233" si="346">Z232</f>
        <v>0</v>
      </c>
      <c r="AA233" s="408">
        <f t="shared" si="346"/>
        <v>0</v>
      </c>
      <c r="AB233" s="408">
        <f t="shared" si="346"/>
        <v>0</v>
      </c>
      <c r="AC233" s="408">
        <f t="shared" si="346"/>
        <v>0</v>
      </c>
      <c r="AD233" s="408">
        <f t="shared" si="346"/>
        <v>0</v>
      </c>
      <c r="AE233" s="408">
        <f t="shared" si="346"/>
        <v>0</v>
      </c>
      <c r="AF233" s="408">
        <f t="shared" ref="AF233" si="347">AF232</f>
        <v>0</v>
      </c>
      <c r="AG233" s="408">
        <f t="shared" ref="AG233" si="348">AG232</f>
        <v>0</v>
      </c>
      <c r="AH233" s="408">
        <f t="shared" ref="AH233" si="349">AH232</f>
        <v>0</v>
      </c>
      <c r="AI233" s="408">
        <f t="shared" ref="AI233" si="350">AI232</f>
        <v>0</v>
      </c>
      <c r="AJ233" s="408">
        <f t="shared" ref="AJ233" si="351">AJ232</f>
        <v>0</v>
      </c>
      <c r="AK233" s="408">
        <f t="shared" ref="AK233" si="352">AK232</f>
        <v>0</v>
      </c>
      <c r="AL233" s="408">
        <f t="shared" ref="AL233" si="353">AL232</f>
        <v>0</v>
      </c>
      <c r="AM233" s="294"/>
    </row>
    <row r="234" spans="1:39" ht="15" outlineLevel="1">
      <c r="B234" s="291"/>
      <c r="C234" s="288"/>
      <c r="D234" s="288"/>
      <c r="E234" s="288"/>
      <c r="F234" s="288"/>
      <c r="G234" s="288"/>
      <c r="H234" s="288"/>
      <c r="I234" s="288"/>
      <c r="J234" s="288"/>
      <c r="K234" s="288"/>
      <c r="L234" s="288"/>
      <c r="M234" s="288"/>
      <c r="N234" s="288"/>
      <c r="O234" s="288"/>
      <c r="P234" s="288"/>
      <c r="Q234" s="288"/>
      <c r="R234" s="288"/>
      <c r="S234" s="288"/>
      <c r="T234" s="288"/>
      <c r="U234" s="288"/>
      <c r="V234" s="288"/>
      <c r="W234" s="288"/>
      <c r="X234" s="288"/>
      <c r="Y234" s="419"/>
      <c r="Z234" s="420"/>
      <c r="AA234" s="420"/>
      <c r="AB234" s="420"/>
      <c r="AC234" s="420"/>
      <c r="AD234" s="420"/>
      <c r="AE234" s="420"/>
      <c r="AF234" s="420"/>
      <c r="AG234" s="420"/>
      <c r="AH234" s="420"/>
      <c r="AI234" s="420"/>
      <c r="AJ234" s="420"/>
      <c r="AK234" s="420"/>
      <c r="AL234" s="420"/>
      <c r="AM234" s="294"/>
    </row>
    <row r="235" spans="1:39" ht="15.6" outlineLevel="1">
      <c r="B235" s="316" t="s">
        <v>483</v>
      </c>
      <c r="C235" s="286"/>
      <c r="D235" s="286"/>
      <c r="E235" s="286"/>
      <c r="F235" s="286"/>
      <c r="G235" s="286"/>
      <c r="H235" s="286"/>
      <c r="I235" s="286"/>
      <c r="J235" s="286"/>
      <c r="K235" s="286"/>
      <c r="L235" s="286"/>
      <c r="M235" s="286"/>
      <c r="N235" s="287"/>
      <c r="O235" s="286"/>
      <c r="P235" s="286"/>
      <c r="Q235" s="286"/>
      <c r="R235" s="286"/>
      <c r="S235" s="286"/>
      <c r="T235" s="286"/>
      <c r="U235" s="286"/>
      <c r="V235" s="286"/>
      <c r="W235" s="286"/>
      <c r="X235" s="286"/>
      <c r="Y235" s="411"/>
      <c r="Z235" s="411"/>
      <c r="AA235" s="411"/>
      <c r="AB235" s="411"/>
      <c r="AC235" s="411"/>
      <c r="AD235" s="411"/>
      <c r="AE235" s="411"/>
      <c r="AF235" s="411"/>
      <c r="AG235" s="411"/>
      <c r="AH235" s="411"/>
      <c r="AI235" s="411"/>
      <c r="AJ235" s="411"/>
      <c r="AK235" s="411"/>
      <c r="AL235" s="411"/>
      <c r="AM235" s="289"/>
    </row>
    <row r="236" spans="1:39" ht="15" outlineLevel="1">
      <c r="A236" s="519">
        <v>6</v>
      </c>
      <c r="B236" s="517" t="s">
        <v>99</v>
      </c>
      <c r="C236" s="288" t="s">
        <v>25</v>
      </c>
      <c r="D236" s="292"/>
      <c r="E236" s="292"/>
      <c r="F236" s="292"/>
      <c r="G236" s="292"/>
      <c r="H236" s="292"/>
      <c r="I236" s="292"/>
      <c r="J236" s="292"/>
      <c r="K236" s="292"/>
      <c r="L236" s="292"/>
      <c r="M236" s="292"/>
      <c r="N236" s="292">
        <v>12</v>
      </c>
      <c r="O236" s="292"/>
      <c r="P236" s="292"/>
      <c r="Q236" s="292"/>
      <c r="R236" s="292"/>
      <c r="S236" s="292"/>
      <c r="T236" s="292"/>
      <c r="U236" s="292"/>
      <c r="V236" s="292"/>
      <c r="W236" s="292"/>
      <c r="X236" s="292"/>
      <c r="Y236" s="412"/>
      <c r="Z236" s="407"/>
      <c r="AA236" s="407"/>
      <c r="AB236" s="407"/>
      <c r="AC236" s="407"/>
      <c r="AD236" s="407"/>
      <c r="AE236" s="407"/>
      <c r="AF236" s="412"/>
      <c r="AG236" s="412"/>
      <c r="AH236" s="412"/>
      <c r="AI236" s="412"/>
      <c r="AJ236" s="412"/>
      <c r="AK236" s="412"/>
      <c r="AL236" s="412"/>
      <c r="AM236" s="293">
        <f>SUM(Y236:AL236)</f>
        <v>0</v>
      </c>
    </row>
    <row r="237" spans="1:39" ht="15" outlineLevel="1">
      <c r="B237" s="291" t="s">
        <v>285</v>
      </c>
      <c r="C237" s="288" t="s">
        <v>160</v>
      </c>
      <c r="D237" s="292"/>
      <c r="E237" s="292"/>
      <c r="F237" s="292"/>
      <c r="G237" s="292"/>
      <c r="H237" s="292"/>
      <c r="I237" s="292"/>
      <c r="J237" s="292"/>
      <c r="K237" s="292"/>
      <c r="L237" s="292"/>
      <c r="M237" s="292"/>
      <c r="N237" s="292">
        <f>N236</f>
        <v>12</v>
      </c>
      <c r="O237" s="292"/>
      <c r="P237" s="292"/>
      <c r="Q237" s="292"/>
      <c r="R237" s="292"/>
      <c r="S237" s="292"/>
      <c r="T237" s="292"/>
      <c r="U237" s="292"/>
      <c r="V237" s="292"/>
      <c r="W237" s="292"/>
      <c r="X237" s="292"/>
      <c r="Y237" s="408">
        <f>Y236</f>
        <v>0</v>
      </c>
      <c r="Z237" s="408">
        <f t="shared" ref="Z237:AE237" si="354">Z236</f>
        <v>0</v>
      </c>
      <c r="AA237" s="408">
        <f t="shared" si="354"/>
        <v>0</v>
      </c>
      <c r="AB237" s="408">
        <f t="shared" si="354"/>
        <v>0</v>
      </c>
      <c r="AC237" s="408">
        <f t="shared" si="354"/>
        <v>0</v>
      </c>
      <c r="AD237" s="408">
        <f t="shared" si="354"/>
        <v>0</v>
      </c>
      <c r="AE237" s="408">
        <f t="shared" si="354"/>
        <v>0</v>
      </c>
      <c r="AF237" s="408">
        <f t="shared" ref="AF237" si="355">AF236</f>
        <v>0</v>
      </c>
      <c r="AG237" s="408">
        <f t="shared" ref="AG237" si="356">AG236</f>
        <v>0</v>
      </c>
      <c r="AH237" s="408">
        <f t="shared" ref="AH237" si="357">AH236</f>
        <v>0</v>
      </c>
      <c r="AI237" s="408">
        <f t="shared" ref="AI237" si="358">AI236</f>
        <v>0</v>
      </c>
      <c r="AJ237" s="408">
        <f t="shared" ref="AJ237" si="359">AJ236</f>
        <v>0</v>
      </c>
      <c r="AK237" s="408">
        <f t="shared" ref="AK237" si="360">AK236</f>
        <v>0</v>
      </c>
      <c r="AL237" s="408">
        <f t="shared" ref="AL237" si="361">AL236</f>
        <v>0</v>
      </c>
      <c r="AM237" s="308"/>
    </row>
    <row r="238" spans="1:39" ht="15" outlineLevel="1">
      <c r="B238" s="307"/>
      <c r="C238" s="309"/>
      <c r="D238" s="288"/>
      <c r="E238" s="288"/>
      <c r="F238" s="288"/>
      <c r="G238" s="288"/>
      <c r="H238" s="288"/>
      <c r="I238" s="288"/>
      <c r="J238" s="288"/>
      <c r="K238" s="288"/>
      <c r="L238" s="288"/>
      <c r="M238" s="288"/>
      <c r="N238" s="288"/>
      <c r="O238" s="288"/>
      <c r="P238" s="288"/>
      <c r="Q238" s="288"/>
      <c r="R238" s="288"/>
      <c r="S238" s="288"/>
      <c r="T238" s="288"/>
      <c r="U238" s="288"/>
      <c r="V238" s="288"/>
      <c r="W238" s="288"/>
      <c r="X238" s="288"/>
      <c r="Y238" s="413"/>
      <c r="Z238" s="413"/>
      <c r="AA238" s="413"/>
      <c r="AB238" s="413"/>
      <c r="AC238" s="413"/>
      <c r="AD238" s="413"/>
      <c r="AE238" s="413"/>
      <c r="AF238" s="413"/>
      <c r="AG238" s="413"/>
      <c r="AH238" s="413"/>
      <c r="AI238" s="413"/>
      <c r="AJ238" s="413"/>
      <c r="AK238" s="413"/>
      <c r="AL238" s="413"/>
      <c r="AM238" s="310"/>
    </row>
    <row r="239" spans="1:39" ht="30" outlineLevel="1">
      <c r="A239" s="519">
        <v>7</v>
      </c>
      <c r="B239" s="517" t="s">
        <v>100</v>
      </c>
      <c r="C239" s="288" t="s">
        <v>25</v>
      </c>
      <c r="D239" s="292"/>
      <c r="E239" s="292"/>
      <c r="F239" s="292"/>
      <c r="G239" s="292"/>
      <c r="H239" s="292"/>
      <c r="I239" s="292"/>
      <c r="J239" s="292"/>
      <c r="K239" s="292"/>
      <c r="L239" s="292"/>
      <c r="M239" s="292"/>
      <c r="N239" s="292">
        <v>12</v>
      </c>
      <c r="O239" s="292"/>
      <c r="P239" s="292"/>
      <c r="Q239" s="292"/>
      <c r="R239" s="292"/>
      <c r="S239" s="292"/>
      <c r="T239" s="292"/>
      <c r="U239" s="292"/>
      <c r="V239" s="292"/>
      <c r="W239" s="292"/>
      <c r="X239" s="292"/>
      <c r="Y239" s="412"/>
      <c r="Z239" s="407"/>
      <c r="AA239" s="407"/>
      <c r="AB239" s="407"/>
      <c r="AC239" s="407"/>
      <c r="AD239" s="407"/>
      <c r="AE239" s="407"/>
      <c r="AF239" s="412"/>
      <c r="AG239" s="412"/>
      <c r="AH239" s="412"/>
      <c r="AI239" s="412"/>
      <c r="AJ239" s="412"/>
      <c r="AK239" s="412"/>
      <c r="AL239" s="412"/>
      <c r="AM239" s="293">
        <f>SUM(Y239:AL239)</f>
        <v>0</v>
      </c>
    </row>
    <row r="240" spans="1:39" ht="15" outlineLevel="1">
      <c r="B240" s="291" t="s">
        <v>285</v>
      </c>
      <c r="C240" s="288" t="s">
        <v>160</v>
      </c>
      <c r="D240" s="292"/>
      <c r="E240" s="292"/>
      <c r="F240" s="292"/>
      <c r="G240" s="292"/>
      <c r="H240" s="292"/>
      <c r="I240" s="292"/>
      <c r="J240" s="292"/>
      <c r="K240" s="292"/>
      <c r="L240" s="292"/>
      <c r="M240" s="292"/>
      <c r="N240" s="292">
        <f>N239</f>
        <v>12</v>
      </c>
      <c r="O240" s="292"/>
      <c r="P240" s="292"/>
      <c r="Q240" s="292"/>
      <c r="R240" s="292"/>
      <c r="S240" s="292"/>
      <c r="T240" s="292"/>
      <c r="U240" s="292"/>
      <c r="V240" s="292"/>
      <c r="W240" s="292"/>
      <c r="X240" s="292"/>
      <c r="Y240" s="408">
        <f>Y239</f>
        <v>0</v>
      </c>
      <c r="Z240" s="408">
        <f t="shared" ref="Z240:AE240" si="362">Z239</f>
        <v>0</v>
      </c>
      <c r="AA240" s="408">
        <f t="shared" si="362"/>
        <v>0</v>
      </c>
      <c r="AB240" s="408">
        <f t="shared" si="362"/>
        <v>0</v>
      </c>
      <c r="AC240" s="408">
        <f t="shared" si="362"/>
        <v>0</v>
      </c>
      <c r="AD240" s="408">
        <f t="shared" si="362"/>
        <v>0</v>
      </c>
      <c r="AE240" s="408">
        <f t="shared" si="362"/>
        <v>0</v>
      </c>
      <c r="AF240" s="408">
        <f t="shared" ref="AF240" si="363">AF239</f>
        <v>0</v>
      </c>
      <c r="AG240" s="408">
        <f t="shared" ref="AG240" si="364">AG239</f>
        <v>0</v>
      </c>
      <c r="AH240" s="408">
        <f t="shared" ref="AH240" si="365">AH239</f>
        <v>0</v>
      </c>
      <c r="AI240" s="408">
        <f t="shared" ref="AI240" si="366">AI239</f>
        <v>0</v>
      </c>
      <c r="AJ240" s="408">
        <f t="shared" ref="AJ240" si="367">AJ239</f>
        <v>0</v>
      </c>
      <c r="AK240" s="408">
        <f t="shared" ref="AK240" si="368">AK239</f>
        <v>0</v>
      </c>
      <c r="AL240" s="408">
        <f t="shared" ref="AL240" si="369">AL239</f>
        <v>0</v>
      </c>
      <c r="AM240" s="308"/>
    </row>
    <row r="241" spans="1:39" ht="15" outlineLevel="1">
      <c r="B241" s="311"/>
      <c r="C241" s="309"/>
      <c r="D241" s="288"/>
      <c r="E241" s="288"/>
      <c r="F241" s="288"/>
      <c r="G241" s="288"/>
      <c r="H241" s="288"/>
      <c r="I241" s="288"/>
      <c r="J241" s="288"/>
      <c r="K241" s="288"/>
      <c r="L241" s="288"/>
      <c r="M241" s="288"/>
      <c r="N241" s="288"/>
      <c r="O241" s="288"/>
      <c r="P241" s="288"/>
      <c r="Q241" s="288"/>
      <c r="R241" s="288"/>
      <c r="S241" s="288"/>
      <c r="T241" s="288"/>
      <c r="U241" s="288"/>
      <c r="V241" s="288"/>
      <c r="W241" s="288"/>
      <c r="X241" s="288"/>
      <c r="Y241" s="413"/>
      <c r="Z241" s="414"/>
      <c r="AA241" s="413"/>
      <c r="AB241" s="413"/>
      <c r="AC241" s="413"/>
      <c r="AD241" s="413"/>
      <c r="AE241" s="413"/>
      <c r="AF241" s="413"/>
      <c r="AG241" s="413"/>
      <c r="AH241" s="413"/>
      <c r="AI241" s="413"/>
      <c r="AJ241" s="413"/>
      <c r="AK241" s="413"/>
      <c r="AL241" s="413"/>
      <c r="AM241" s="310"/>
    </row>
    <row r="242" spans="1:39" ht="30" outlineLevel="1">
      <c r="A242" s="519">
        <v>8</v>
      </c>
      <c r="B242" s="517" t="s">
        <v>101</v>
      </c>
      <c r="C242" s="288" t="s">
        <v>25</v>
      </c>
      <c r="D242" s="292"/>
      <c r="E242" s="292"/>
      <c r="F242" s="292"/>
      <c r="G242" s="292"/>
      <c r="H242" s="292"/>
      <c r="I242" s="292"/>
      <c r="J242" s="292"/>
      <c r="K242" s="292"/>
      <c r="L242" s="292"/>
      <c r="M242" s="292"/>
      <c r="N242" s="292">
        <v>12</v>
      </c>
      <c r="O242" s="292"/>
      <c r="P242" s="292"/>
      <c r="Q242" s="292"/>
      <c r="R242" s="292"/>
      <c r="S242" s="292"/>
      <c r="T242" s="292"/>
      <c r="U242" s="292"/>
      <c r="V242" s="292"/>
      <c r="W242" s="292"/>
      <c r="X242" s="292"/>
      <c r="Y242" s="412"/>
      <c r="Z242" s="407"/>
      <c r="AA242" s="407"/>
      <c r="AB242" s="407"/>
      <c r="AC242" s="407"/>
      <c r="AD242" s="407"/>
      <c r="AE242" s="407"/>
      <c r="AF242" s="412"/>
      <c r="AG242" s="412"/>
      <c r="AH242" s="412"/>
      <c r="AI242" s="412"/>
      <c r="AJ242" s="412"/>
      <c r="AK242" s="412"/>
      <c r="AL242" s="412"/>
      <c r="AM242" s="293">
        <f>SUM(Y242:AL242)</f>
        <v>0</v>
      </c>
    </row>
    <row r="243" spans="1:39" ht="15" outlineLevel="1">
      <c r="B243" s="291" t="s">
        <v>285</v>
      </c>
      <c r="C243" s="288" t="s">
        <v>160</v>
      </c>
      <c r="D243" s="292"/>
      <c r="E243" s="292"/>
      <c r="F243" s="292"/>
      <c r="G243" s="292"/>
      <c r="H243" s="292"/>
      <c r="I243" s="292"/>
      <c r="J243" s="292"/>
      <c r="K243" s="292"/>
      <c r="L243" s="292"/>
      <c r="M243" s="292"/>
      <c r="N243" s="292">
        <f>N242</f>
        <v>12</v>
      </c>
      <c r="O243" s="292"/>
      <c r="P243" s="292"/>
      <c r="Q243" s="292"/>
      <c r="R243" s="292"/>
      <c r="S243" s="292"/>
      <c r="T243" s="292"/>
      <c r="U243" s="292"/>
      <c r="V243" s="292"/>
      <c r="W243" s="292"/>
      <c r="X243" s="292"/>
      <c r="Y243" s="408">
        <f>Y242</f>
        <v>0</v>
      </c>
      <c r="Z243" s="408">
        <f t="shared" ref="Z243:AE243" si="370">Z242</f>
        <v>0</v>
      </c>
      <c r="AA243" s="408">
        <f t="shared" si="370"/>
        <v>0</v>
      </c>
      <c r="AB243" s="408">
        <f t="shared" si="370"/>
        <v>0</v>
      </c>
      <c r="AC243" s="408">
        <f t="shared" si="370"/>
        <v>0</v>
      </c>
      <c r="AD243" s="408">
        <f t="shared" si="370"/>
        <v>0</v>
      </c>
      <c r="AE243" s="408">
        <f t="shared" si="370"/>
        <v>0</v>
      </c>
      <c r="AF243" s="408">
        <f t="shared" ref="AF243" si="371">AF242</f>
        <v>0</v>
      </c>
      <c r="AG243" s="408">
        <f t="shared" ref="AG243" si="372">AG242</f>
        <v>0</v>
      </c>
      <c r="AH243" s="408">
        <f t="shared" ref="AH243" si="373">AH242</f>
        <v>0</v>
      </c>
      <c r="AI243" s="408">
        <f t="shared" ref="AI243" si="374">AI242</f>
        <v>0</v>
      </c>
      <c r="AJ243" s="408">
        <f t="shared" ref="AJ243" si="375">AJ242</f>
        <v>0</v>
      </c>
      <c r="AK243" s="408">
        <f t="shared" ref="AK243" si="376">AK242</f>
        <v>0</v>
      </c>
      <c r="AL243" s="408">
        <f t="shared" ref="AL243" si="377">AL242</f>
        <v>0</v>
      </c>
      <c r="AM243" s="308"/>
    </row>
    <row r="244" spans="1:39" ht="15" outlineLevel="1">
      <c r="B244" s="311"/>
      <c r="C244" s="309"/>
      <c r="D244" s="313"/>
      <c r="E244" s="313"/>
      <c r="F244" s="313"/>
      <c r="G244" s="313"/>
      <c r="H244" s="313"/>
      <c r="I244" s="313"/>
      <c r="J244" s="313"/>
      <c r="K244" s="313"/>
      <c r="L244" s="313"/>
      <c r="M244" s="313"/>
      <c r="N244" s="288"/>
      <c r="O244" s="313"/>
      <c r="P244" s="313"/>
      <c r="Q244" s="313"/>
      <c r="R244" s="313"/>
      <c r="S244" s="313"/>
      <c r="T244" s="313"/>
      <c r="U244" s="313"/>
      <c r="V244" s="313"/>
      <c r="W244" s="313"/>
      <c r="X244" s="313"/>
      <c r="Y244" s="413"/>
      <c r="Z244" s="414"/>
      <c r="AA244" s="413"/>
      <c r="AB244" s="413"/>
      <c r="AC244" s="413"/>
      <c r="AD244" s="413"/>
      <c r="AE244" s="413"/>
      <c r="AF244" s="413"/>
      <c r="AG244" s="413"/>
      <c r="AH244" s="413"/>
      <c r="AI244" s="413"/>
      <c r="AJ244" s="413"/>
      <c r="AK244" s="413"/>
      <c r="AL244" s="413"/>
      <c r="AM244" s="310"/>
    </row>
    <row r="245" spans="1:39" ht="30" outlineLevel="1">
      <c r="A245" s="519">
        <v>9</v>
      </c>
      <c r="B245" s="517" t="s">
        <v>102</v>
      </c>
      <c r="C245" s="288" t="s">
        <v>25</v>
      </c>
      <c r="D245" s="292"/>
      <c r="E245" s="292"/>
      <c r="F245" s="292"/>
      <c r="G245" s="292"/>
      <c r="H245" s="292"/>
      <c r="I245" s="292"/>
      <c r="J245" s="292"/>
      <c r="K245" s="292"/>
      <c r="L245" s="292"/>
      <c r="M245" s="292"/>
      <c r="N245" s="292">
        <v>12</v>
      </c>
      <c r="O245" s="292"/>
      <c r="P245" s="292"/>
      <c r="Q245" s="292"/>
      <c r="R245" s="292"/>
      <c r="S245" s="292"/>
      <c r="T245" s="292"/>
      <c r="U245" s="292"/>
      <c r="V245" s="292"/>
      <c r="W245" s="292"/>
      <c r="X245" s="292"/>
      <c r="Y245" s="412"/>
      <c r="Z245" s="407"/>
      <c r="AA245" s="407"/>
      <c r="AB245" s="407"/>
      <c r="AC245" s="407"/>
      <c r="AD245" s="407"/>
      <c r="AE245" s="407"/>
      <c r="AF245" s="412"/>
      <c r="AG245" s="412"/>
      <c r="AH245" s="412"/>
      <c r="AI245" s="412"/>
      <c r="AJ245" s="412"/>
      <c r="AK245" s="412"/>
      <c r="AL245" s="412"/>
      <c r="AM245" s="293">
        <f>SUM(Y245:AL245)</f>
        <v>0</v>
      </c>
    </row>
    <row r="246" spans="1:39" ht="15" outlineLevel="1">
      <c r="B246" s="291" t="s">
        <v>285</v>
      </c>
      <c r="C246" s="288" t="s">
        <v>160</v>
      </c>
      <c r="D246" s="292"/>
      <c r="E246" s="292"/>
      <c r="F246" s="292"/>
      <c r="G246" s="292"/>
      <c r="H246" s="292"/>
      <c r="I246" s="292"/>
      <c r="J246" s="292"/>
      <c r="K246" s="292"/>
      <c r="L246" s="292"/>
      <c r="M246" s="292"/>
      <c r="N246" s="292">
        <f>N245</f>
        <v>12</v>
      </c>
      <c r="O246" s="292"/>
      <c r="P246" s="292"/>
      <c r="Q246" s="292"/>
      <c r="R246" s="292"/>
      <c r="S246" s="292"/>
      <c r="T246" s="292"/>
      <c r="U246" s="292"/>
      <c r="V246" s="292"/>
      <c r="W246" s="292"/>
      <c r="X246" s="292"/>
      <c r="Y246" s="408">
        <f>Y245</f>
        <v>0</v>
      </c>
      <c r="Z246" s="408">
        <f t="shared" ref="Z246:AE246" si="378">Z245</f>
        <v>0</v>
      </c>
      <c r="AA246" s="408">
        <f t="shared" si="378"/>
        <v>0</v>
      </c>
      <c r="AB246" s="408">
        <f t="shared" si="378"/>
        <v>0</v>
      </c>
      <c r="AC246" s="408">
        <f t="shared" si="378"/>
        <v>0</v>
      </c>
      <c r="AD246" s="408">
        <f t="shared" si="378"/>
        <v>0</v>
      </c>
      <c r="AE246" s="408">
        <f t="shared" si="378"/>
        <v>0</v>
      </c>
      <c r="AF246" s="408">
        <f t="shared" ref="AF246" si="379">AF245</f>
        <v>0</v>
      </c>
      <c r="AG246" s="408">
        <f t="shared" ref="AG246" si="380">AG245</f>
        <v>0</v>
      </c>
      <c r="AH246" s="408">
        <f t="shared" ref="AH246" si="381">AH245</f>
        <v>0</v>
      </c>
      <c r="AI246" s="408">
        <f t="shared" ref="AI246" si="382">AI245</f>
        <v>0</v>
      </c>
      <c r="AJ246" s="408">
        <f t="shared" ref="AJ246" si="383">AJ245</f>
        <v>0</v>
      </c>
      <c r="AK246" s="408">
        <f t="shared" ref="AK246" si="384">AK245</f>
        <v>0</v>
      </c>
      <c r="AL246" s="408">
        <f t="shared" ref="AL246" si="385">AL245</f>
        <v>0</v>
      </c>
      <c r="AM246" s="308"/>
    </row>
    <row r="247" spans="1:39" ht="15" outlineLevel="1">
      <c r="B247" s="311"/>
      <c r="C247" s="309"/>
      <c r="D247" s="313"/>
      <c r="E247" s="313"/>
      <c r="F247" s="313"/>
      <c r="G247" s="313"/>
      <c r="H247" s="313"/>
      <c r="I247" s="313"/>
      <c r="J247" s="313"/>
      <c r="K247" s="313"/>
      <c r="L247" s="313"/>
      <c r="M247" s="313"/>
      <c r="N247" s="288"/>
      <c r="O247" s="313"/>
      <c r="P247" s="313"/>
      <c r="Q247" s="313"/>
      <c r="R247" s="313"/>
      <c r="S247" s="313"/>
      <c r="T247" s="313"/>
      <c r="U247" s="313"/>
      <c r="V247" s="313"/>
      <c r="W247" s="313"/>
      <c r="X247" s="313"/>
      <c r="Y247" s="413"/>
      <c r="Z247" s="413"/>
      <c r="AA247" s="413"/>
      <c r="AB247" s="413"/>
      <c r="AC247" s="413"/>
      <c r="AD247" s="413"/>
      <c r="AE247" s="413"/>
      <c r="AF247" s="413"/>
      <c r="AG247" s="413"/>
      <c r="AH247" s="413"/>
      <c r="AI247" s="413"/>
      <c r="AJ247" s="413"/>
      <c r="AK247" s="413"/>
      <c r="AL247" s="413"/>
      <c r="AM247" s="310"/>
    </row>
    <row r="248" spans="1:39" ht="30" outlineLevel="1">
      <c r="A248" s="519">
        <v>10</v>
      </c>
      <c r="B248" s="517" t="s">
        <v>103</v>
      </c>
      <c r="C248" s="288" t="s">
        <v>25</v>
      </c>
      <c r="D248" s="292"/>
      <c r="E248" s="292"/>
      <c r="F248" s="292"/>
      <c r="G248" s="292"/>
      <c r="H248" s="292"/>
      <c r="I248" s="292"/>
      <c r="J248" s="292"/>
      <c r="K248" s="292"/>
      <c r="L248" s="292"/>
      <c r="M248" s="292"/>
      <c r="N248" s="292">
        <v>3</v>
      </c>
      <c r="O248" s="292"/>
      <c r="P248" s="292"/>
      <c r="Q248" s="292"/>
      <c r="R248" s="292"/>
      <c r="S248" s="292"/>
      <c r="T248" s="292"/>
      <c r="U248" s="292"/>
      <c r="V248" s="292"/>
      <c r="W248" s="292"/>
      <c r="X248" s="292"/>
      <c r="Y248" s="412"/>
      <c r="Z248" s="407"/>
      <c r="AA248" s="407"/>
      <c r="AB248" s="407"/>
      <c r="AC248" s="407"/>
      <c r="AD248" s="407"/>
      <c r="AE248" s="407"/>
      <c r="AF248" s="412"/>
      <c r="AG248" s="412"/>
      <c r="AH248" s="412"/>
      <c r="AI248" s="412"/>
      <c r="AJ248" s="412"/>
      <c r="AK248" s="412"/>
      <c r="AL248" s="412"/>
      <c r="AM248" s="293">
        <f>SUM(Y248:AL248)</f>
        <v>0</v>
      </c>
    </row>
    <row r="249" spans="1:39" ht="15" outlineLevel="1">
      <c r="B249" s="291" t="s">
        <v>285</v>
      </c>
      <c r="C249" s="288" t="s">
        <v>160</v>
      </c>
      <c r="D249" s="292"/>
      <c r="E249" s="292"/>
      <c r="F249" s="292"/>
      <c r="G249" s="292"/>
      <c r="H249" s="292"/>
      <c r="I249" s="292"/>
      <c r="J249" s="292"/>
      <c r="K249" s="292"/>
      <c r="L249" s="292"/>
      <c r="M249" s="292"/>
      <c r="N249" s="292">
        <f>N248</f>
        <v>3</v>
      </c>
      <c r="O249" s="292"/>
      <c r="P249" s="292"/>
      <c r="Q249" s="292"/>
      <c r="R249" s="292"/>
      <c r="S249" s="292"/>
      <c r="T249" s="292"/>
      <c r="U249" s="292"/>
      <c r="V249" s="292"/>
      <c r="W249" s="292"/>
      <c r="X249" s="292"/>
      <c r="Y249" s="408">
        <f>Y248</f>
        <v>0</v>
      </c>
      <c r="Z249" s="408">
        <f t="shared" ref="Z249:AE249" si="386">Z248</f>
        <v>0</v>
      </c>
      <c r="AA249" s="408">
        <f t="shared" si="386"/>
        <v>0</v>
      </c>
      <c r="AB249" s="408">
        <f t="shared" si="386"/>
        <v>0</v>
      </c>
      <c r="AC249" s="408">
        <f t="shared" si="386"/>
        <v>0</v>
      </c>
      <c r="AD249" s="408">
        <f t="shared" si="386"/>
        <v>0</v>
      </c>
      <c r="AE249" s="408">
        <f t="shared" si="386"/>
        <v>0</v>
      </c>
      <c r="AF249" s="408">
        <f t="shared" ref="AF249" si="387">AF248</f>
        <v>0</v>
      </c>
      <c r="AG249" s="408">
        <f t="shared" ref="AG249" si="388">AG248</f>
        <v>0</v>
      </c>
      <c r="AH249" s="408">
        <f t="shared" ref="AH249" si="389">AH248</f>
        <v>0</v>
      </c>
      <c r="AI249" s="408">
        <f t="shared" ref="AI249" si="390">AI248</f>
        <v>0</v>
      </c>
      <c r="AJ249" s="408">
        <f t="shared" ref="AJ249" si="391">AJ248</f>
        <v>0</v>
      </c>
      <c r="AK249" s="408">
        <f t="shared" ref="AK249" si="392">AK248</f>
        <v>0</v>
      </c>
      <c r="AL249" s="408">
        <f t="shared" ref="AL249" si="393">AL248</f>
        <v>0</v>
      </c>
      <c r="AM249" s="308"/>
    </row>
    <row r="250" spans="1:39" ht="15" outlineLevel="1">
      <c r="B250" s="311"/>
      <c r="C250" s="309"/>
      <c r="D250" s="313"/>
      <c r="E250" s="313"/>
      <c r="F250" s="313"/>
      <c r="G250" s="313"/>
      <c r="H250" s="313"/>
      <c r="I250" s="313"/>
      <c r="J250" s="313"/>
      <c r="K250" s="313"/>
      <c r="L250" s="313"/>
      <c r="M250" s="313"/>
      <c r="N250" s="288"/>
      <c r="O250" s="313"/>
      <c r="P250" s="313"/>
      <c r="Q250" s="313"/>
      <c r="R250" s="313"/>
      <c r="S250" s="313"/>
      <c r="T250" s="313"/>
      <c r="U250" s="313"/>
      <c r="V250" s="313"/>
      <c r="W250" s="313"/>
      <c r="X250" s="313"/>
      <c r="Y250" s="413"/>
      <c r="Z250" s="414"/>
      <c r="AA250" s="413"/>
      <c r="AB250" s="413"/>
      <c r="AC250" s="413"/>
      <c r="AD250" s="413"/>
      <c r="AE250" s="413"/>
      <c r="AF250" s="413"/>
      <c r="AG250" s="413"/>
      <c r="AH250" s="413"/>
      <c r="AI250" s="413"/>
      <c r="AJ250" s="413"/>
      <c r="AK250" s="413"/>
      <c r="AL250" s="413"/>
      <c r="AM250" s="310"/>
    </row>
    <row r="251" spans="1:39" ht="15.6" outlineLevel="1">
      <c r="B251" s="285" t="s">
        <v>10</v>
      </c>
      <c r="C251" s="286"/>
      <c r="D251" s="286"/>
      <c r="E251" s="286"/>
      <c r="F251" s="286"/>
      <c r="G251" s="286"/>
      <c r="H251" s="286"/>
      <c r="I251" s="286"/>
      <c r="J251" s="286"/>
      <c r="K251" s="286"/>
      <c r="L251" s="286"/>
      <c r="M251" s="286"/>
      <c r="N251" s="287"/>
      <c r="O251" s="286"/>
      <c r="P251" s="286"/>
      <c r="Q251" s="286"/>
      <c r="R251" s="286"/>
      <c r="S251" s="286"/>
      <c r="T251" s="286"/>
      <c r="U251" s="286"/>
      <c r="V251" s="286"/>
      <c r="W251" s="286"/>
      <c r="X251" s="286"/>
      <c r="Y251" s="411"/>
      <c r="Z251" s="411"/>
      <c r="AA251" s="411"/>
      <c r="AB251" s="411"/>
      <c r="AC251" s="411"/>
      <c r="AD251" s="411"/>
      <c r="AE251" s="411"/>
      <c r="AF251" s="411"/>
      <c r="AG251" s="411"/>
      <c r="AH251" s="411"/>
      <c r="AI251" s="411"/>
      <c r="AJ251" s="411"/>
      <c r="AK251" s="411"/>
      <c r="AL251" s="411"/>
      <c r="AM251" s="289"/>
    </row>
    <row r="252" spans="1:39" ht="30" outlineLevel="1">
      <c r="A252" s="519">
        <v>11</v>
      </c>
      <c r="B252" s="517" t="s">
        <v>104</v>
      </c>
      <c r="C252" s="288" t="s">
        <v>25</v>
      </c>
      <c r="D252" s="292"/>
      <c r="E252" s="292"/>
      <c r="F252" s="292"/>
      <c r="G252" s="292"/>
      <c r="H252" s="292"/>
      <c r="I252" s="292"/>
      <c r="J252" s="292"/>
      <c r="K252" s="292"/>
      <c r="L252" s="292"/>
      <c r="M252" s="292"/>
      <c r="N252" s="292">
        <v>12</v>
      </c>
      <c r="O252" s="292"/>
      <c r="P252" s="292"/>
      <c r="Q252" s="292"/>
      <c r="R252" s="292"/>
      <c r="S252" s="292"/>
      <c r="T252" s="292"/>
      <c r="U252" s="292"/>
      <c r="V252" s="292"/>
      <c r="W252" s="292"/>
      <c r="X252" s="292"/>
      <c r="Y252" s="423"/>
      <c r="Z252" s="407"/>
      <c r="AA252" s="407"/>
      <c r="AB252" s="407"/>
      <c r="AC252" s="407"/>
      <c r="AD252" s="407"/>
      <c r="AE252" s="407"/>
      <c r="AF252" s="412"/>
      <c r="AG252" s="412"/>
      <c r="AH252" s="412"/>
      <c r="AI252" s="412"/>
      <c r="AJ252" s="412"/>
      <c r="AK252" s="412"/>
      <c r="AL252" s="412"/>
      <c r="AM252" s="293">
        <f>SUM(Y252:AL252)</f>
        <v>0</v>
      </c>
    </row>
    <row r="253" spans="1:39" ht="15" outlineLevel="1">
      <c r="B253" s="291" t="s">
        <v>285</v>
      </c>
      <c r="C253" s="288" t="s">
        <v>160</v>
      </c>
      <c r="D253" s="292"/>
      <c r="E253" s="292"/>
      <c r="F253" s="292"/>
      <c r="G253" s="292"/>
      <c r="H253" s="292"/>
      <c r="I253" s="292"/>
      <c r="J253" s="292"/>
      <c r="K253" s="292"/>
      <c r="L253" s="292"/>
      <c r="M253" s="292"/>
      <c r="N253" s="292">
        <f>N252</f>
        <v>12</v>
      </c>
      <c r="O253" s="292"/>
      <c r="P253" s="292"/>
      <c r="Q253" s="292"/>
      <c r="R253" s="292"/>
      <c r="S253" s="292"/>
      <c r="T253" s="292"/>
      <c r="U253" s="292"/>
      <c r="V253" s="292"/>
      <c r="W253" s="292"/>
      <c r="X253" s="292"/>
      <c r="Y253" s="408">
        <f>Y252</f>
        <v>0</v>
      </c>
      <c r="Z253" s="408">
        <f t="shared" ref="Z253:AE253" si="394">Z252</f>
        <v>0</v>
      </c>
      <c r="AA253" s="408">
        <f t="shared" si="394"/>
        <v>0</v>
      </c>
      <c r="AB253" s="408">
        <f t="shared" si="394"/>
        <v>0</v>
      </c>
      <c r="AC253" s="408">
        <f t="shared" si="394"/>
        <v>0</v>
      </c>
      <c r="AD253" s="408">
        <f t="shared" si="394"/>
        <v>0</v>
      </c>
      <c r="AE253" s="408">
        <f t="shared" si="394"/>
        <v>0</v>
      </c>
      <c r="AF253" s="408">
        <f t="shared" ref="AF253" si="395">AF252</f>
        <v>0</v>
      </c>
      <c r="AG253" s="408">
        <f t="shared" ref="AG253" si="396">AG252</f>
        <v>0</v>
      </c>
      <c r="AH253" s="408">
        <f t="shared" ref="AH253" si="397">AH252</f>
        <v>0</v>
      </c>
      <c r="AI253" s="408">
        <f t="shared" ref="AI253" si="398">AI252</f>
        <v>0</v>
      </c>
      <c r="AJ253" s="408">
        <f t="shared" ref="AJ253" si="399">AJ252</f>
        <v>0</v>
      </c>
      <c r="AK253" s="408">
        <f t="shared" ref="AK253" si="400">AK252</f>
        <v>0</v>
      </c>
      <c r="AL253" s="408">
        <f t="shared" ref="AL253" si="401">AL252</f>
        <v>0</v>
      </c>
      <c r="AM253" s="294"/>
    </row>
    <row r="254" spans="1:39" ht="15" outlineLevel="1">
      <c r="B254" s="312"/>
      <c r="C254" s="302"/>
      <c r="D254" s="288"/>
      <c r="E254" s="288"/>
      <c r="F254" s="288"/>
      <c r="G254" s="288"/>
      <c r="H254" s="288"/>
      <c r="I254" s="288"/>
      <c r="J254" s="288"/>
      <c r="K254" s="288"/>
      <c r="L254" s="288"/>
      <c r="M254" s="288"/>
      <c r="N254" s="288"/>
      <c r="O254" s="288"/>
      <c r="P254" s="288"/>
      <c r="Q254" s="288"/>
      <c r="R254" s="288"/>
      <c r="S254" s="288"/>
      <c r="T254" s="288"/>
      <c r="U254" s="288"/>
      <c r="V254" s="288"/>
      <c r="W254" s="288"/>
      <c r="X254" s="288"/>
      <c r="Y254" s="409"/>
      <c r="Z254" s="418"/>
      <c r="AA254" s="418"/>
      <c r="AB254" s="418"/>
      <c r="AC254" s="418"/>
      <c r="AD254" s="418"/>
      <c r="AE254" s="418"/>
      <c r="AF254" s="418"/>
      <c r="AG254" s="418"/>
      <c r="AH254" s="418"/>
      <c r="AI254" s="418"/>
      <c r="AJ254" s="418"/>
      <c r="AK254" s="418"/>
      <c r="AL254" s="418"/>
      <c r="AM254" s="303"/>
    </row>
    <row r="255" spans="1:39" ht="30" outlineLevel="1">
      <c r="A255" s="519">
        <v>12</v>
      </c>
      <c r="B255" s="517" t="s">
        <v>105</v>
      </c>
      <c r="C255" s="288" t="s">
        <v>25</v>
      </c>
      <c r="D255" s="292"/>
      <c r="E255" s="292"/>
      <c r="F255" s="292"/>
      <c r="G255" s="292"/>
      <c r="H255" s="292"/>
      <c r="I255" s="292"/>
      <c r="J255" s="292"/>
      <c r="K255" s="292"/>
      <c r="L255" s="292"/>
      <c r="M255" s="292"/>
      <c r="N255" s="292">
        <v>12</v>
      </c>
      <c r="O255" s="292"/>
      <c r="P255" s="292"/>
      <c r="Q255" s="292"/>
      <c r="R255" s="292"/>
      <c r="S255" s="292"/>
      <c r="T255" s="292"/>
      <c r="U255" s="292"/>
      <c r="V255" s="292"/>
      <c r="W255" s="292"/>
      <c r="X255" s="292"/>
      <c r="Y255" s="407"/>
      <c r="Z255" s="407"/>
      <c r="AA255" s="407"/>
      <c r="AB255" s="407"/>
      <c r="AC255" s="407"/>
      <c r="AD255" s="407"/>
      <c r="AE255" s="407"/>
      <c r="AF255" s="412"/>
      <c r="AG255" s="412"/>
      <c r="AH255" s="412"/>
      <c r="AI255" s="412"/>
      <c r="AJ255" s="412"/>
      <c r="AK255" s="412"/>
      <c r="AL255" s="412"/>
      <c r="AM255" s="293">
        <f>SUM(Y255:AL255)</f>
        <v>0</v>
      </c>
    </row>
    <row r="256" spans="1:39" ht="15" outlineLevel="1">
      <c r="B256" s="291" t="s">
        <v>285</v>
      </c>
      <c r="C256" s="288" t="s">
        <v>160</v>
      </c>
      <c r="D256" s="292"/>
      <c r="E256" s="292"/>
      <c r="F256" s="292"/>
      <c r="G256" s="292"/>
      <c r="H256" s="292"/>
      <c r="I256" s="292"/>
      <c r="J256" s="292"/>
      <c r="K256" s="292"/>
      <c r="L256" s="292"/>
      <c r="M256" s="292"/>
      <c r="N256" s="292">
        <f>N255</f>
        <v>12</v>
      </c>
      <c r="O256" s="292"/>
      <c r="P256" s="292"/>
      <c r="Q256" s="292"/>
      <c r="R256" s="292"/>
      <c r="S256" s="292"/>
      <c r="T256" s="292"/>
      <c r="U256" s="292"/>
      <c r="V256" s="292"/>
      <c r="W256" s="292"/>
      <c r="X256" s="292"/>
      <c r="Y256" s="408">
        <f>Y255</f>
        <v>0</v>
      </c>
      <c r="Z256" s="408">
        <f t="shared" ref="Z256:AE256" si="402">Z255</f>
        <v>0</v>
      </c>
      <c r="AA256" s="408">
        <f t="shared" si="402"/>
        <v>0</v>
      </c>
      <c r="AB256" s="408">
        <f t="shared" si="402"/>
        <v>0</v>
      </c>
      <c r="AC256" s="408">
        <f t="shared" si="402"/>
        <v>0</v>
      </c>
      <c r="AD256" s="408">
        <f t="shared" si="402"/>
        <v>0</v>
      </c>
      <c r="AE256" s="408">
        <f t="shared" si="402"/>
        <v>0</v>
      </c>
      <c r="AF256" s="408">
        <f t="shared" ref="AF256" si="403">AF255</f>
        <v>0</v>
      </c>
      <c r="AG256" s="408">
        <f t="shared" ref="AG256" si="404">AG255</f>
        <v>0</v>
      </c>
      <c r="AH256" s="408">
        <f t="shared" ref="AH256" si="405">AH255</f>
        <v>0</v>
      </c>
      <c r="AI256" s="408">
        <f t="shared" ref="AI256" si="406">AI255</f>
        <v>0</v>
      </c>
      <c r="AJ256" s="408">
        <f t="shared" ref="AJ256" si="407">AJ255</f>
        <v>0</v>
      </c>
      <c r="AK256" s="408">
        <f t="shared" ref="AK256" si="408">AK255</f>
        <v>0</v>
      </c>
      <c r="AL256" s="408">
        <f t="shared" ref="AL256" si="409">AL255</f>
        <v>0</v>
      </c>
      <c r="AM256" s="294"/>
    </row>
    <row r="257" spans="1:40" ht="15" outlineLevel="1">
      <c r="B257" s="312"/>
      <c r="C257" s="302"/>
      <c r="D257" s="288"/>
      <c r="E257" s="288"/>
      <c r="F257" s="288"/>
      <c r="G257" s="288"/>
      <c r="H257" s="288"/>
      <c r="I257" s="288"/>
      <c r="J257" s="288"/>
      <c r="K257" s="288"/>
      <c r="L257" s="288"/>
      <c r="M257" s="288"/>
      <c r="N257" s="288"/>
      <c r="O257" s="288"/>
      <c r="P257" s="288"/>
      <c r="Q257" s="288"/>
      <c r="R257" s="288"/>
      <c r="S257" s="288"/>
      <c r="T257" s="288"/>
      <c r="U257" s="288"/>
      <c r="V257" s="288"/>
      <c r="W257" s="288"/>
      <c r="X257" s="288"/>
      <c r="Y257" s="419"/>
      <c r="Z257" s="419"/>
      <c r="AA257" s="409"/>
      <c r="AB257" s="409"/>
      <c r="AC257" s="409"/>
      <c r="AD257" s="409"/>
      <c r="AE257" s="409"/>
      <c r="AF257" s="409"/>
      <c r="AG257" s="409"/>
      <c r="AH257" s="409"/>
      <c r="AI257" s="409"/>
      <c r="AJ257" s="409"/>
      <c r="AK257" s="409"/>
      <c r="AL257" s="409"/>
      <c r="AM257" s="303"/>
    </row>
    <row r="258" spans="1:40" ht="30" outlineLevel="1">
      <c r="A258" s="519">
        <v>13</v>
      </c>
      <c r="B258" s="517" t="s">
        <v>106</v>
      </c>
      <c r="C258" s="288" t="s">
        <v>25</v>
      </c>
      <c r="D258" s="292"/>
      <c r="E258" s="292"/>
      <c r="F258" s="292"/>
      <c r="G258" s="292"/>
      <c r="H258" s="292"/>
      <c r="I258" s="292"/>
      <c r="J258" s="292"/>
      <c r="K258" s="292"/>
      <c r="L258" s="292"/>
      <c r="M258" s="292"/>
      <c r="N258" s="292">
        <v>12</v>
      </c>
      <c r="O258" s="292"/>
      <c r="P258" s="292"/>
      <c r="Q258" s="292"/>
      <c r="R258" s="292"/>
      <c r="S258" s="292"/>
      <c r="T258" s="292"/>
      <c r="U258" s="292"/>
      <c r="V258" s="292"/>
      <c r="W258" s="292"/>
      <c r="X258" s="292"/>
      <c r="Y258" s="407"/>
      <c r="Z258" s="407"/>
      <c r="AA258" s="407"/>
      <c r="AB258" s="407"/>
      <c r="AC258" s="407"/>
      <c r="AD258" s="407"/>
      <c r="AE258" s="407"/>
      <c r="AF258" s="412"/>
      <c r="AG258" s="412"/>
      <c r="AH258" s="412"/>
      <c r="AI258" s="412"/>
      <c r="AJ258" s="412"/>
      <c r="AK258" s="412"/>
      <c r="AL258" s="412"/>
      <c r="AM258" s="293">
        <f>SUM(Y258:AL258)</f>
        <v>0</v>
      </c>
    </row>
    <row r="259" spans="1:40" ht="15" outlineLevel="1">
      <c r="B259" s="291" t="s">
        <v>285</v>
      </c>
      <c r="C259" s="288" t="s">
        <v>160</v>
      </c>
      <c r="D259" s="292"/>
      <c r="E259" s="292"/>
      <c r="F259" s="292"/>
      <c r="G259" s="292"/>
      <c r="H259" s="292"/>
      <c r="I259" s="292"/>
      <c r="J259" s="292"/>
      <c r="K259" s="292"/>
      <c r="L259" s="292"/>
      <c r="M259" s="292"/>
      <c r="N259" s="292">
        <f>N258</f>
        <v>12</v>
      </c>
      <c r="O259" s="292"/>
      <c r="P259" s="292"/>
      <c r="Q259" s="292"/>
      <c r="R259" s="292"/>
      <c r="S259" s="292"/>
      <c r="T259" s="292"/>
      <c r="U259" s="292"/>
      <c r="V259" s="292"/>
      <c r="W259" s="292"/>
      <c r="X259" s="292"/>
      <c r="Y259" s="408">
        <f>Y258</f>
        <v>0</v>
      </c>
      <c r="Z259" s="408">
        <f t="shared" ref="Z259:AE259" si="410">Z258</f>
        <v>0</v>
      </c>
      <c r="AA259" s="408">
        <f t="shared" si="410"/>
        <v>0</v>
      </c>
      <c r="AB259" s="408">
        <f t="shared" si="410"/>
        <v>0</v>
      </c>
      <c r="AC259" s="408">
        <f t="shared" si="410"/>
        <v>0</v>
      </c>
      <c r="AD259" s="408">
        <f t="shared" si="410"/>
        <v>0</v>
      </c>
      <c r="AE259" s="408">
        <f t="shared" si="410"/>
        <v>0</v>
      </c>
      <c r="AF259" s="408">
        <f t="shared" ref="AF259" si="411">AF258</f>
        <v>0</v>
      </c>
      <c r="AG259" s="408">
        <f t="shared" ref="AG259" si="412">AG258</f>
        <v>0</v>
      </c>
      <c r="AH259" s="408">
        <f t="shared" ref="AH259" si="413">AH258</f>
        <v>0</v>
      </c>
      <c r="AI259" s="408">
        <f t="shared" ref="AI259" si="414">AI258</f>
        <v>0</v>
      </c>
      <c r="AJ259" s="408">
        <f t="shared" ref="AJ259" si="415">AJ258</f>
        <v>0</v>
      </c>
      <c r="AK259" s="408">
        <f t="shared" ref="AK259" si="416">AK258</f>
        <v>0</v>
      </c>
      <c r="AL259" s="408">
        <f t="shared" ref="AL259" si="417">AL258</f>
        <v>0</v>
      </c>
      <c r="AM259" s="303"/>
    </row>
    <row r="260" spans="1:40" ht="15" outlineLevel="1">
      <c r="B260" s="312"/>
      <c r="C260" s="302"/>
      <c r="D260" s="288"/>
      <c r="E260" s="288"/>
      <c r="F260" s="288"/>
      <c r="G260" s="288"/>
      <c r="H260" s="288"/>
      <c r="I260" s="288"/>
      <c r="J260" s="288"/>
      <c r="K260" s="288"/>
      <c r="L260" s="288"/>
      <c r="M260" s="288"/>
      <c r="N260" s="288"/>
      <c r="O260" s="288"/>
      <c r="P260" s="288"/>
      <c r="Q260" s="288"/>
      <c r="R260" s="288"/>
      <c r="S260" s="288"/>
      <c r="T260" s="288"/>
      <c r="U260" s="288"/>
      <c r="V260" s="288"/>
      <c r="W260" s="288"/>
      <c r="X260" s="288"/>
      <c r="Y260" s="409"/>
      <c r="Z260" s="409"/>
      <c r="AA260" s="409"/>
      <c r="AB260" s="409"/>
      <c r="AC260" s="409"/>
      <c r="AD260" s="409"/>
      <c r="AE260" s="409"/>
      <c r="AF260" s="409"/>
      <c r="AG260" s="409"/>
      <c r="AH260" s="409"/>
      <c r="AI260" s="409"/>
      <c r="AJ260" s="409"/>
      <c r="AK260" s="409"/>
      <c r="AL260" s="409"/>
      <c r="AM260" s="303"/>
    </row>
    <row r="261" spans="1:40" ht="15.6" outlineLevel="1">
      <c r="B261" s="285" t="s">
        <v>107</v>
      </c>
      <c r="C261" s="286"/>
      <c r="D261" s="287"/>
      <c r="E261" s="287"/>
      <c r="F261" s="287"/>
      <c r="G261" s="287"/>
      <c r="H261" s="287"/>
      <c r="I261" s="287"/>
      <c r="J261" s="287"/>
      <c r="K261" s="287"/>
      <c r="L261" s="287"/>
      <c r="M261" s="287"/>
      <c r="N261" s="287"/>
      <c r="O261" s="287"/>
      <c r="P261" s="287"/>
      <c r="Q261" s="287"/>
      <c r="R261" s="287"/>
      <c r="S261" s="287"/>
      <c r="T261" s="287"/>
      <c r="U261" s="287"/>
      <c r="V261" s="287"/>
      <c r="W261" s="287"/>
      <c r="X261" s="287"/>
      <c r="Y261" s="411"/>
      <c r="Z261" s="411"/>
      <c r="AA261" s="411"/>
      <c r="AB261" s="411"/>
      <c r="AC261" s="411"/>
      <c r="AD261" s="411"/>
      <c r="AE261" s="411"/>
      <c r="AF261" s="411"/>
      <c r="AG261" s="411"/>
      <c r="AH261" s="411"/>
      <c r="AI261" s="411"/>
      <c r="AJ261" s="411"/>
      <c r="AK261" s="411"/>
      <c r="AL261" s="411"/>
      <c r="AM261" s="289"/>
    </row>
    <row r="262" spans="1:40" ht="15" outlineLevel="1">
      <c r="A262" s="519">
        <v>14</v>
      </c>
      <c r="B262" s="312" t="s">
        <v>108</v>
      </c>
      <c r="C262" s="288" t="s">
        <v>25</v>
      </c>
      <c r="D262" s="292"/>
      <c r="E262" s="292"/>
      <c r="F262" s="292"/>
      <c r="G262" s="292"/>
      <c r="H262" s="292"/>
      <c r="I262" s="292"/>
      <c r="J262" s="292"/>
      <c r="K262" s="292"/>
      <c r="L262" s="292"/>
      <c r="M262" s="292"/>
      <c r="N262" s="292">
        <v>12</v>
      </c>
      <c r="O262" s="292"/>
      <c r="P262" s="292"/>
      <c r="Q262" s="292"/>
      <c r="R262" s="292"/>
      <c r="S262" s="292"/>
      <c r="T262" s="292"/>
      <c r="U262" s="292"/>
      <c r="V262" s="292"/>
      <c r="W262" s="292"/>
      <c r="X262" s="292"/>
      <c r="Y262" s="407"/>
      <c r="Z262" s="407"/>
      <c r="AA262" s="407"/>
      <c r="AB262" s="407"/>
      <c r="AC262" s="407"/>
      <c r="AD262" s="407"/>
      <c r="AE262" s="407"/>
      <c r="AF262" s="407"/>
      <c r="AG262" s="407"/>
      <c r="AH262" s="407"/>
      <c r="AI262" s="407"/>
      <c r="AJ262" s="407"/>
      <c r="AK262" s="407"/>
      <c r="AL262" s="407"/>
      <c r="AM262" s="293">
        <f>SUM(Y262:AL262)</f>
        <v>0</v>
      </c>
    </row>
    <row r="263" spans="1:40" ht="15" outlineLevel="1">
      <c r="B263" s="291" t="s">
        <v>285</v>
      </c>
      <c r="C263" s="288" t="s">
        <v>160</v>
      </c>
      <c r="D263" s="292"/>
      <c r="E263" s="292"/>
      <c r="F263" s="292"/>
      <c r="G263" s="292"/>
      <c r="H263" s="292"/>
      <c r="I263" s="292"/>
      <c r="J263" s="292"/>
      <c r="K263" s="292"/>
      <c r="L263" s="292"/>
      <c r="M263" s="292"/>
      <c r="N263" s="292">
        <f>N262</f>
        <v>12</v>
      </c>
      <c r="O263" s="292"/>
      <c r="P263" s="292"/>
      <c r="Q263" s="292"/>
      <c r="R263" s="292"/>
      <c r="S263" s="292"/>
      <c r="T263" s="292"/>
      <c r="U263" s="292"/>
      <c r="V263" s="292"/>
      <c r="W263" s="292"/>
      <c r="X263" s="292"/>
      <c r="Y263" s="408">
        <f>Y262</f>
        <v>0</v>
      </c>
      <c r="Z263" s="408">
        <f t="shared" ref="Z263:AE263" si="418">Z262</f>
        <v>0</v>
      </c>
      <c r="AA263" s="408">
        <f t="shared" si="418"/>
        <v>0</v>
      </c>
      <c r="AB263" s="408">
        <f t="shared" si="418"/>
        <v>0</v>
      </c>
      <c r="AC263" s="408">
        <f t="shared" si="418"/>
        <v>0</v>
      </c>
      <c r="AD263" s="408">
        <f t="shared" si="418"/>
        <v>0</v>
      </c>
      <c r="AE263" s="408">
        <f t="shared" si="418"/>
        <v>0</v>
      </c>
      <c r="AF263" s="408">
        <f t="shared" ref="AF263" si="419">AF262</f>
        <v>0</v>
      </c>
      <c r="AG263" s="408">
        <f t="shared" ref="AG263" si="420">AG262</f>
        <v>0</v>
      </c>
      <c r="AH263" s="408">
        <f t="shared" ref="AH263" si="421">AH262</f>
        <v>0</v>
      </c>
      <c r="AI263" s="408">
        <f t="shared" ref="AI263" si="422">AI262</f>
        <v>0</v>
      </c>
      <c r="AJ263" s="408">
        <f t="shared" ref="AJ263" si="423">AJ262</f>
        <v>0</v>
      </c>
      <c r="AK263" s="408">
        <f t="shared" ref="AK263" si="424">AK262</f>
        <v>0</v>
      </c>
      <c r="AL263" s="408">
        <f t="shared" ref="AL263" si="425">AL262</f>
        <v>0</v>
      </c>
      <c r="AM263" s="294"/>
    </row>
    <row r="264" spans="1:40" ht="15" outlineLevel="1">
      <c r="A264" s="520"/>
      <c r="B264" s="312"/>
      <c r="C264" s="302"/>
      <c r="D264" s="288"/>
      <c r="E264" s="288"/>
      <c r="F264" s="288"/>
      <c r="G264" s="288"/>
      <c r="H264" s="288"/>
      <c r="I264" s="288"/>
      <c r="J264" s="288"/>
      <c r="K264" s="288"/>
      <c r="L264" s="288"/>
      <c r="M264" s="288"/>
      <c r="N264" s="465"/>
      <c r="O264" s="288"/>
      <c r="P264" s="288"/>
      <c r="Q264" s="288"/>
      <c r="R264" s="288"/>
      <c r="S264" s="288"/>
      <c r="T264" s="288"/>
      <c r="U264" s="288"/>
      <c r="V264" s="288"/>
      <c r="W264" s="288"/>
      <c r="X264" s="288"/>
      <c r="Y264" s="409"/>
      <c r="Z264" s="409"/>
      <c r="AA264" s="409"/>
      <c r="AB264" s="409"/>
      <c r="AC264" s="409"/>
      <c r="AD264" s="409"/>
      <c r="AE264" s="409"/>
      <c r="AF264" s="409"/>
      <c r="AG264" s="409"/>
      <c r="AH264" s="409"/>
      <c r="AI264" s="409"/>
      <c r="AJ264" s="409"/>
      <c r="AK264" s="409"/>
      <c r="AL264" s="409"/>
      <c r="AM264" s="298"/>
      <c r="AN264" s="627"/>
    </row>
    <row r="265" spans="1:40" s="306" customFormat="1" ht="15.6" outlineLevel="1">
      <c r="A265" s="520"/>
      <c r="B265" s="285" t="s">
        <v>475</v>
      </c>
      <c r="C265" s="288"/>
      <c r="D265" s="288"/>
      <c r="E265" s="288"/>
      <c r="F265" s="288"/>
      <c r="G265" s="288"/>
      <c r="H265" s="288"/>
      <c r="I265" s="288"/>
      <c r="J265" s="288"/>
      <c r="K265" s="288"/>
      <c r="L265" s="288"/>
      <c r="M265" s="288"/>
      <c r="N265" s="288"/>
      <c r="O265" s="288"/>
      <c r="P265" s="288"/>
      <c r="Q265" s="288"/>
      <c r="R265" s="288"/>
      <c r="S265" s="288"/>
      <c r="T265" s="288"/>
      <c r="U265" s="288"/>
      <c r="V265" s="288"/>
      <c r="W265" s="288"/>
      <c r="X265" s="288"/>
      <c r="Y265" s="409"/>
      <c r="Z265" s="409"/>
      <c r="AA265" s="409"/>
      <c r="AB265" s="409"/>
      <c r="AC265" s="409"/>
      <c r="AD265" s="409"/>
      <c r="AE265" s="413"/>
      <c r="AF265" s="413"/>
      <c r="AG265" s="413"/>
      <c r="AH265" s="413"/>
      <c r="AI265" s="413"/>
      <c r="AJ265" s="413"/>
      <c r="AK265" s="413"/>
      <c r="AL265" s="413"/>
      <c r="AM265" s="514"/>
      <c r="AN265" s="628"/>
    </row>
    <row r="266" spans="1:40" ht="15" outlineLevel="1">
      <c r="A266" s="519">
        <v>15</v>
      </c>
      <c r="B266" s="291" t="s">
        <v>480</v>
      </c>
      <c r="C266" s="288" t="s">
        <v>25</v>
      </c>
      <c r="D266" s="292"/>
      <c r="E266" s="292"/>
      <c r="F266" s="292"/>
      <c r="G266" s="292"/>
      <c r="H266" s="292"/>
      <c r="I266" s="292"/>
      <c r="J266" s="292"/>
      <c r="K266" s="292"/>
      <c r="L266" s="292"/>
      <c r="M266" s="292"/>
      <c r="N266" s="292">
        <v>0</v>
      </c>
      <c r="O266" s="292"/>
      <c r="P266" s="292"/>
      <c r="Q266" s="292"/>
      <c r="R266" s="292"/>
      <c r="S266" s="292"/>
      <c r="T266" s="292"/>
      <c r="U266" s="292"/>
      <c r="V266" s="292"/>
      <c r="W266" s="292"/>
      <c r="X266" s="292"/>
      <c r="Y266" s="407"/>
      <c r="Z266" s="407"/>
      <c r="AA266" s="407"/>
      <c r="AB266" s="407"/>
      <c r="AC266" s="407"/>
      <c r="AD266" s="407"/>
      <c r="AE266" s="407"/>
      <c r="AF266" s="407"/>
      <c r="AG266" s="407"/>
      <c r="AH266" s="407"/>
      <c r="AI266" s="407"/>
      <c r="AJ266" s="407"/>
      <c r="AK266" s="407"/>
      <c r="AL266" s="407"/>
      <c r="AM266" s="293">
        <f>SUM(Y266:AL266)</f>
        <v>0</v>
      </c>
    </row>
    <row r="267" spans="1:40" ht="15" outlineLevel="1">
      <c r="B267" s="291" t="s">
        <v>285</v>
      </c>
      <c r="C267" s="288" t="s">
        <v>160</v>
      </c>
      <c r="D267" s="292"/>
      <c r="E267" s="292"/>
      <c r="F267" s="292"/>
      <c r="G267" s="292"/>
      <c r="H267" s="292"/>
      <c r="I267" s="292"/>
      <c r="J267" s="292"/>
      <c r="K267" s="292"/>
      <c r="L267" s="292"/>
      <c r="M267" s="292"/>
      <c r="N267" s="292">
        <f>N266</f>
        <v>0</v>
      </c>
      <c r="O267" s="292"/>
      <c r="P267" s="292"/>
      <c r="Q267" s="292"/>
      <c r="R267" s="292"/>
      <c r="S267" s="292"/>
      <c r="T267" s="292"/>
      <c r="U267" s="292"/>
      <c r="V267" s="292"/>
      <c r="W267" s="292"/>
      <c r="X267" s="292"/>
      <c r="Y267" s="408">
        <f>Y266</f>
        <v>0</v>
      </c>
      <c r="Z267" s="408">
        <f t="shared" ref="Z267:AE267" si="426">Z266</f>
        <v>0</v>
      </c>
      <c r="AA267" s="408">
        <f t="shared" si="426"/>
        <v>0</v>
      </c>
      <c r="AB267" s="408">
        <f t="shared" si="426"/>
        <v>0</v>
      </c>
      <c r="AC267" s="408">
        <f t="shared" si="426"/>
        <v>0</v>
      </c>
      <c r="AD267" s="408">
        <f t="shared" si="426"/>
        <v>0</v>
      </c>
      <c r="AE267" s="408">
        <f t="shared" si="426"/>
        <v>0</v>
      </c>
      <c r="AF267" s="408">
        <f t="shared" ref="AF267:AL267" si="427">AF266</f>
        <v>0</v>
      </c>
      <c r="AG267" s="408">
        <f t="shared" si="427"/>
        <v>0</v>
      </c>
      <c r="AH267" s="408">
        <f t="shared" si="427"/>
        <v>0</v>
      </c>
      <c r="AI267" s="408">
        <f t="shared" si="427"/>
        <v>0</v>
      </c>
      <c r="AJ267" s="408">
        <f t="shared" si="427"/>
        <v>0</v>
      </c>
      <c r="AK267" s="408">
        <f t="shared" si="427"/>
        <v>0</v>
      </c>
      <c r="AL267" s="408">
        <f t="shared" si="427"/>
        <v>0</v>
      </c>
      <c r="AM267" s="294"/>
    </row>
    <row r="268" spans="1:40" ht="15" outlineLevel="1">
      <c r="B268" s="312"/>
      <c r="C268" s="302"/>
      <c r="D268" s="288"/>
      <c r="E268" s="288"/>
      <c r="F268" s="288"/>
      <c r="G268" s="288"/>
      <c r="H268" s="288"/>
      <c r="I268" s="288"/>
      <c r="J268" s="288"/>
      <c r="K268" s="288"/>
      <c r="L268" s="288"/>
      <c r="M268" s="288"/>
      <c r="N268" s="288"/>
      <c r="O268" s="288"/>
      <c r="P268" s="288"/>
      <c r="Q268" s="288"/>
      <c r="R268" s="288"/>
      <c r="S268" s="288"/>
      <c r="T268" s="288"/>
      <c r="U268" s="288"/>
      <c r="V268" s="288"/>
      <c r="W268" s="288"/>
      <c r="X268" s="288"/>
      <c r="Y268" s="409"/>
      <c r="Z268" s="409"/>
      <c r="AA268" s="409"/>
      <c r="AB268" s="409"/>
      <c r="AC268" s="409"/>
      <c r="AD268" s="409"/>
      <c r="AE268" s="409"/>
      <c r="AF268" s="409"/>
      <c r="AG268" s="409"/>
      <c r="AH268" s="409"/>
      <c r="AI268" s="409"/>
      <c r="AJ268" s="409"/>
      <c r="AK268" s="409"/>
      <c r="AL268" s="409"/>
      <c r="AM268" s="303"/>
    </row>
    <row r="269" spans="1:40" s="280" customFormat="1" ht="15" outlineLevel="1">
      <c r="A269" s="519">
        <v>16</v>
      </c>
      <c r="B269" s="321" t="s">
        <v>476</v>
      </c>
      <c r="C269" s="288" t="s">
        <v>25</v>
      </c>
      <c r="D269" s="292"/>
      <c r="E269" s="292"/>
      <c r="F269" s="292"/>
      <c r="G269" s="292"/>
      <c r="H269" s="292"/>
      <c r="I269" s="292"/>
      <c r="J269" s="292"/>
      <c r="K269" s="292"/>
      <c r="L269" s="292"/>
      <c r="M269" s="292"/>
      <c r="N269" s="292">
        <v>0</v>
      </c>
      <c r="O269" s="292"/>
      <c r="P269" s="292"/>
      <c r="Q269" s="292"/>
      <c r="R269" s="292"/>
      <c r="S269" s="292"/>
      <c r="T269" s="292"/>
      <c r="U269" s="292"/>
      <c r="V269" s="292"/>
      <c r="W269" s="292"/>
      <c r="X269" s="292"/>
      <c r="Y269" s="407"/>
      <c r="Z269" s="407"/>
      <c r="AA269" s="407"/>
      <c r="AB269" s="407"/>
      <c r="AC269" s="407"/>
      <c r="AD269" s="407"/>
      <c r="AE269" s="407"/>
      <c r="AF269" s="407"/>
      <c r="AG269" s="407"/>
      <c r="AH269" s="407"/>
      <c r="AI269" s="407"/>
      <c r="AJ269" s="407"/>
      <c r="AK269" s="407"/>
      <c r="AL269" s="407"/>
      <c r="AM269" s="293">
        <f>SUM(Y269:AL269)</f>
        <v>0</v>
      </c>
    </row>
    <row r="270" spans="1:40" s="280" customFormat="1" ht="15" outlineLevel="1">
      <c r="A270" s="519"/>
      <c r="B270" s="321" t="s">
        <v>285</v>
      </c>
      <c r="C270" s="288" t="s">
        <v>160</v>
      </c>
      <c r="D270" s="292"/>
      <c r="E270" s="292"/>
      <c r="F270" s="292"/>
      <c r="G270" s="292"/>
      <c r="H270" s="292"/>
      <c r="I270" s="292"/>
      <c r="J270" s="292"/>
      <c r="K270" s="292"/>
      <c r="L270" s="292"/>
      <c r="M270" s="292"/>
      <c r="N270" s="292">
        <f>N269</f>
        <v>0</v>
      </c>
      <c r="O270" s="292"/>
      <c r="P270" s="292"/>
      <c r="Q270" s="292"/>
      <c r="R270" s="292"/>
      <c r="S270" s="292"/>
      <c r="T270" s="292"/>
      <c r="U270" s="292"/>
      <c r="V270" s="292"/>
      <c r="W270" s="292"/>
      <c r="X270" s="292"/>
      <c r="Y270" s="408">
        <f>Y269</f>
        <v>0</v>
      </c>
      <c r="Z270" s="408">
        <f t="shared" ref="Z270:AE270" si="428">Z269</f>
        <v>0</v>
      </c>
      <c r="AA270" s="408">
        <f t="shared" si="428"/>
        <v>0</v>
      </c>
      <c r="AB270" s="408">
        <f t="shared" si="428"/>
        <v>0</v>
      </c>
      <c r="AC270" s="408">
        <f t="shared" si="428"/>
        <v>0</v>
      </c>
      <c r="AD270" s="408">
        <f t="shared" si="428"/>
        <v>0</v>
      </c>
      <c r="AE270" s="408">
        <f t="shared" si="428"/>
        <v>0</v>
      </c>
      <c r="AF270" s="408">
        <f t="shared" ref="AF270:AL270" si="429">AF269</f>
        <v>0</v>
      </c>
      <c r="AG270" s="408">
        <f t="shared" si="429"/>
        <v>0</v>
      </c>
      <c r="AH270" s="408">
        <f t="shared" si="429"/>
        <v>0</v>
      </c>
      <c r="AI270" s="408">
        <f t="shared" si="429"/>
        <v>0</v>
      </c>
      <c r="AJ270" s="408">
        <f t="shared" si="429"/>
        <v>0</v>
      </c>
      <c r="AK270" s="408">
        <f t="shared" si="429"/>
        <v>0</v>
      </c>
      <c r="AL270" s="408">
        <f t="shared" si="429"/>
        <v>0</v>
      </c>
      <c r="AM270" s="294"/>
    </row>
    <row r="271" spans="1:40" s="280" customFormat="1" ht="15" outlineLevel="1">
      <c r="A271" s="519"/>
      <c r="B271" s="321"/>
      <c r="C271" s="288"/>
      <c r="D271" s="288"/>
      <c r="E271" s="288"/>
      <c r="F271" s="288"/>
      <c r="G271" s="288"/>
      <c r="H271" s="288"/>
      <c r="I271" s="288"/>
      <c r="J271" s="288"/>
      <c r="K271" s="288"/>
      <c r="L271" s="288"/>
      <c r="M271" s="288"/>
      <c r="N271" s="288"/>
      <c r="O271" s="288"/>
      <c r="P271" s="288"/>
      <c r="Q271" s="288"/>
      <c r="R271" s="288"/>
      <c r="S271" s="288"/>
      <c r="T271" s="288"/>
      <c r="U271" s="288"/>
      <c r="V271" s="288"/>
      <c r="W271" s="288"/>
      <c r="X271" s="288"/>
      <c r="Y271" s="409"/>
      <c r="Z271" s="409"/>
      <c r="AA271" s="409"/>
      <c r="AB271" s="409"/>
      <c r="AC271" s="409"/>
      <c r="AD271" s="409"/>
      <c r="AE271" s="413"/>
      <c r="AF271" s="413"/>
      <c r="AG271" s="413"/>
      <c r="AH271" s="413"/>
      <c r="AI271" s="413"/>
      <c r="AJ271" s="413"/>
      <c r="AK271" s="413"/>
      <c r="AL271" s="413"/>
      <c r="AM271" s="310"/>
    </row>
    <row r="272" spans="1:40" ht="15.6" outlineLevel="1">
      <c r="B272" s="516" t="s">
        <v>481</v>
      </c>
      <c r="C272" s="317"/>
      <c r="D272" s="287"/>
      <c r="E272" s="286"/>
      <c r="F272" s="286"/>
      <c r="G272" s="286"/>
      <c r="H272" s="286"/>
      <c r="I272" s="286"/>
      <c r="J272" s="286"/>
      <c r="K272" s="286"/>
      <c r="L272" s="286"/>
      <c r="M272" s="286"/>
      <c r="N272" s="287"/>
      <c r="O272" s="286"/>
      <c r="P272" s="286"/>
      <c r="Q272" s="286"/>
      <c r="R272" s="286"/>
      <c r="S272" s="286"/>
      <c r="T272" s="286"/>
      <c r="U272" s="286"/>
      <c r="V272" s="286"/>
      <c r="W272" s="286"/>
      <c r="X272" s="286"/>
      <c r="Y272" s="411"/>
      <c r="Z272" s="411"/>
      <c r="AA272" s="411"/>
      <c r="AB272" s="411"/>
      <c r="AC272" s="411"/>
      <c r="AD272" s="411"/>
      <c r="AE272" s="411"/>
      <c r="AF272" s="411"/>
      <c r="AG272" s="411"/>
      <c r="AH272" s="411"/>
      <c r="AI272" s="411"/>
      <c r="AJ272" s="411"/>
      <c r="AK272" s="411"/>
      <c r="AL272" s="411"/>
      <c r="AM272" s="289"/>
    </row>
    <row r="273" spans="1:39" ht="15" outlineLevel="1">
      <c r="A273" s="519">
        <v>17</v>
      </c>
      <c r="B273" s="517" t="s">
        <v>112</v>
      </c>
      <c r="C273" s="288" t="s">
        <v>25</v>
      </c>
      <c r="D273" s="292"/>
      <c r="E273" s="292"/>
      <c r="F273" s="292"/>
      <c r="G273" s="292"/>
      <c r="H273" s="292"/>
      <c r="I273" s="292"/>
      <c r="J273" s="292"/>
      <c r="K273" s="292"/>
      <c r="L273" s="292"/>
      <c r="M273" s="292"/>
      <c r="N273" s="292">
        <v>0</v>
      </c>
      <c r="O273" s="292"/>
      <c r="P273" s="292"/>
      <c r="Q273" s="292"/>
      <c r="R273" s="292"/>
      <c r="S273" s="292"/>
      <c r="T273" s="292"/>
      <c r="U273" s="292"/>
      <c r="V273" s="292"/>
      <c r="W273" s="292"/>
      <c r="X273" s="292"/>
      <c r="Y273" s="423"/>
      <c r="Z273" s="407"/>
      <c r="AA273" s="407"/>
      <c r="AB273" s="407"/>
      <c r="AC273" s="407"/>
      <c r="AD273" s="407"/>
      <c r="AE273" s="407"/>
      <c r="AF273" s="412"/>
      <c r="AG273" s="412"/>
      <c r="AH273" s="412"/>
      <c r="AI273" s="412"/>
      <c r="AJ273" s="412"/>
      <c r="AK273" s="412"/>
      <c r="AL273" s="412"/>
      <c r="AM273" s="293">
        <f>SUM(Y273:AL273)</f>
        <v>0</v>
      </c>
    </row>
    <row r="274" spans="1:39" ht="15" outlineLevel="1">
      <c r="B274" s="291" t="s">
        <v>285</v>
      </c>
      <c r="C274" s="288" t="s">
        <v>160</v>
      </c>
      <c r="D274" s="292"/>
      <c r="E274" s="292"/>
      <c r="F274" s="292"/>
      <c r="G274" s="292"/>
      <c r="H274" s="292"/>
      <c r="I274" s="292"/>
      <c r="J274" s="292"/>
      <c r="K274" s="292"/>
      <c r="L274" s="292"/>
      <c r="M274" s="292"/>
      <c r="N274" s="292">
        <f>N273</f>
        <v>0</v>
      </c>
      <c r="O274" s="292"/>
      <c r="P274" s="292"/>
      <c r="Q274" s="292"/>
      <c r="R274" s="292"/>
      <c r="S274" s="292"/>
      <c r="T274" s="292"/>
      <c r="U274" s="292"/>
      <c r="V274" s="292"/>
      <c r="W274" s="292"/>
      <c r="X274" s="292"/>
      <c r="Y274" s="408">
        <f>Y273</f>
        <v>0</v>
      </c>
      <c r="Z274" s="408">
        <f t="shared" ref="Z274:AE274" si="430">Z273</f>
        <v>0</v>
      </c>
      <c r="AA274" s="408">
        <f t="shared" si="430"/>
        <v>0</v>
      </c>
      <c r="AB274" s="408">
        <f t="shared" si="430"/>
        <v>0</v>
      </c>
      <c r="AC274" s="408">
        <f t="shared" si="430"/>
        <v>0</v>
      </c>
      <c r="AD274" s="408">
        <f t="shared" si="430"/>
        <v>0</v>
      </c>
      <c r="AE274" s="408">
        <f t="shared" si="430"/>
        <v>0</v>
      </c>
      <c r="AF274" s="408">
        <f t="shared" ref="AF274:AL274" si="431">AF273</f>
        <v>0</v>
      </c>
      <c r="AG274" s="408">
        <f t="shared" si="431"/>
        <v>0</v>
      </c>
      <c r="AH274" s="408">
        <f t="shared" si="431"/>
        <v>0</v>
      </c>
      <c r="AI274" s="408">
        <f t="shared" si="431"/>
        <v>0</v>
      </c>
      <c r="AJ274" s="408">
        <f t="shared" si="431"/>
        <v>0</v>
      </c>
      <c r="AK274" s="408">
        <f t="shared" si="431"/>
        <v>0</v>
      </c>
      <c r="AL274" s="408">
        <f t="shared" si="431"/>
        <v>0</v>
      </c>
      <c r="AM274" s="303"/>
    </row>
    <row r="275" spans="1:39" ht="15" outlineLevel="1">
      <c r="B275" s="291"/>
      <c r="C275" s="288"/>
      <c r="D275" s="288"/>
      <c r="E275" s="288"/>
      <c r="F275" s="288"/>
      <c r="G275" s="288"/>
      <c r="H275" s="288"/>
      <c r="I275" s="288"/>
      <c r="J275" s="288"/>
      <c r="K275" s="288"/>
      <c r="L275" s="288"/>
      <c r="M275" s="288"/>
      <c r="N275" s="288"/>
      <c r="O275" s="288"/>
      <c r="P275" s="288"/>
      <c r="Q275" s="288"/>
      <c r="R275" s="288"/>
      <c r="S275" s="288"/>
      <c r="T275" s="288"/>
      <c r="U275" s="288"/>
      <c r="V275" s="288"/>
      <c r="W275" s="288"/>
      <c r="X275" s="288"/>
      <c r="Y275" s="419"/>
      <c r="Z275" s="422"/>
      <c r="AA275" s="422"/>
      <c r="AB275" s="422"/>
      <c r="AC275" s="422"/>
      <c r="AD275" s="422"/>
      <c r="AE275" s="422"/>
      <c r="AF275" s="422"/>
      <c r="AG275" s="422"/>
      <c r="AH275" s="422"/>
      <c r="AI275" s="422"/>
      <c r="AJ275" s="422"/>
      <c r="AK275" s="422"/>
      <c r="AL275" s="422"/>
      <c r="AM275" s="303"/>
    </row>
    <row r="276" spans="1:39" ht="15" outlineLevel="1">
      <c r="A276" s="519">
        <v>18</v>
      </c>
      <c r="B276" s="517" t="s">
        <v>109</v>
      </c>
      <c r="C276" s="288" t="s">
        <v>25</v>
      </c>
      <c r="D276" s="292"/>
      <c r="E276" s="292"/>
      <c r="F276" s="292"/>
      <c r="G276" s="292"/>
      <c r="H276" s="292"/>
      <c r="I276" s="292"/>
      <c r="J276" s="292"/>
      <c r="K276" s="292"/>
      <c r="L276" s="292"/>
      <c r="M276" s="292"/>
      <c r="N276" s="292">
        <v>0</v>
      </c>
      <c r="O276" s="292"/>
      <c r="P276" s="292"/>
      <c r="Q276" s="292"/>
      <c r="R276" s="292"/>
      <c r="S276" s="292"/>
      <c r="T276" s="292"/>
      <c r="U276" s="292"/>
      <c r="V276" s="292"/>
      <c r="W276" s="292"/>
      <c r="X276" s="292"/>
      <c r="Y276" s="423"/>
      <c r="Z276" s="407"/>
      <c r="AA276" s="407"/>
      <c r="AB276" s="407"/>
      <c r="AC276" s="407"/>
      <c r="AD276" s="407"/>
      <c r="AE276" s="407"/>
      <c r="AF276" s="412"/>
      <c r="AG276" s="412"/>
      <c r="AH276" s="412"/>
      <c r="AI276" s="412"/>
      <c r="AJ276" s="412"/>
      <c r="AK276" s="412"/>
      <c r="AL276" s="412"/>
      <c r="AM276" s="293">
        <f>SUM(Y276:AL276)</f>
        <v>0</v>
      </c>
    </row>
    <row r="277" spans="1:39" ht="15" outlineLevel="1">
      <c r="B277" s="291" t="s">
        <v>285</v>
      </c>
      <c r="C277" s="288" t="s">
        <v>160</v>
      </c>
      <c r="D277" s="292"/>
      <c r="E277" s="292"/>
      <c r="F277" s="292"/>
      <c r="G277" s="292"/>
      <c r="H277" s="292"/>
      <c r="I277" s="292"/>
      <c r="J277" s="292"/>
      <c r="K277" s="292"/>
      <c r="L277" s="292"/>
      <c r="M277" s="292"/>
      <c r="N277" s="292">
        <f>N276</f>
        <v>0</v>
      </c>
      <c r="O277" s="292"/>
      <c r="P277" s="292"/>
      <c r="Q277" s="292"/>
      <c r="R277" s="292"/>
      <c r="S277" s="292"/>
      <c r="T277" s="292"/>
      <c r="U277" s="292"/>
      <c r="V277" s="292"/>
      <c r="W277" s="292"/>
      <c r="X277" s="292"/>
      <c r="Y277" s="408">
        <f>Y276</f>
        <v>0</v>
      </c>
      <c r="Z277" s="408">
        <f t="shared" ref="Z277:AE277" si="432">Z276</f>
        <v>0</v>
      </c>
      <c r="AA277" s="408">
        <f t="shared" si="432"/>
        <v>0</v>
      </c>
      <c r="AB277" s="408">
        <f t="shared" si="432"/>
        <v>0</v>
      </c>
      <c r="AC277" s="408">
        <f t="shared" si="432"/>
        <v>0</v>
      </c>
      <c r="AD277" s="408">
        <f t="shared" si="432"/>
        <v>0</v>
      </c>
      <c r="AE277" s="408">
        <f t="shared" si="432"/>
        <v>0</v>
      </c>
      <c r="AF277" s="408">
        <f t="shared" ref="AF277:AL277" si="433">AF276</f>
        <v>0</v>
      </c>
      <c r="AG277" s="408">
        <f t="shared" si="433"/>
        <v>0</v>
      </c>
      <c r="AH277" s="408">
        <f t="shared" si="433"/>
        <v>0</v>
      </c>
      <c r="AI277" s="408">
        <f t="shared" si="433"/>
        <v>0</v>
      </c>
      <c r="AJ277" s="408">
        <f t="shared" si="433"/>
        <v>0</v>
      </c>
      <c r="AK277" s="408">
        <f t="shared" si="433"/>
        <v>0</v>
      </c>
      <c r="AL277" s="408">
        <f t="shared" si="433"/>
        <v>0</v>
      </c>
      <c r="AM277" s="303"/>
    </row>
    <row r="278" spans="1:39" ht="15" outlineLevel="1">
      <c r="B278" s="319"/>
      <c r="C278" s="288"/>
      <c r="D278" s="288"/>
      <c r="E278" s="288"/>
      <c r="F278" s="288"/>
      <c r="G278" s="288"/>
      <c r="H278" s="288"/>
      <c r="I278" s="288"/>
      <c r="J278" s="288"/>
      <c r="K278" s="288"/>
      <c r="L278" s="288"/>
      <c r="M278" s="288"/>
      <c r="N278" s="288"/>
      <c r="O278" s="288"/>
      <c r="P278" s="288"/>
      <c r="Q278" s="288"/>
      <c r="R278" s="288"/>
      <c r="S278" s="288"/>
      <c r="T278" s="288"/>
      <c r="U278" s="288"/>
      <c r="V278" s="288"/>
      <c r="W278" s="288"/>
      <c r="X278" s="288"/>
      <c r="Y278" s="420"/>
      <c r="Z278" s="421"/>
      <c r="AA278" s="421"/>
      <c r="AB278" s="421"/>
      <c r="AC278" s="421"/>
      <c r="AD278" s="421"/>
      <c r="AE278" s="421"/>
      <c r="AF278" s="421"/>
      <c r="AG278" s="421"/>
      <c r="AH278" s="421"/>
      <c r="AI278" s="421"/>
      <c r="AJ278" s="421"/>
      <c r="AK278" s="421"/>
      <c r="AL278" s="421"/>
      <c r="AM278" s="294"/>
    </row>
    <row r="279" spans="1:39" ht="15" outlineLevel="1">
      <c r="A279" s="519">
        <v>19</v>
      </c>
      <c r="B279" s="517" t="s">
        <v>111</v>
      </c>
      <c r="C279" s="288" t="s">
        <v>25</v>
      </c>
      <c r="D279" s="292"/>
      <c r="E279" s="292"/>
      <c r="F279" s="292"/>
      <c r="G279" s="292"/>
      <c r="H279" s="292"/>
      <c r="I279" s="292"/>
      <c r="J279" s="292"/>
      <c r="K279" s="292"/>
      <c r="L279" s="292"/>
      <c r="M279" s="292"/>
      <c r="N279" s="292">
        <v>0</v>
      </c>
      <c r="O279" s="292"/>
      <c r="P279" s="292"/>
      <c r="Q279" s="292"/>
      <c r="R279" s="292"/>
      <c r="S279" s="292"/>
      <c r="T279" s="292"/>
      <c r="U279" s="292"/>
      <c r="V279" s="292"/>
      <c r="W279" s="292"/>
      <c r="X279" s="292"/>
      <c r="Y279" s="423"/>
      <c r="Z279" s="407"/>
      <c r="AA279" s="407"/>
      <c r="AB279" s="407"/>
      <c r="AC279" s="407"/>
      <c r="AD279" s="407"/>
      <c r="AE279" s="407"/>
      <c r="AF279" s="412"/>
      <c r="AG279" s="412"/>
      <c r="AH279" s="412"/>
      <c r="AI279" s="412"/>
      <c r="AJ279" s="412"/>
      <c r="AK279" s="412"/>
      <c r="AL279" s="412"/>
      <c r="AM279" s="293">
        <f>SUM(Y279:AL279)</f>
        <v>0</v>
      </c>
    </row>
    <row r="280" spans="1:39" ht="15" outlineLevel="1">
      <c r="B280" s="291" t="s">
        <v>285</v>
      </c>
      <c r="C280" s="288" t="s">
        <v>160</v>
      </c>
      <c r="D280" s="292"/>
      <c r="E280" s="292"/>
      <c r="F280" s="292"/>
      <c r="G280" s="292"/>
      <c r="H280" s="292"/>
      <c r="I280" s="292"/>
      <c r="J280" s="292"/>
      <c r="K280" s="292"/>
      <c r="L280" s="292"/>
      <c r="M280" s="292"/>
      <c r="N280" s="292">
        <f>N279</f>
        <v>0</v>
      </c>
      <c r="O280" s="292"/>
      <c r="P280" s="292"/>
      <c r="Q280" s="292"/>
      <c r="R280" s="292"/>
      <c r="S280" s="292"/>
      <c r="T280" s="292"/>
      <c r="U280" s="292"/>
      <c r="V280" s="292"/>
      <c r="W280" s="292"/>
      <c r="X280" s="292"/>
      <c r="Y280" s="408">
        <f>Y279</f>
        <v>0</v>
      </c>
      <c r="Z280" s="408">
        <f t="shared" ref="Z280:AE280" si="434">Z279</f>
        <v>0</v>
      </c>
      <c r="AA280" s="408">
        <f t="shared" si="434"/>
        <v>0</v>
      </c>
      <c r="AB280" s="408">
        <f t="shared" si="434"/>
        <v>0</v>
      </c>
      <c r="AC280" s="408">
        <f t="shared" si="434"/>
        <v>0</v>
      </c>
      <c r="AD280" s="408">
        <f t="shared" si="434"/>
        <v>0</v>
      </c>
      <c r="AE280" s="408">
        <f t="shared" si="434"/>
        <v>0</v>
      </c>
      <c r="AF280" s="408">
        <f t="shared" ref="AF280:AL280" si="435">AF279</f>
        <v>0</v>
      </c>
      <c r="AG280" s="408">
        <f t="shared" si="435"/>
        <v>0</v>
      </c>
      <c r="AH280" s="408">
        <f t="shared" si="435"/>
        <v>0</v>
      </c>
      <c r="AI280" s="408">
        <f t="shared" si="435"/>
        <v>0</v>
      </c>
      <c r="AJ280" s="408">
        <f t="shared" si="435"/>
        <v>0</v>
      </c>
      <c r="AK280" s="408">
        <f t="shared" si="435"/>
        <v>0</v>
      </c>
      <c r="AL280" s="408">
        <f t="shared" si="435"/>
        <v>0</v>
      </c>
      <c r="AM280" s="294"/>
    </row>
    <row r="281" spans="1:39" ht="15" outlineLevel="1">
      <c r="B281" s="319"/>
      <c r="C281" s="288"/>
      <c r="D281" s="288"/>
      <c r="E281" s="288"/>
      <c r="F281" s="288"/>
      <c r="G281" s="288"/>
      <c r="H281" s="288"/>
      <c r="I281" s="288"/>
      <c r="J281" s="288"/>
      <c r="K281" s="288"/>
      <c r="L281" s="288"/>
      <c r="M281" s="288"/>
      <c r="N281" s="288"/>
      <c r="O281" s="288"/>
      <c r="P281" s="288"/>
      <c r="Q281" s="288"/>
      <c r="R281" s="288"/>
      <c r="S281" s="288"/>
      <c r="T281" s="288"/>
      <c r="U281" s="288"/>
      <c r="V281" s="288"/>
      <c r="W281" s="288"/>
      <c r="X281" s="288"/>
      <c r="Y281" s="409"/>
      <c r="Z281" s="409"/>
      <c r="AA281" s="409"/>
      <c r="AB281" s="409"/>
      <c r="AC281" s="409"/>
      <c r="AD281" s="409"/>
      <c r="AE281" s="409"/>
      <c r="AF281" s="409"/>
      <c r="AG281" s="409"/>
      <c r="AH281" s="409"/>
      <c r="AI281" s="409"/>
      <c r="AJ281" s="409"/>
      <c r="AK281" s="409"/>
      <c r="AL281" s="409"/>
      <c r="AM281" s="303"/>
    </row>
    <row r="282" spans="1:39" ht="15" outlineLevel="1">
      <c r="A282" s="519">
        <v>20</v>
      </c>
      <c r="B282" s="517" t="s">
        <v>110</v>
      </c>
      <c r="C282" s="288" t="s">
        <v>25</v>
      </c>
      <c r="D282" s="292"/>
      <c r="E282" s="292"/>
      <c r="F282" s="292"/>
      <c r="G282" s="292"/>
      <c r="H282" s="292"/>
      <c r="I282" s="292"/>
      <c r="J282" s="292"/>
      <c r="K282" s="292"/>
      <c r="L282" s="292"/>
      <c r="M282" s="292"/>
      <c r="N282" s="292">
        <v>0</v>
      </c>
      <c r="O282" s="292"/>
      <c r="P282" s="292"/>
      <c r="Q282" s="292"/>
      <c r="R282" s="292"/>
      <c r="S282" s="292"/>
      <c r="T282" s="292"/>
      <c r="U282" s="292"/>
      <c r="V282" s="292"/>
      <c r="W282" s="292"/>
      <c r="X282" s="292"/>
      <c r="Y282" s="423"/>
      <c r="Z282" s="407"/>
      <c r="AA282" s="407"/>
      <c r="AB282" s="407"/>
      <c r="AC282" s="407"/>
      <c r="AD282" s="407"/>
      <c r="AE282" s="407"/>
      <c r="AF282" s="412"/>
      <c r="AG282" s="412"/>
      <c r="AH282" s="412"/>
      <c r="AI282" s="412"/>
      <c r="AJ282" s="412"/>
      <c r="AK282" s="412"/>
      <c r="AL282" s="412"/>
      <c r="AM282" s="293">
        <f>SUM(Y282:AL282)</f>
        <v>0</v>
      </c>
    </row>
    <row r="283" spans="1:39" ht="15" outlineLevel="1">
      <c r="B283" s="291" t="s">
        <v>285</v>
      </c>
      <c r="C283" s="288" t="s">
        <v>160</v>
      </c>
      <c r="D283" s="292"/>
      <c r="E283" s="292"/>
      <c r="F283" s="292"/>
      <c r="G283" s="292"/>
      <c r="H283" s="292"/>
      <c r="I283" s="292"/>
      <c r="J283" s="292"/>
      <c r="K283" s="292"/>
      <c r="L283" s="292"/>
      <c r="M283" s="292"/>
      <c r="N283" s="292">
        <f>N282</f>
        <v>0</v>
      </c>
      <c r="O283" s="292"/>
      <c r="P283" s="292"/>
      <c r="Q283" s="292"/>
      <c r="R283" s="292"/>
      <c r="S283" s="292"/>
      <c r="T283" s="292"/>
      <c r="U283" s="292"/>
      <c r="V283" s="292"/>
      <c r="W283" s="292"/>
      <c r="X283" s="292"/>
      <c r="Y283" s="408">
        <f t="shared" ref="Y283:AE283" si="436">Y282</f>
        <v>0</v>
      </c>
      <c r="Z283" s="408">
        <f t="shared" si="436"/>
        <v>0</v>
      </c>
      <c r="AA283" s="408">
        <f t="shared" si="436"/>
        <v>0</v>
      </c>
      <c r="AB283" s="408">
        <f t="shared" si="436"/>
        <v>0</v>
      </c>
      <c r="AC283" s="408">
        <f t="shared" si="436"/>
        <v>0</v>
      </c>
      <c r="AD283" s="408">
        <f t="shared" si="436"/>
        <v>0</v>
      </c>
      <c r="AE283" s="408">
        <f t="shared" si="436"/>
        <v>0</v>
      </c>
      <c r="AF283" s="408">
        <f t="shared" ref="AF283:AL283" si="437">AF282</f>
        <v>0</v>
      </c>
      <c r="AG283" s="408">
        <f t="shared" si="437"/>
        <v>0</v>
      </c>
      <c r="AH283" s="408">
        <f t="shared" si="437"/>
        <v>0</v>
      </c>
      <c r="AI283" s="408">
        <f t="shared" si="437"/>
        <v>0</v>
      </c>
      <c r="AJ283" s="408">
        <f t="shared" si="437"/>
        <v>0</v>
      </c>
      <c r="AK283" s="408">
        <f t="shared" si="437"/>
        <v>0</v>
      </c>
      <c r="AL283" s="408">
        <f t="shared" si="437"/>
        <v>0</v>
      </c>
      <c r="AM283" s="303"/>
    </row>
    <row r="284" spans="1:39" ht="15.6" outlineLevel="1">
      <c r="B284" s="320"/>
      <c r="C284" s="297"/>
      <c r="D284" s="288"/>
      <c r="E284" s="288"/>
      <c r="F284" s="288"/>
      <c r="G284" s="288"/>
      <c r="H284" s="288"/>
      <c r="I284" s="288"/>
      <c r="J284" s="288"/>
      <c r="K284" s="288"/>
      <c r="L284" s="288"/>
      <c r="M284" s="288"/>
      <c r="N284" s="297"/>
      <c r="O284" s="288"/>
      <c r="P284" s="288"/>
      <c r="Q284" s="288"/>
      <c r="R284" s="288"/>
      <c r="S284" s="288"/>
      <c r="T284" s="288"/>
      <c r="U284" s="288"/>
      <c r="V284" s="288"/>
      <c r="W284" s="288"/>
      <c r="X284" s="288"/>
      <c r="Y284" s="409"/>
      <c r="Z284" s="409"/>
      <c r="AA284" s="409"/>
      <c r="AB284" s="409"/>
      <c r="AC284" s="409"/>
      <c r="AD284" s="409"/>
      <c r="AE284" s="409"/>
      <c r="AF284" s="409"/>
      <c r="AG284" s="409"/>
      <c r="AH284" s="409"/>
      <c r="AI284" s="409"/>
      <c r="AJ284" s="409"/>
      <c r="AK284" s="409"/>
      <c r="AL284" s="409"/>
      <c r="AM284" s="303"/>
    </row>
    <row r="285" spans="1:39" ht="15.6" outlineLevel="1">
      <c r="B285" s="515" t="s">
        <v>488</v>
      </c>
      <c r="C285" s="288"/>
      <c r="D285" s="288"/>
      <c r="E285" s="288"/>
      <c r="F285" s="288"/>
      <c r="G285" s="288"/>
      <c r="H285" s="288"/>
      <c r="I285" s="288"/>
      <c r="J285" s="288"/>
      <c r="K285" s="288"/>
      <c r="L285" s="288"/>
      <c r="M285" s="288"/>
      <c r="N285" s="288"/>
      <c r="O285" s="288"/>
      <c r="P285" s="288"/>
      <c r="Q285" s="288"/>
      <c r="R285" s="288"/>
      <c r="S285" s="288"/>
      <c r="T285" s="288"/>
      <c r="U285" s="288"/>
      <c r="V285" s="288"/>
      <c r="W285" s="288"/>
      <c r="X285" s="288"/>
      <c r="Y285" s="419"/>
      <c r="Z285" s="422"/>
      <c r="AA285" s="422"/>
      <c r="AB285" s="422"/>
      <c r="AC285" s="422"/>
      <c r="AD285" s="422"/>
      <c r="AE285" s="422"/>
      <c r="AF285" s="422"/>
      <c r="AG285" s="422"/>
      <c r="AH285" s="422"/>
      <c r="AI285" s="422"/>
      <c r="AJ285" s="422"/>
      <c r="AK285" s="422"/>
      <c r="AL285" s="422"/>
      <c r="AM285" s="303"/>
    </row>
    <row r="286" spans="1:39" ht="15.6" outlineLevel="1">
      <c r="B286" s="285" t="s">
        <v>484</v>
      </c>
      <c r="C286" s="288"/>
      <c r="D286" s="288"/>
      <c r="E286" s="288"/>
      <c r="F286" s="288"/>
      <c r="G286" s="288"/>
      <c r="H286" s="288"/>
      <c r="I286" s="288"/>
      <c r="J286" s="288"/>
      <c r="K286" s="288"/>
      <c r="L286" s="288"/>
      <c r="M286" s="288"/>
      <c r="N286" s="288"/>
      <c r="O286" s="288"/>
      <c r="P286" s="288"/>
      <c r="Q286" s="288"/>
      <c r="R286" s="288"/>
      <c r="S286" s="288"/>
      <c r="T286" s="288"/>
      <c r="U286" s="288"/>
      <c r="V286" s="288"/>
      <c r="W286" s="288"/>
      <c r="X286" s="288"/>
      <c r="Y286" s="419"/>
      <c r="Z286" s="422"/>
      <c r="AA286" s="422"/>
      <c r="AB286" s="422"/>
      <c r="AC286" s="422"/>
      <c r="AD286" s="422"/>
      <c r="AE286" s="422"/>
      <c r="AF286" s="422"/>
      <c r="AG286" s="422"/>
      <c r="AH286" s="422"/>
      <c r="AI286" s="422"/>
      <c r="AJ286" s="422"/>
      <c r="AK286" s="422"/>
      <c r="AL286" s="422"/>
      <c r="AM286" s="303"/>
    </row>
    <row r="287" spans="1:39" ht="15" outlineLevel="1">
      <c r="A287" s="519">
        <v>21</v>
      </c>
      <c r="B287" s="517" t="s">
        <v>113</v>
      </c>
      <c r="C287" s="288" t="s">
        <v>25</v>
      </c>
      <c r="D287" s="292">
        <f>'7.  Persistence Report'!AV130</f>
        <v>3915399</v>
      </c>
      <c r="E287" s="292">
        <f>'7.  Persistence Report'!AW130</f>
        <v>3915399</v>
      </c>
      <c r="F287" s="292">
        <f>'7.  Persistence Report'!AX130</f>
        <v>3915399</v>
      </c>
      <c r="G287" s="292">
        <f>'7.  Persistence Report'!AY130</f>
        <v>3915399</v>
      </c>
      <c r="H287" s="292">
        <f>'7.  Persistence Report'!AZ130</f>
        <v>3915399</v>
      </c>
      <c r="I287" s="292">
        <f>'7.  Persistence Report'!BA130</f>
        <v>3915399</v>
      </c>
      <c r="J287" s="292">
        <f>'7.  Persistence Report'!BB130</f>
        <v>3915399</v>
      </c>
      <c r="K287" s="292">
        <f>'7.  Persistence Report'!BC130</f>
        <v>3914826</v>
      </c>
      <c r="L287" s="292">
        <f>'7.  Persistence Report'!BD130</f>
        <v>3914826</v>
      </c>
      <c r="M287" s="292">
        <f>'7.  Persistence Report'!BE130</f>
        <v>3894694</v>
      </c>
      <c r="N287" s="288"/>
      <c r="O287" s="292">
        <f>'7.  Persistence Report'!Q130</f>
        <v>254</v>
      </c>
      <c r="P287" s="292">
        <f>'7.  Persistence Report'!R130</f>
        <v>254</v>
      </c>
      <c r="Q287" s="292">
        <f>'7.  Persistence Report'!S130</f>
        <v>254</v>
      </c>
      <c r="R287" s="292">
        <f>'7.  Persistence Report'!T130</f>
        <v>254</v>
      </c>
      <c r="S287" s="292">
        <f>'7.  Persistence Report'!U130</f>
        <v>254</v>
      </c>
      <c r="T287" s="292">
        <f>'7.  Persistence Report'!V130</f>
        <v>254</v>
      </c>
      <c r="U287" s="292">
        <f>'7.  Persistence Report'!W130</f>
        <v>254</v>
      </c>
      <c r="V287" s="292">
        <f>'7.  Persistence Report'!X130</f>
        <v>254</v>
      </c>
      <c r="W287" s="292">
        <f>'7.  Persistence Report'!Y130</f>
        <v>254</v>
      </c>
      <c r="X287" s="292">
        <f>'7.  Persistence Report'!Z130</f>
        <v>253</v>
      </c>
      <c r="Y287" s="407">
        <v>1</v>
      </c>
      <c r="Z287" s="407"/>
      <c r="AA287" s="407"/>
      <c r="AB287" s="407"/>
      <c r="AC287" s="407"/>
      <c r="AD287" s="407"/>
      <c r="AE287" s="407"/>
      <c r="AF287" s="407"/>
      <c r="AG287" s="407"/>
      <c r="AH287" s="407"/>
      <c r="AI287" s="407"/>
      <c r="AJ287" s="407"/>
      <c r="AK287" s="407"/>
      <c r="AL287" s="407"/>
      <c r="AM287" s="293">
        <f>SUM(Y287:AL287)</f>
        <v>1</v>
      </c>
    </row>
    <row r="288" spans="1:39" ht="15" outlineLevel="1">
      <c r="B288" s="291" t="s">
        <v>285</v>
      </c>
      <c r="C288" s="288" t="s">
        <v>160</v>
      </c>
      <c r="D288" s="292">
        <f>'7.  Persistence Report'!AV135</f>
        <v>424976</v>
      </c>
      <c r="E288" s="292">
        <f>'7.  Persistence Report'!AW135</f>
        <v>424976</v>
      </c>
      <c r="F288" s="292">
        <f>'7.  Persistence Report'!AX135</f>
        <v>424976</v>
      </c>
      <c r="G288" s="292">
        <f>'7.  Persistence Report'!AY135</f>
        <v>424976</v>
      </c>
      <c r="H288" s="292">
        <f>'7.  Persistence Report'!AZ135</f>
        <v>424976</v>
      </c>
      <c r="I288" s="292">
        <f>'7.  Persistence Report'!BA135</f>
        <v>424976</v>
      </c>
      <c r="J288" s="292">
        <f>'7.  Persistence Report'!BB135</f>
        <v>424976</v>
      </c>
      <c r="K288" s="292">
        <f>'7.  Persistence Report'!BC135</f>
        <v>424939</v>
      </c>
      <c r="L288" s="292">
        <f>'7.  Persistence Report'!BD135</f>
        <v>424939</v>
      </c>
      <c r="M288" s="292">
        <f>'7.  Persistence Report'!BE135</f>
        <v>425518</v>
      </c>
      <c r="N288" s="288"/>
      <c r="O288" s="292">
        <f>'7.  Persistence Report'!Q135</f>
        <v>27</v>
      </c>
      <c r="P288" s="292">
        <f>'7.  Persistence Report'!R135</f>
        <v>27</v>
      </c>
      <c r="Q288" s="292">
        <f>'7.  Persistence Report'!S135</f>
        <v>27</v>
      </c>
      <c r="R288" s="292">
        <f>'7.  Persistence Report'!T135</f>
        <v>27</v>
      </c>
      <c r="S288" s="292">
        <f>'7.  Persistence Report'!U135</f>
        <v>27</v>
      </c>
      <c r="T288" s="292">
        <f>'7.  Persistence Report'!V135</f>
        <v>27</v>
      </c>
      <c r="U288" s="292">
        <f>'7.  Persistence Report'!W135</f>
        <v>27</v>
      </c>
      <c r="V288" s="292">
        <f>'7.  Persistence Report'!X135</f>
        <v>27</v>
      </c>
      <c r="W288" s="292">
        <f>'7.  Persistence Report'!Y135</f>
        <v>27</v>
      </c>
      <c r="X288" s="292">
        <f>'7.  Persistence Report'!Z135</f>
        <v>27</v>
      </c>
      <c r="Y288" s="408">
        <f>Y287</f>
        <v>1</v>
      </c>
      <c r="Z288" s="408">
        <f t="shared" ref="Z288:AE288" si="438">Z287</f>
        <v>0</v>
      </c>
      <c r="AA288" s="408">
        <f t="shared" si="438"/>
        <v>0</v>
      </c>
      <c r="AB288" s="408">
        <f t="shared" si="438"/>
        <v>0</v>
      </c>
      <c r="AC288" s="408">
        <f t="shared" si="438"/>
        <v>0</v>
      </c>
      <c r="AD288" s="408">
        <f t="shared" si="438"/>
        <v>0</v>
      </c>
      <c r="AE288" s="408">
        <f t="shared" si="438"/>
        <v>0</v>
      </c>
      <c r="AF288" s="408">
        <f t="shared" ref="AF288" si="439">AF287</f>
        <v>0</v>
      </c>
      <c r="AG288" s="408">
        <f t="shared" ref="AG288" si="440">AG287</f>
        <v>0</v>
      </c>
      <c r="AH288" s="408">
        <f t="shared" ref="AH288" si="441">AH287</f>
        <v>0</v>
      </c>
      <c r="AI288" s="408">
        <f t="shared" ref="AI288" si="442">AI287</f>
        <v>0</v>
      </c>
      <c r="AJ288" s="408">
        <f t="shared" ref="AJ288" si="443">AJ287</f>
        <v>0</v>
      </c>
      <c r="AK288" s="408">
        <f t="shared" ref="AK288" si="444">AK287</f>
        <v>0</v>
      </c>
      <c r="AL288" s="408">
        <f t="shared" ref="AL288" si="445">AL287</f>
        <v>0</v>
      </c>
      <c r="AM288" s="303"/>
    </row>
    <row r="289" spans="1:39" ht="15" outlineLevel="1">
      <c r="B289" s="291"/>
      <c r="C289" s="288"/>
      <c r="D289" s="288"/>
      <c r="E289" s="288"/>
      <c r="F289" s="288"/>
      <c r="G289" s="288"/>
      <c r="H289" s="288"/>
      <c r="I289" s="288"/>
      <c r="J289" s="288"/>
      <c r="K289" s="288"/>
      <c r="L289" s="288"/>
      <c r="M289" s="288"/>
      <c r="N289" s="288"/>
      <c r="O289" s="288"/>
      <c r="P289" s="288"/>
      <c r="Q289" s="288"/>
      <c r="R289" s="288"/>
      <c r="S289" s="288"/>
      <c r="T289" s="288"/>
      <c r="U289" s="288"/>
      <c r="V289" s="288"/>
      <c r="W289" s="288"/>
      <c r="X289" s="288"/>
      <c r="Y289" s="419"/>
      <c r="Z289" s="422"/>
      <c r="AA289" s="422"/>
      <c r="AB289" s="422"/>
      <c r="AC289" s="422"/>
      <c r="AD289" s="422"/>
      <c r="AE289" s="422"/>
      <c r="AF289" s="422"/>
      <c r="AG289" s="422"/>
      <c r="AH289" s="422"/>
      <c r="AI289" s="422"/>
      <c r="AJ289" s="422"/>
      <c r="AK289" s="422"/>
      <c r="AL289" s="422"/>
      <c r="AM289" s="303"/>
    </row>
    <row r="290" spans="1:39" ht="30" outlineLevel="1">
      <c r="A290" s="519">
        <v>22</v>
      </c>
      <c r="B290" s="517" t="s">
        <v>114</v>
      </c>
      <c r="C290" s="288" t="s">
        <v>25</v>
      </c>
      <c r="D290" s="292">
        <f>'7.  Persistence Report'!AV131</f>
        <v>484439</v>
      </c>
      <c r="E290" s="292">
        <f>'7.  Persistence Report'!AW131</f>
        <v>484439</v>
      </c>
      <c r="F290" s="292">
        <f>'7.  Persistence Report'!AX131</f>
        <v>484439</v>
      </c>
      <c r="G290" s="292">
        <f>'7.  Persistence Report'!AY131</f>
        <v>484439</v>
      </c>
      <c r="H290" s="292">
        <f>'7.  Persistence Report'!AZ131</f>
        <v>484439</v>
      </c>
      <c r="I290" s="292">
        <f>'7.  Persistence Report'!BA131</f>
        <v>484439</v>
      </c>
      <c r="J290" s="292">
        <f>'7.  Persistence Report'!BB131</f>
        <v>484439</v>
      </c>
      <c r="K290" s="292">
        <f>'7.  Persistence Report'!BC131</f>
        <v>484439</v>
      </c>
      <c r="L290" s="292">
        <f>'7.  Persistence Report'!BD131</f>
        <v>484439</v>
      </c>
      <c r="M290" s="292">
        <f>'7.  Persistence Report'!BE131</f>
        <v>484439</v>
      </c>
      <c r="N290" s="288"/>
      <c r="O290" s="292">
        <f>'7.  Persistence Report'!Q131</f>
        <v>139</v>
      </c>
      <c r="P290" s="292">
        <f>'7.  Persistence Report'!R131</f>
        <v>139</v>
      </c>
      <c r="Q290" s="292">
        <f>'7.  Persistence Report'!S131</f>
        <v>139</v>
      </c>
      <c r="R290" s="292">
        <f>'7.  Persistence Report'!T131</f>
        <v>139</v>
      </c>
      <c r="S290" s="292">
        <f>'7.  Persistence Report'!U131</f>
        <v>139</v>
      </c>
      <c r="T290" s="292">
        <f>'7.  Persistence Report'!V131</f>
        <v>139</v>
      </c>
      <c r="U290" s="292">
        <f>'7.  Persistence Report'!W131</f>
        <v>139</v>
      </c>
      <c r="V290" s="292">
        <f>'7.  Persistence Report'!X131</f>
        <v>139</v>
      </c>
      <c r="W290" s="292">
        <f>'7.  Persistence Report'!Y131</f>
        <v>139</v>
      </c>
      <c r="X290" s="292">
        <f>'7.  Persistence Report'!Z131</f>
        <v>139</v>
      </c>
      <c r="Y290" s="407">
        <v>1</v>
      </c>
      <c r="Z290" s="407"/>
      <c r="AA290" s="407"/>
      <c r="AB290" s="407"/>
      <c r="AC290" s="407"/>
      <c r="AD290" s="407"/>
      <c r="AE290" s="407"/>
      <c r="AF290" s="407"/>
      <c r="AG290" s="407"/>
      <c r="AH290" s="407"/>
      <c r="AI290" s="407"/>
      <c r="AJ290" s="407"/>
      <c r="AK290" s="407"/>
      <c r="AL290" s="407"/>
      <c r="AM290" s="293">
        <f>SUM(Y290:AL290)</f>
        <v>1</v>
      </c>
    </row>
    <row r="291" spans="1:39" ht="15" outlineLevel="1">
      <c r="B291" s="291" t="s">
        <v>285</v>
      </c>
      <c r="C291" s="288" t="s">
        <v>160</v>
      </c>
      <c r="D291" s="292">
        <f>'7.  Persistence Report'!AV136</f>
        <v>7654</v>
      </c>
      <c r="E291" s="292">
        <f>'7.  Persistence Report'!AW136</f>
        <v>7654</v>
      </c>
      <c r="F291" s="292">
        <f>'7.  Persistence Report'!AX136</f>
        <v>7654</v>
      </c>
      <c r="G291" s="292">
        <f>'7.  Persistence Report'!AY136</f>
        <v>7654</v>
      </c>
      <c r="H291" s="292">
        <f>'7.  Persistence Report'!AZ136</f>
        <v>7654</v>
      </c>
      <c r="I291" s="292">
        <f>'7.  Persistence Report'!BA136</f>
        <v>7654</v>
      </c>
      <c r="J291" s="292">
        <f>'7.  Persistence Report'!BB136</f>
        <v>7654</v>
      </c>
      <c r="K291" s="292">
        <f>'7.  Persistence Report'!BC136</f>
        <v>7654</v>
      </c>
      <c r="L291" s="292">
        <f>'7.  Persistence Report'!BD136</f>
        <v>7654</v>
      </c>
      <c r="M291" s="292">
        <f>'7.  Persistence Report'!BE136</f>
        <v>7654</v>
      </c>
      <c r="N291" s="288"/>
      <c r="O291" s="292">
        <f>'7.  Persistence Report'!Q136</f>
        <v>2</v>
      </c>
      <c r="P291" s="292">
        <f>'7.  Persistence Report'!R136</f>
        <v>2</v>
      </c>
      <c r="Q291" s="292">
        <f>'7.  Persistence Report'!S136</f>
        <v>2</v>
      </c>
      <c r="R291" s="292">
        <f>'7.  Persistence Report'!T136</f>
        <v>2</v>
      </c>
      <c r="S291" s="292">
        <f>'7.  Persistence Report'!U136</f>
        <v>2</v>
      </c>
      <c r="T291" s="292">
        <f>'7.  Persistence Report'!V136</f>
        <v>2</v>
      </c>
      <c r="U291" s="292">
        <f>'7.  Persistence Report'!W136</f>
        <v>2</v>
      </c>
      <c r="V291" s="292">
        <f>'7.  Persistence Report'!X136</f>
        <v>2</v>
      </c>
      <c r="W291" s="292">
        <f>'7.  Persistence Report'!Y136</f>
        <v>2</v>
      </c>
      <c r="X291" s="292">
        <f>'7.  Persistence Report'!Z136</f>
        <v>2</v>
      </c>
      <c r="Y291" s="408">
        <f>Y290</f>
        <v>1</v>
      </c>
      <c r="Z291" s="408">
        <f t="shared" ref="Z291:AE291" si="446">Z290</f>
        <v>0</v>
      </c>
      <c r="AA291" s="408">
        <f t="shared" si="446"/>
        <v>0</v>
      </c>
      <c r="AB291" s="408">
        <f t="shared" si="446"/>
        <v>0</v>
      </c>
      <c r="AC291" s="408">
        <f t="shared" si="446"/>
        <v>0</v>
      </c>
      <c r="AD291" s="408">
        <f t="shared" si="446"/>
        <v>0</v>
      </c>
      <c r="AE291" s="408">
        <f t="shared" si="446"/>
        <v>0</v>
      </c>
      <c r="AF291" s="408">
        <f t="shared" ref="AF291" si="447">AF290</f>
        <v>0</v>
      </c>
      <c r="AG291" s="408">
        <f t="shared" ref="AG291" si="448">AG290</f>
        <v>0</v>
      </c>
      <c r="AH291" s="408">
        <f t="shared" ref="AH291" si="449">AH290</f>
        <v>0</v>
      </c>
      <c r="AI291" s="408">
        <f t="shared" ref="AI291" si="450">AI290</f>
        <v>0</v>
      </c>
      <c r="AJ291" s="408">
        <f t="shared" ref="AJ291" si="451">AJ290</f>
        <v>0</v>
      </c>
      <c r="AK291" s="408">
        <f t="shared" ref="AK291" si="452">AK290</f>
        <v>0</v>
      </c>
      <c r="AL291" s="408">
        <f t="shared" ref="AL291" si="453">AL290</f>
        <v>0</v>
      </c>
      <c r="AM291" s="303"/>
    </row>
    <row r="292" spans="1:39" ht="15" outlineLevel="1">
      <c r="B292" s="291"/>
      <c r="C292" s="288"/>
      <c r="D292" s="288"/>
      <c r="E292" s="288"/>
      <c r="F292" s="288"/>
      <c r="G292" s="288"/>
      <c r="H292" s="288"/>
      <c r="I292" s="288"/>
      <c r="J292" s="288"/>
      <c r="K292" s="288"/>
      <c r="L292" s="288"/>
      <c r="M292" s="288"/>
      <c r="N292" s="288"/>
      <c r="O292" s="288"/>
      <c r="P292" s="288"/>
      <c r="Q292" s="288"/>
      <c r="R292" s="288"/>
      <c r="S292" s="288"/>
      <c r="T292" s="288"/>
      <c r="U292" s="288"/>
      <c r="V292" s="288"/>
      <c r="W292" s="288"/>
      <c r="X292" s="288"/>
      <c r="Y292" s="419"/>
      <c r="Z292" s="422"/>
      <c r="AA292" s="422"/>
      <c r="AB292" s="422"/>
      <c r="AC292" s="422"/>
      <c r="AD292" s="422"/>
      <c r="AE292" s="422"/>
      <c r="AF292" s="422"/>
      <c r="AG292" s="422"/>
      <c r="AH292" s="422"/>
      <c r="AI292" s="422"/>
      <c r="AJ292" s="422"/>
      <c r="AK292" s="422"/>
      <c r="AL292" s="422"/>
      <c r="AM292" s="303"/>
    </row>
    <row r="293" spans="1:39" ht="30" outlineLevel="1">
      <c r="A293" s="519">
        <v>23</v>
      </c>
      <c r="B293" s="517" t="s">
        <v>115</v>
      </c>
      <c r="C293" s="288" t="s">
        <v>25</v>
      </c>
      <c r="D293" s="292"/>
      <c r="E293" s="292"/>
      <c r="F293" s="292"/>
      <c r="G293" s="292"/>
      <c r="H293" s="292"/>
      <c r="I293" s="292"/>
      <c r="J293" s="292"/>
      <c r="K293" s="292"/>
      <c r="L293" s="292"/>
      <c r="M293" s="292"/>
      <c r="N293" s="288"/>
      <c r="O293" s="292"/>
      <c r="P293" s="292"/>
      <c r="Q293" s="292"/>
      <c r="R293" s="292"/>
      <c r="S293" s="292"/>
      <c r="T293" s="292"/>
      <c r="U293" s="292"/>
      <c r="V293" s="292"/>
      <c r="W293" s="292"/>
      <c r="X293" s="292"/>
      <c r="Y293" s="407"/>
      <c r="Z293" s="407"/>
      <c r="AA293" s="407"/>
      <c r="AB293" s="407"/>
      <c r="AC293" s="407"/>
      <c r="AD293" s="407"/>
      <c r="AE293" s="407"/>
      <c r="AF293" s="407"/>
      <c r="AG293" s="407"/>
      <c r="AH293" s="407"/>
      <c r="AI293" s="407"/>
      <c r="AJ293" s="407"/>
      <c r="AK293" s="407"/>
      <c r="AL293" s="407"/>
      <c r="AM293" s="293">
        <f>SUM(Y293:AL293)</f>
        <v>0</v>
      </c>
    </row>
    <row r="294" spans="1:39" ht="15" outlineLevel="1">
      <c r="B294" s="291" t="s">
        <v>285</v>
      </c>
      <c r="C294" s="288" t="s">
        <v>160</v>
      </c>
      <c r="D294" s="292"/>
      <c r="E294" s="292"/>
      <c r="F294" s="292"/>
      <c r="G294" s="292"/>
      <c r="H294" s="292"/>
      <c r="I294" s="292"/>
      <c r="J294" s="292"/>
      <c r="K294" s="292"/>
      <c r="L294" s="292"/>
      <c r="M294" s="292"/>
      <c r="N294" s="288"/>
      <c r="O294" s="292"/>
      <c r="P294" s="292"/>
      <c r="Q294" s="292"/>
      <c r="R294" s="292"/>
      <c r="S294" s="292"/>
      <c r="T294" s="292"/>
      <c r="U294" s="292"/>
      <c r="V294" s="292"/>
      <c r="W294" s="292"/>
      <c r="X294" s="292"/>
      <c r="Y294" s="408">
        <f>Y293</f>
        <v>0</v>
      </c>
      <c r="Z294" s="408">
        <f t="shared" ref="Z294:AE294" si="454">Z293</f>
        <v>0</v>
      </c>
      <c r="AA294" s="408">
        <f t="shared" si="454"/>
        <v>0</v>
      </c>
      <c r="AB294" s="408">
        <f t="shared" si="454"/>
        <v>0</v>
      </c>
      <c r="AC294" s="408">
        <f t="shared" si="454"/>
        <v>0</v>
      </c>
      <c r="AD294" s="408">
        <f t="shared" si="454"/>
        <v>0</v>
      </c>
      <c r="AE294" s="408">
        <f t="shared" si="454"/>
        <v>0</v>
      </c>
      <c r="AF294" s="408">
        <f t="shared" ref="AF294" si="455">AF293</f>
        <v>0</v>
      </c>
      <c r="AG294" s="408">
        <f t="shared" ref="AG294" si="456">AG293</f>
        <v>0</v>
      </c>
      <c r="AH294" s="408">
        <f t="shared" ref="AH294" si="457">AH293</f>
        <v>0</v>
      </c>
      <c r="AI294" s="408">
        <f t="shared" ref="AI294" si="458">AI293</f>
        <v>0</v>
      </c>
      <c r="AJ294" s="408">
        <f t="shared" ref="AJ294" si="459">AJ293</f>
        <v>0</v>
      </c>
      <c r="AK294" s="408">
        <f t="shared" ref="AK294" si="460">AK293</f>
        <v>0</v>
      </c>
      <c r="AL294" s="408">
        <f t="shared" ref="AL294" si="461">AL293</f>
        <v>0</v>
      </c>
      <c r="AM294" s="303"/>
    </row>
    <row r="295" spans="1:39" ht="15" outlineLevel="1">
      <c r="B295" s="319"/>
      <c r="C295" s="288"/>
      <c r="D295" s="288"/>
      <c r="E295" s="288"/>
      <c r="F295" s="288"/>
      <c r="G295" s="288"/>
      <c r="H295" s="288"/>
      <c r="I295" s="288"/>
      <c r="J295" s="288"/>
      <c r="K295" s="288"/>
      <c r="L295" s="288"/>
      <c r="M295" s="288"/>
      <c r="N295" s="288"/>
      <c r="O295" s="288"/>
      <c r="P295" s="288"/>
      <c r="Q295" s="288"/>
      <c r="R295" s="288"/>
      <c r="S295" s="288"/>
      <c r="T295" s="288"/>
      <c r="U295" s="288"/>
      <c r="V295" s="288"/>
      <c r="W295" s="288"/>
      <c r="X295" s="288"/>
      <c r="Y295" s="419"/>
      <c r="Z295" s="422"/>
      <c r="AA295" s="422"/>
      <c r="AB295" s="422"/>
      <c r="AC295" s="422"/>
      <c r="AD295" s="422"/>
      <c r="AE295" s="422"/>
      <c r="AF295" s="422"/>
      <c r="AG295" s="422"/>
      <c r="AH295" s="422"/>
      <c r="AI295" s="422"/>
      <c r="AJ295" s="422"/>
      <c r="AK295" s="422"/>
      <c r="AL295" s="422"/>
      <c r="AM295" s="303"/>
    </row>
    <row r="296" spans="1:39" ht="15" outlineLevel="1">
      <c r="A296" s="519">
        <v>24</v>
      </c>
      <c r="B296" s="517" t="s">
        <v>116</v>
      </c>
      <c r="C296" s="288" t="s">
        <v>25</v>
      </c>
      <c r="D296" s="292"/>
      <c r="E296" s="292"/>
      <c r="F296" s="292"/>
      <c r="G296" s="292"/>
      <c r="H296" s="292"/>
      <c r="I296" s="292"/>
      <c r="J296" s="292"/>
      <c r="K296" s="292"/>
      <c r="L296" s="292"/>
      <c r="M296" s="292"/>
      <c r="N296" s="288"/>
      <c r="O296" s="292"/>
      <c r="P296" s="292"/>
      <c r="Q296" s="292"/>
      <c r="R296" s="292"/>
      <c r="S296" s="292"/>
      <c r="T296" s="292"/>
      <c r="U296" s="292"/>
      <c r="V296" s="292"/>
      <c r="W296" s="292"/>
      <c r="X296" s="292"/>
      <c r="Y296" s="407"/>
      <c r="Z296" s="407"/>
      <c r="AA296" s="407"/>
      <c r="AB296" s="407"/>
      <c r="AC296" s="407"/>
      <c r="AD296" s="407"/>
      <c r="AE296" s="407"/>
      <c r="AF296" s="407"/>
      <c r="AG296" s="407"/>
      <c r="AH296" s="407"/>
      <c r="AI296" s="407"/>
      <c r="AJ296" s="407"/>
      <c r="AK296" s="407"/>
      <c r="AL296" s="407"/>
      <c r="AM296" s="293">
        <f>SUM(Y296:AL296)</f>
        <v>0</v>
      </c>
    </row>
    <row r="297" spans="1:39" ht="15" outlineLevel="1">
      <c r="B297" s="291" t="s">
        <v>285</v>
      </c>
      <c r="C297" s="288" t="s">
        <v>160</v>
      </c>
      <c r="D297" s="292"/>
      <c r="E297" s="292"/>
      <c r="F297" s="292"/>
      <c r="G297" s="292"/>
      <c r="H297" s="292"/>
      <c r="I297" s="292"/>
      <c r="J297" s="292"/>
      <c r="K297" s="292"/>
      <c r="L297" s="292"/>
      <c r="M297" s="292"/>
      <c r="N297" s="288"/>
      <c r="O297" s="292"/>
      <c r="P297" s="292"/>
      <c r="Q297" s="292"/>
      <c r="R297" s="292"/>
      <c r="S297" s="292"/>
      <c r="T297" s="292"/>
      <c r="U297" s="292"/>
      <c r="V297" s="292"/>
      <c r="W297" s="292"/>
      <c r="X297" s="292"/>
      <c r="Y297" s="408">
        <f>Y296</f>
        <v>0</v>
      </c>
      <c r="Z297" s="408">
        <f t="shared" ref="Z297:AE297" si="462">Z296</f>
        <v>0</v>
      </c>
      <c r="AA297" s="408">
        <f t="shared" si="462"/>
        <v>0</v>
      </c>
      <c r="AB297" s="408">
        <f t="shared" si="462"/>
        <v>0</v>
      </c>
      <c r="AC297" s="408">
        <f t="shared" si="462"/>
        <v>0</v>
      </c>
      <c r="AD297" s="408">
        <f t="shared" si="462"/>
        <v>0</v>
      </c>
      <c r="AE297" s="408">
        <f t="shared" si="462"/>
        <v>0</v>
      </c>
      <c r="AF297" s="408">
        <f t="shared" ref="AF297" si="463">AF296</f>
        <v>0</v>
      </c>
      <c r="AG297" s="408">
        <f t="shared" ref="AG297" si="464">AG296</f>
        <v>0</v>
      </c>
      <c r="AH297" s="408">
        <f t="shared" ref="AH297" si="465">AH296</f>
        <v>0</v>
      </c>
      <c r="AI297" s="408">
        <f t="shared" ref="AI297" si="466">AI296</f>
        <v>0</v>
      </c>
      <c r="AJ297" s="408">
        <f t="shared" ref="AJ297" si="467">AJ296</f>
        <v>0</v>
      </c>
      <c r="AK297" s="408">
        <f t="shared" ref="AK297" si="468">AK296</f>
        <v>0</v>
      </c>
      <c r="AL297" s="408">
        <f t="shared" ref="AL297" si="469">AL296</f>
        <v>0</v>
      </c>
      <c r="AM297" s="303"/>
    </row>
    <row r="298" spans="1:39" ht="15" outlineLevel="1">
      <c r="B298" s="291"/>
      <c r="C298" s="288"/>
      <c r="D298" s="288"/>
      <c r="E298" s="288"/>
      <c r="F298" s="288"/>
      <c r="G298" s="288"/>
      <c r="H298" s="288"/>
      <c r="I298" s="288"/>
      <c r="J298" s="288"/>
      <c r="K298" s="288"/>
      <c r="L298" s="288"/>
      <c r="M298" s="288"/>
      <c r="N298" s="288"/>
      <c r="O298" s="288"/>
      <c r="P298" s="288"/>
      <c r="Q298" s="288"/>
      <c r="R298" s="288"/>
      <c r="S298" s="288"/>
      <c r="T298" s="288"/>
      <c r="U298" s="288"/>
      <c r="V298" s="288"/>
      <c r="W298" s="288"/>
      <c r="X298" s="288"/>
      <c r="Y298" s="409"/>
      <c r="Z298" s="422"/>
      <c r="AA298" s="422"/>
      <c r="AB298" s="422"/>
      <c r="AC298" s="422"/>
      <c r="AD298" s="422"/>
      <c r="AE298" s="422"/>
      <c r="AF298" s="422"/>
      <c r="AG298" s="422"/>
      <c r="AH298" s="422"/>
      <c r="AI298" s="422"/>
      <c r="AJ298" s="422"/>
      <c r="AK298" s="422"/>
      <c r="AL298" s="422"/>
      <c r="AM298" s="303"/>
    </row>
    <row r="299" spans="1:39" ht="15.6" outlineLevel="1">
      <c r="B299" s="285" t="s">
        <v>485</v>
      </c>
      <c r="C299" s="288"/>
      <c r="D299" s="288"/>
      <c r="E299" s="288"/>
      <c r="F299" s="288"/>
      <c r="G299" s="288"/>
      <c r="H299" s="288"/>
      <c r="I299" s="288"/>
      <c r="J299" s="288"/>
      <c r="K299" s="288"/>
      <c r="L299" s="288"/>
      <c r="M299" s="288"/>
      <c r="N299" s="288"/>
      <c r="O299" s="288"/>
      <c r="P299" s="288"/>
      <c r="Q299" s="288"/>
      <c r="R299" s="288"/>
      <c r="S299" s="288"/>
      <c r="T299" s="288"/>
      <c r="U299" s="288"/>
      <c r="V299" s="288"/>
      <c r="W299" s="288"/>
      <c r="X299" s="288"/>
      <c r="Y299" s="409"/>
      <c r="Z299" s="422"/>
      <c r="AA299" s="422"/>
      <c r="AB299" s="422"/>
      <c r="AC299" s="422"/>
      <c r="AD299" s="422"/>
      <c r="AE299" s="422"/>
      <c r="AF299" s="422"/>
      <c r="AG299" s="422"/>
      <c r="AH299" s="422"/>
      <c r="AI299" s="422"/>
      <c r="AJ299" s="422"/>
      <c r="AK299" s="422"/>
      <c r="AL299" s="422"/>
      <c r="AM299" s="303"/>
    </row>
    <row r="300" spans="1:39" ht="15" outlineLevel="1">
      <c r="A300" s="519">
        <v>25</v>
      </c>
      <c r="B300" s="517" t="s">
        <v>117</v>
      </c>
      <c r="C300" s="288" t="s">
        <v>25</v>
      </c>
      <c r="D300" s="292">
        <f>'7.  Persistence Report'!AV132</f>
        <v>52571</v>
      </c>
      <c r="E300" s="292">
        <f>'7.  Persistence Report'!AW132</f>
        <v>52571</v>
      </c>
      <c r="F300" s="292">
        <f>'7.  Persistence Report'!AX132</f>
        <v>52571</v>
      </c>
      <c r="G300" s="292">
        <f>'7.  Persistence Report'!AY132</f>
        <v>52571</v>
      </c>
      <c r="H300" s="292">
        <f>'7.  Persistence Report'!AZ132</f>
        <v>52571</v>
      </c>
      <c r="I300" s="292">
        <f>'7.  Persistence Report'!BA132</f>
        <v>52571</v>
      </c>
      <c r="J300" s="292">
        <f>'7.  Persistence Report'!BB132</f>
        <v>52571</v>
      </c>
      <c r="K300" s="292">
        <f>'7.  Persistence Report'!BC132</f>
        <v>52571</v>
      </c>
      <c r="L300" s="292">
        <f>'7.  Persistence Report'!BD132</f>
        <v>52571</v>
      </c>
      <c r="M300" s="292">
        <f>'7.  Persistence Report'!BE132</f>
        <v>52571</v>
      </c>
      <c r="N300" s="292">
        <v>12</v>
      </c>
      <c r="O300" s="292">
        <f>'7.  Persistence Report'!Q132</f>
        <v>7</v>
      </c>
      <c r="P300" s="292">
        <f>'7.  Persistence Report'!R132</f>
        <v>7</v>
      </c>
      <c r="Q300" s="292">
        <f>'7.  Persistence Report'!S132</f>
        <v>7</v>
      </c>
      <c r="R300" s="292">
        <f>'7.  Persistence Report'!T132</f>
        <v>7</v>
      </c>
      <c r="S300" s="292">
        <f>'7.  Persistence Report'!U132</f>
        <v>7</v>
      </c>
      <c r="T300" s="292">
        <f>'7.  Persistence Report'!V132</f>
        <v>7</v>
      </c>
      <c r="U300" s="292">
        <f>'7.  Persistence Report'!W132</f>
        <v>7</v>
      </c>
      <c r="V300" s="292">
        <f>'7.  Persistence Report'!X132</f>
        <v>7</v>
      </c>
      <c r="W300" s="292">
        <f>'7.  Persistence Report'!Y132</f>
        <v>7</v>
      </c>
      <c r="X300" s="292">
        <f>'7.  Persistence Report'!Z132</f>
        <v>7</v>
      </c>
      <c r="Y300" s="423"/>
      <c r="Z300" s="407"/>
      <c r="AA300" s="407">
        <v>1</v>
      </c>
      <c r="AB300" s="407"/>
      <c r="AC300" s="407"/>
      <c r="AD300" s="407"/>
      <c r="AE300" s="407"/>
      <c r="AF300" s="407"/>
      <c r="AG300" s="412"/>
      <c r="AH300" s="412"/>
      <c r="AI300" s="412"/>
      <c r="AJ300" s="412"/>
      <c r="AK300" s="412"/>
      <c r="AL300" s="412"/>
      <c r="AM300" s="293">
        <f>SUM(Y300:AL300)</f>
        <v>1</v>
      </c>
    </row>
    <row r="301" spans="1:39" ht="15" outlineLevel="1">
      <c r="B301" s="291" t="s">
        <v>285</v>
      </c>
      <c r="C301" s="288" t="s">
        <v>160</v>
      </c>
      <c r="D301" s="292"/>
      <c r="E301" s="292"/>
      <c r="F301" s="292"/>
      <c r="G301" s="292"/>
      <c r="H301" s="292"/>
      <c r="I301" s="292"/>
      <c r="J301" s="292"/>
      <c r="K301" s="292"/>
      <c r="L301" s="292"/>
      <c r="M301" s="292"/>
      <c r="N301" s="292">
        <f>N300</f>
        <v>12</v>
      </c>
      <c r="O301" s="292"/>
      <c r="P301" s="292"/>
      <c r="Q301" s="292"/>
      <c r="R301" s="292"/>
      <c r="S301" s="292"/>
      <c r="T301" s="292"/>
      <c r="U301" s="292"/>
      <c r="V301" s="292"/>
      <c r="W301" s="292"/>
      <c r="X301" s="292"/>
      <c r="Y301" s="408">
        <f>Y300</f>
        <v>0</v>
      </c>
      <c r="Z301" s="408">
        <f t="shared" ref="Z301:AE301" si="470">Z300</f>
        <v>0</v>
      </c>
      <c r="AA301" s="408">
        <f t="shared" si="470"/>
        <v>1</v>
      </c>
      <c r="AB301" s="408">
        <f t="shared" si="470"/>
        <v>0</v>
      </c>
      <c r="AC301" s="408">
        <f t="shared" si="470"/>
        <v>0</v>
      </c>
      <c r="AD301" s="408">
        <f t="shared" si="470"/>
        <v>0</v>
      </c>
      <c r="AE301" s="408">
        <f t="shared" si="470"/>
        <v>0</v>
      </c>
      <c r="AF301" s="408">
        <f t="shared" ref="AF301" si="471">AF300</f>
        <v>0</v>
      </c>
      <c r="AG301" s="408">
        <f t="shared" ref="AG301" si="472">AG300</f>
        <v>0</v>
      </c>
      <c r="AH301" s="408">
        <f t="shared" ref="AH301" si="473">AH300</f>
        <v>0</v>
      </c>
      <c r="AI301" s="408">
        <f t="shared" ref="AI301" si="474">AI300</f>
        <v>0</v>
      </c>
      <c r="AJ301" s="408">
        <f t="shared" ref="AJ301" si="475">AJ300</f>
        <v>0</v>
      </c>
      <c r="AK301" s="408">
        <f t="shared" ref="AK301" si="476">AK300</f>
        <v>0</v>
      </c>
      <c r="AL301" s="408">
        <f t="shared" ref="AL301" si="477">AL300</f>
        <v>0</v>
      </c>
      <c r="AM301" s="303"/>
    </row>
    <row r="302" spans="1:39" ht="15" outlineLevel="1">
      <c r="B302" s="291"/>
      <c r="C302" s="288"/>
      <c r="D302" s="288"/>
      <c r="E302" s="288"/>
      <c r="F302" s="288"/>
      <c r="G302" s="288"/>
      <c r="H302" s="288"/>
      <c r="I302" s="288"/>
      <c r="J302" s="288"/>
      <c r="K302" s="288"/>
      <c r="L302" s="288"/>
      <c r="M302" s="288"/>
      <c r="N302" s="288"/>
      <c r="O302" s="288"/>
      <c r="P302" s="288"/>
      <c r="Q302" s="288"/>
      <c r="R302" s="288"/>
      <c r="S302" s="288"/>
      <c r="T302" s="288"/>
      <c r="U302" s="288"/>
      <c r="V302" s="288"/>
      <c r="W302" s="288"/>
      <c r="X302" s="288"/>
      <c r="Y302" s="409"/>
      <c r="Z302" s="422"/>
      <c r="AA302" s="422"/>
      <c r="AB302" s="422"/>
      <c r="AC302" s="422"/>
      <c r="AD302" s="422"/>
      <c r="AE302" s="422"/>
      <c r="AF302" s="422"/>
      <c r="AG302" s="422"/>
      <c r="AH302" s="422"/>
      <c r="AI302" s="422"/>
      <c r="AJ302" s="422"/>
      <c r="AK302" s="422"/>
      <c r="AL302" s="422"/>
      <c r="AM302" s="303"/>
    </row>
    <row r="303" spans="1:39" ht="15" outlineLevel="1">
      <c r="A303" s="519">
        <v>26</v>
      </c>
      <c r="B303" s="517" t="s">
        <v>118</v>
      </c>
      <c r="C303" s="288" t="s">
        <v>25</v>
      </c>
      <c r="D303" s="292">
        <f>'7.  Persistence Report'!AV133</f>
        <v>5010412</v>
      </c>
      <c r="E303" s="292">
        <f>'7.  Persistence Report'!AW133</f>
        <v>4859023</v>
      </c>
      <c r="F303" s="292">
        <f>'7.  Persistence Report'!AX133</f>
        <v>4859023</v>
      </c>
      <c r="G303" s="292">
        <f>'7.  Persistence Report'!AY133</f>
        <v>4859023</v>
      </c>
      <c r="H303" s="292">
        <f>'7.  Persistence Report'!AZ133</f>
        <v>4859023</v>
      </c>
      <c r="I303" s="292">
        <f>'7.  Persistence Report'!BA133</f>
        <v>4847554</v>
      </c>
      <c r="J303" s="292">
        <f>'7.  Persistence Report'!BB133</f>
        <v>4847554</v>
      </c>
      <c r="K303" s="292">
        <f>'7.  Persistence Report'!BC133</f>
        <v>4847554</v>
      </c>
      <c r="L303" s="292">
        <f>'7.  Persistence Report'!BD133</f>
        <v>4846004</v>
      </c>
      <c r="M303" s="292">
        <f>'7.  Persistence Report'!BE133</f>
        <v>4846004</v>
      </c>
      <c r="N303" s="292">
        <v>12</v>
      </c>
      <c r="O303" s="292">
        <f>'7.  Persistence Report'!Q133</f>
        <v>662</v>
      </c>
      <c r="P303" s="292">
        <f>'7.  Persistence Report'!R133</f>
        <v>637</v>
      </c>
      <c r="Q303" s="292">
        <f>'7.  Persistence Report'!S133</f>
        <v>637</v>
      </c>
      <c r="R303" s="292">
        <f>'7.  Persistence Report'!T133</f>
        <v>637</v>
      </c>
      <c r="S303" s="292">
        <f>'7.  Persistence Report'!U133</f>
        <v>637</v>
      </c>
      <c r="T303" s="292">
        <f>'7.  Persistence Report'!V133</f>
        <v>636</v>
      </c>
      <c r="U303" s="292">
        <f>'7.  Persistence Report'!W133</f>
        <v>636</v>
      </c>
      <c r="V303" s="292">
        <f>'7.  Persistence Report'!X133</f>
        <v>636</v>
      </c>
      <c r="W303" s="292">
        <f>'7.  Persistence Report'!Y133</f>
        <v>636</v>
      </c>
      <c r="X303" s="292">
        <f>'7.  Persistence Report'!Z133</f>
        <v>636</v>
      </c>
      <c r="Y303" s="423"/>
      <c r="Z303" s="407">
        <v>0.20300000000000001</v>
      </c>
      <c r="AA303" s="407">
        <v>0.79700000000000004</v>
      </c>
      <c r="AB303" s="407"/>
      <c r="AC303" s="407"/>
      <c r="AD303" s="407"/>
      <c r="AE303" s="407"/>
      <c r="AF303" s="407"/>
      <c r="AG303" s="412"/>
      <c r="AH303" s="412"/>
      <c r="AI303" s="412"/>
      <c r="AJ303" s="412"/>
      <c r="AK303" s="412"/>
      <c r="AL303" s="412"/>
      <c r="AM303" s="293">
        <f>SUM(Y303:AL303)</f>
        <v>1</v>
      </c>
    </row>
    <row r="304" spans="1:39" ht="15" outlineLevel="1">
      <c r="B304" s="291" t="s">
        <v>285</v>
      </c>
      <c r="C304" s="288" t="s">
        <v>160</v>
      </c>
      <c r="D304" s="292">
        <f>'7.  Persistence Report'!AV137</f>
        <v>664998</v>
      </c>
      <c r="E304" s="292">
        <f>'7.  Persistence Report'!AW137</f>
        <v>816386</v>
      </c>
      <c r="F304" s="292">
        <f>'7.  Persistence Report'!AX137</f>
        <v>817524</v>
      </c>
      <c r="G304" s="292">
        <f>'7.  Persistence Report'!AY137</f>
        <v>817524</v>
      </c>
      <c r="H304" s="292">
        <f>'7.  Persistence Report'!AZ137</f>
        <v>817524</v>
      </c>
      <c r="I304" s="292">
        <f>'7.  Persistence Report'!BA137</f>
        <v>814108</v>
      </c>
      <c r="J304" s="292">
        <f>'7.  Persistence Report'!BB137</f>
        <v>814108</v>
      </c>
      <c r="K304" s="292">
        <f>'7.  Persistence Report'!BC137</f>
        <v>814108</v>
      </c>
      <c r="L304" s="292">
        <f>'7.  Persistence Report'!BD137</f>
        <v>814108</v>
      </c>
      <c r="M304" s="292">
        <f>'7.  Persistence Report'!BE137</f>
        <v>814108</v>
      </c>
      <c r="N304" s="292">
        <f>N303</f>
        <v>12</v>
      </c>
      <c r="O304" s="292">
        <f>'7.  Persistence Report'!Q137</f>
        <v>85</v>
      </c>
      <c r="P304" s="292">
        <f>'7.  Persistence Report'!R137</f>
        <v>111</v>
      </c>
      <c r="Q304" s="292">
        <f>'7.  Persistence Report'!S137</f>
        <v>111</v>
      </c>
      <c r="R304" s="292">
        <f>'7.  Persistence Report'!T137</f>
        <v>111</v>
      </c>
      <c r="S304" s="292">
        <f>'7.  Persistence Report'!U137</f>
        <v>111</v>
      </c>
      <c r="T304" s="292">
        <f>'7.  Persistence Report'!V137</f>
        <v>110</v>
      </c>
      <c r="U304" s="292">
        <f>'7.  Persistence Report'!W137</f>
        <v>110</v>
      </c>
      <c r="V304" s="292">
        <f>'7.  Persistence Report'!X137</f>
        <v>110</v>
      </c>
      <c r="W304" s="292">
        <f>'7.  Persistence Report'!Y137</f>
        <v>110</v>
      </c>
      <c r="X304" s="292">
        <f>'7.  Persistence Report'!Z137</f>
        <v>110</v>
      </c>
      <c r="Y304" s="408">
        <f>Y303</f>
        <v>0</v>
      </c>
      <c r="Z304" s="408">
        <f t="shared" ref="Z304:AE304" si="478">Z303</f>
        <v>0.20300000000000001</v>
      </c>
      <c r="AA304" s="408">
        <f t="shared" si="478"/>
        <v>0.79700000000000004</v>
      </c>
      <c r="AB304" s="408">
        <f t="shared" si="478"/>
        <v>0</v>
      </c>
      <c r="AC304" s="408">
        <f t="shared" si="478"/>
        <v>0</v>
      </c>
      <c r="AD304" s="408">
        <f t="shared" si="478"/>
        <v>0</v>
      </c>
      <c r="AE304" s="408">
        <f t="shared" si="478"/>
        <v>0</v>
      </c>
      <c r="AF304" s="408">
        <f t="shared" ref="AF304" si="479">AF303</f>
        <v>0</v>
      </c>
      <c r="AG304" s="408">
        <f t="shared" ref="AG304" si="480">AG303</f>
        <v>0</v>
      </c>
      <c r="AH304" s="408">
        <f t="shared" ref="AH304" si="481">AH303</f>
        <v>0</v>
      </c>
      <c r="AI304" s="408">
        <f t="shared" ref="AI304" si="482">AI303</f>
        <v>0</v>
      </c>
      <c r="AJ304" s="408">
        <f t="shared" ref="AJ304" si="483">AJ303</f>
        <v>0</v>
      </c>
      <c r="AK304" s="408">
        <f t="shared" ref="AK304" si="484">AK303</f>
        <v>0</v>
      </c>
      <c r="AL304" s="408">
        <f t="shared" ref="AL304" si="485">AL303</f>
        <v>0</v>
      </c>
      <c r="AM304" s="303"/>
    </row>
    <row r="305" spans="1:39" ht="15" outlineLevel="1">
      <c r="B305" s="291"/>
      <c r="C305" s="288"/>
      <c r="D305" s="288"/>
      <c r="E305" s="288"/>
      <c r="F305" s="288"/>
      <c r="G305" s="288"/>
      <c r="H305" s="288"/>
      <c r="I305" s="288"/>
      <c r="J305" s="288"/>
      <c r="K305" s="288"/>
      <c r="L305" s="288"/>
      <c r="M305" s="288"/>
      <c r="N305" s="288"/>
      <c r="O305" s="288"/>
      <c r="P305" s="288"/>
      <c r="Q305" s="288"/>
      <c r="R305" s="288"/>
      <c r="S305" s="288"/>
      <c r="T305" s="288"/>
      <c r="U305" s="288"/>
      <c r="V305" s="288"/>
      <c r="W305" s="288"/>
      <c r="X305" s="288"/>
      <c r="Y305" s="409"/>
      <c r="Z305" s="422"/>
      <c r="AA305" s="422"/>
      <c r="AB305" s="422"/>
      <c r="AC305" s="422"/>
      <c r="AD305" s="422"/>
      <c r="AE305" s="422"/>
      <c r="AF305" s="422"/>
      <c r="AG305" s="422"/>
      <c r="AH305" s="422"/>
      <c r="AI305" s="422"/>
      <c r="AJ305" s="422"/>
      <c r="AK305" s="422"/>
      <c r="AL305" s="422"/>
      <c r="AM305" s="303"/>
    </row>
    <row r="306" spans="1:39" ht="30" outlineLevel="1">
      <c r="A306" s="519">
        <v>27</v>
      </c>
      <c r="B306" s="517" t="s">
        <v>119</v>
      </c>
      <c r="C306" s="288" t="s">
        <v>25</v>
      </c>
      <c r="D306" s="292"/>
      <c r="E306" s="292"/>
      <c r="F306" s="292"/>
      <c r="G306" s="292"/>
      <c r="H306" s="292"/>
      <c r="I306" s="292"/>
      <c r="J306" s="292"/>
      <c r="K306" s="292"/>
      <c r="L306" s="292"/>
      <c r="M306" s="292"/>
      <c r="N306" s="292">
        <v>12</v>
      </c>
      <c r="O306" s="292"/>
      <c r="P306" s="292"/>
      <c r="Q306" s="292"/>
      <c r="R306" s="292"/>
      <c r="S306" s="292"/>
      <c r="T306" s="292"/>
      <c r="U306" s="292"/>
      <c r="V306" s="292"/>
      <c r="W306" s="292"/>
      <c r="X306" s="292"/>
      <c r="Y306" s="423"/>
      <c r="Z306" s="407"/>
      <c r="AA306" s="407"/>
      <c r="AB306" s="407"/>
      <c r="AC306" s="407"/>
      <c r="AD306" s="407"/>
      <c r="AE306" s="407"/>
      <c r="AF306" s="407"/>
      <c r="AG306" s="412"/>
      <c r="AH306" s="412"/>
      <c r="AI306" s="412"/>
      <c r="AJ306" s="412"/>
      <c r="AK306" s="412"/>
      <c r="AL306" s="412"/>
      <c r="AM306" s="293">
        <f>SUM(Y306:AL306)</f>
        <v>0</v>
      </c>
    </row>
    <row r="307" spans="1:39" ht="15" outlineLevel="1">
      <c r="B307" s="291" t="s">
        <v>285</v>
      </c>
      <c r="C307" s="288" t="s">
        <v>160</v>
      </c>
      <c r="D307" s="292"/>
      <c r="E307" s="292"/>
      <c r="F307" s="292"/>
      <c r="G307" s="292"/>
      <c r="H307" s="292"/>
      <c r="I307" s="292"/>
      <c r="J307" s="292"/>
      <c r="K307" s="292"/>
      <c r="L307" s="292"/>
      <c r="M307" s="292"/>
      <c r="N307" s="292">
        <f>N306</f>
        <v>12</v>
      </c>
      <c r="O307" s="292"/>
      <c r="P307" s="292"/>
      <c r="Q307" s="292"/>
      <c r="R307" s="292"/>
      <c r="S307" s="292"/>
      <c r="T307" s="292"/>
      <c r="U307" s="292"/>
      <c r="V307" s="292"/>
      <c r="W307" s="292"/>
      <c r="X307" s="292"/>
      <c r="Y307" s="408">
        <f>Y306</f>
        <v>0</v>
      </c>
      <c r="Z307" s="408">
        <f t="shared" ref="Z307:AE307" si="486">Z306</f>
        <v>0</v>
      </c>
      <c r="AA307" s="408">
        <f t="shared" si="486"/>
        <v>0</v>
      </c>
      <c r="AB307" s="408">
        <f t="shared" si="486"/>
        <v>0</v>
      </c>
      <c r="AC307" s="408">
        <f t="shared" si="486"/>
        <v>0</v>
      </c>
      <c r="AD307" s="408">
        <f t="shared" si="486"/>
        <v>0</v>
      </c>
      <c r="AE307" s="408">
        <f t="shared" si="486"/>
        <v>0</v>
      </c>
      <c r="AF307" s="408">
        <f t="shared" ref="AF307" si="487">AF306</f>
        <v>0</v>
      </c>
      <c r="AG307" s="408">
        <f t="shared" ref="AG307" si="488">AG306</f>
        <v>0</v>
      </c>
      <c r="AH307" s="408">
        <f t="shared" ref="AH307" si="489">AH306</f>
        <v>0</v>
      </c>
      <c r="AI307" s="408">
        <f t="shared" ref="AI307" si="490">AI306</f>
        <v>0</v>
      </c>
      <c r="AJ307" s="408">
        <f t="shared" ref="AJ307" si="491">AJ306</f>
        <v>0</v>
      </c>
      <c r="AK307" s="408">
        <f t="shared" ref="AK307" si="492">AK306</f>
        <v>0</v>
      </c>
      <c r="AL307" s="408">
        <f t="shared" ref="AL307" si="493">AL306</f>
        <v>0</v>
      </c>
      <c r="AM307" s="303"/>
    </row>
    <row r="308" spans="1:39" ht="15" outlineLevel="1">
      <c r="B308" s="291"/>
      <c r="C308" s="288"/>
      <c r="D308" s="288"/>
      <c r="E308" s="288"/>
      <c r="F308" s="288"/>
      <c r="G308" s="288"/>
      <c r="H308" s="288"/>
      <c r="I308" s="288"/>
      <c r="J308" s="288"/>
      <c r="K308" s="288"/>
      <c r="L308" s="288"/>
      <c r="M308" s="288"/>
      <c r="N308" s="288"/>
      <c r="O308" s="288"/>
      <c r="P308" s="288"/>
      <c r="Q308" s="288"/>
      <c r="R308" s="288"/>
      <c r="S308" s="288"/>
      <c r="T308" s="288"/>
      <c r="U308" s="288"/>
      <c r="V308" s="288"/>
      <c r="W308" s="288"/>
      <c r="X308" s="288"/>
      <c r="Y308" s="409"/>
      <c r="Z308" s="422"/>
      <c r="AA308" s="422"/>
      <c r="AB308" s="422"/>
      <c r="AC308" s="422"/>
      <c r="AD308" s="422"/>
      <c r="AE308" s="422"/>
      <c r="AF308" s="422"/>
      <c r="AG308" s="422"/>
      <c r="AH308" s="422"/>
      <c r="AI308" s="422"/>
      <c r="AJ308" s="422"/>
      <c r="AK308" s="422"/>
      <c r="AL308" s="422"/>
      <c r="AM308" s="303"/>
    </row>
    <row r="309" spans="1:39" ht="30" outlineLevel="1">
      <c r="A309" s="519">
        <v>28</v>
      </c>
      <c r="B309" s="517" t="s">
        <v>120</v>
      </c>
      <c r="C309" s="288" t="s">
        <v>25</v>
      </c>
      <c r="D309" s="292"/>
      <c r="E309" s="292"/>
      <c r="F309" s="292"/>
      <c r="G309" s="292"/>
      <c r="H309" s="292"/>
      <c r="I309" s="292"/>
      <c r="J309" s="292"/>
      <c r="K309" s="292"/>
      <c r="L309" s="292"/>
      <c r="M309" s="292"/>
      <c r="N309" s="292">
        <v>12</v>
      </c>
      <c r="O309" s="292"/>
      <c r="P309" s="292"/>
      <c r="Q309" s="292"/>
      <c r="R309" s="292"/>
      <c r="S309" s="292"/>
      <c r="T309" s="292"/>
      <c r="U309" s="292"/>
      <c r="V309" s="292"/>
      <c r="W309" s="292"/>
      <c r="X309" s="292"/>
      <c r="Y309" s="423"/>
      <c r="Z309" s="407"/>
      <c r="AA309" s="407"/>
      <c r="AB309" s="407"/>
      <c r="AC309" s="407"/>
      <c r="AD309" s="407"/>
      <c r="AE309" s="407"/>
      <c r="AF309" s="407"/>
      <c r="AG309" s="412"/>
      <c r="AH309" s="412"/>
      <c r="AI309" s="412"/>
      <c r="AJ309" s="412"/>
      <c r="AK309" s="412"/>
      <c r="AL309" s="412"/>
      <c r="AM309" s="293">
        <f>SUM(Y309:AL309)</f>
        <v>0</v>
      </c>
    </row>
    <row r="310" spans="1:39" ht="15" outlineLevel="1">
      <c r="B310" s="291" t="s">
        <v>285</v>
      </c>
      <c r="C310" s="288" t="s">
        <v>160</v>
      </c>
      <c r="D310" s="292"/>
      <c r="E310" s="292"/>
      <c r="F310" s="292"/>
      <c r="G310" s="292"/>
      <c r="H310" s="292"/>
      <c r="I310" s="292"/>
      <c r="J310" s="292"/>
      <c r="K310" s="292"/>
      <c r="L310" s="292"/>
      <c r="M310" s="292"/>
      <c r="N310" s="292">
        <f>N309</f>
        <v>12</v>
      </c>
      <c r="O310" s="292"/>
      <c r="P310" s="292"/>
      <c r="Q310" s="292"/>
      <c r="R310" s="292"/>
      <c r="S310" s="292"/>
      <c r="T310" s="292"/>
      <c r="U310" s="292"/>
      <c r="V310" s="292"/>
      <c r="W310" s="292"/>
      <c r="X310" s="292"/>
      <c r="Y310" s="408">
        <f>Y309</f>
        <v>0</v>
      </c>
      <c r="Z310" s="408">
        <f t="shared" ref="Z310:AE310" si="494">Z309</f>
        <v>0</v>
      </c>
      <c r="AA310" s="408">
        <f t="shared" si="494"/>
        <v>0</v>
      </c>
      <c r="AB310" s="408">
        <f t="shared" si="494"/>
        <v>0</v>
      </c>
      <c r="AC310" s="408">
        <f t="shared" si="494"/>
        <v>0</v>
      </c>
      <c r="AD310" s="408">
        <f t="shared" si="494"/>
        <v>0</v>
      </c>
      <c r="AE310" s="408">
        <f t="shared" si="494"/>
        <v>0</v>
      </c>
      <c r="AF310" s="408">
        <f t="shared" ref="AF310" si="495">AF309</f>
        <v>0</v>
      </c>
      <c r="AG310" s="408">
        <f t="shared" ref="AG310" si="496">AG309</f>
        <v>0</v>
      </c>
      <c r="AH310" s="408">
        <f t="shared" ref="AH310" si="497">AH309</f>
        <v>0</v>
      </c>
      <c r="AI310" s="408">
        <f t="shared" ref="AI310" si="498">AI309</f>
        <v>0</v>
      </c>
      <c r="AJ310" s="408">
        <f t="shared" ref="AJ310" si="499">AJ309</f>
        <v>0</v>
      </c>
      <c r="AK310" s="408">
        <f t="shared" ref="AK310" si="500">AK309</f>
        <v>0</v>
      </c>
      <c r="AL310" s="408">
        <f t="shared" ref="AL310" si="501">AL309</f>
        <v>0</v>
      </c>
      <c r="AM310" s="303"/>
    </row>
    <row r="311" spans="1:39" ht="15" outlineLevel="1">
      <c r="B311" s="291"/>
      <c r="C311" s="288"/>
      <c r="D311" s="288"/>
      <c r="E311" s="288"/>
      <c r="F311" s="288"/>
      <c r="G311" s="288"/>
      <c r="H311" s="288"/>
      <c r="I311" s="288"/>
      <c r="J311" s="288"/>
      <c r="K311" s="288"/>
      <c r="L311" s="288"/>
      <c r="M311" s="288"/>
      <c r="N311" s="288"/>
      <c r="O311" s="288"/>
      <c r="P311" s="288"/>
      <c r="Q311" s="288"/>
      <c r="R311" s="288"/>
      <c r="S311" s="288"/>
      <c r="T311" s="288"/>
      <c r="U311" s="288"/>
      <c r="V311" s="288"/>
      <c r="W311" s="288"/>
      <c r="X311" s="288"/>
      <c r="Y311" s="409"/>
      <c r="Z311" s="422"/>
      <c r="AA311" s="422"/>
      <c r="AB311" s="422"/>
      <c r="AC311" s="422"/>
      <c r="AD311" s="422"/>
      <c r="AE311" s="422"/>
      <c r="AF311" s="422"/>
      <c r="AG311" s="422"/>
      <c r="AH311" s="422"/>
      <c r="AI311" s="422"/>
      <c r="AJ311" s="422"/>
      <c r="AK311" s="422"/>
      <c r="AL311" s="422"/>
      <c r="AM311" s="303"/>
    </row>
    <row r="312" spans="1:39" ht="30" outlineLevel="1">
      <c r="A312" s="519">
        <v>29</v>
      </c>
      <c r="B312" s="517" t="s">
        <v>121</v>
      </c>
      <c r="C312" s="288" t="s">
        <v>25</v>
      </c>
      <c r="D312" s="292"/>
      <c r="E312" s="292"/>
      <c r="F312" s="292"/>
      <c r="G312" s="292"/>
      <c r="H312" s="292"/>
      <c r="I312" s="292"/>
      <c r="J312" s="292"/>
      <c r="K312" s="292"/>
      <c r="L312" s="292"/>
      <c r="M312" s="292"/>
      <c r="N312" s="292">
        <v>3</v>
      </c>
      <c r="O312" s="292"/>
      <c r="P312" s="292"/>
      <c r="Q312" s="292"/>
      <c r="R312" s="292"/>
      <c r="S312" s="292"/>
      <c r="T312" s="292"/>
      <c r="U312" s="292"/>
      <c r="V312" s="292"/>
      <c r="W312" s="292"/>
      <c r="X312" s="292"/>
      <c r="Y312" s="423"/>
      <c r="Z312" s="407"/>
      <c r="AA312" s="407"/>
      <c r="AB312" s="407"/>
      <c r="AC312" s="407"/>
      <c r="AD312" s="407"/>
      <c r="AE312" s="407"/>
      <c r="AF312" s="407"/>
      <c r="AG312" s="412"/>
      <c r="AH312" s="412"/>
      <c r="AI312" s="412"/>
      <c r="AJ312" s="412"/>
      <c r="AK312" s="412"/>
      <c r="AL312" s="412"/>
      <c r="AM312" s="293">
        <f>SUM(Y312:AL312)</f>
        <v>0</v>
      </c>
    </row>
    <row r="313" spans="1:39" ht="15" outlineLevel="1">
      <c r="B313" s="291" t="s">
        <v>285</v>
      </c>
      <c r="C313" s="288" t="s">
        <v>160</v>
      </c>
      <c r="D313" s="292"/>
      <c r="E313" s="292"/>
      <c r="F313" s="292"/>
      <c r="G313" s="292"/>
      <c r="H313" s="292"/>
      <c r="I313" s="292"/>
      <c r="J313" s="292"/>
      <c r="K313" s="292"/>
      <c r="L313" s="292"/>
      <c r="M313" s="292"/>
      <c r="N313" s="292">
        <f>N312</f>
        <v>3</v>
      </c>
      <c r="O313" s="292"/>
      <c r="P313" s="292"/>
      <c r="Q313" s="292"/>
      <c r="R313" s="292"/>
      <c r="S313" s="292"/>
      <c r="T313" s="292"/>
      <c r="U313" s="292"/>
      <c r="V313" s="292"/>
      <c r="W313" s="292"/>
      <c r="X313" s="292"/>
      <c r="Y313" s="408">
        <f>Y312</f>
        <v>0</v>
      </c>
      <c r="Z313" s="408">
        <f t="shared" ref="Z313:AE313" si="502">Z312</f>
        <v>0</v>
      </c>
      <c r="AA313" s="408">
        <f t="shared" si="502"/>
        <v>0</v>
      </c>
      <c r="AB313" s="408">
        <f t="shared" si="502"/>
        <v>0</v>
      </c>
      <c r="AC313" s="408">
        <f t="shared" si="502"/>
        <v>0</v>
      </c>
      <c r="AD313" s="408">
        <f t="shared" si="502"/>
        <v>0</v>
      </c>
      <c r="AE313" s="408">
        <f t="shared" si="502"/>
        <v>0</v>
      </c>
      <c r="AF313" s="408">
        <f t="shared" ref="AF313" si="503">AF312</f>
        <v>0</v>
      </c>
      <c r="AG313" s="408">
        <f t="shared" ref="AG313" si="504">AG312</f>
        <v>0</v>
      </c>
      <c r="AH313" s="408">
        <f t="shared" ref="AH313" si="505">AH312</f>
        <v>0</v>
      </c>
      <c r="AI313" s="408">
        <f t="shared" ref="AI313" si="506">AI312</f>
        <v>0</v>
      </c>
      <c r="AJ313" s="408">
        <f t="shared" ref="AJ313" si="507">AJ312</f>
        <v>0</v>
      </c>
      <c r="AK313" s="408">
        <f t="shared" ref="AK313" si="508">AK312</f>
        <v>0</v>
      </c>
      <c r="AL313" s="408">
        <f t="shared" ref="AL313" si="509">AL312</f>
        <v>0</v>
      </c>
      <c r="AM313" s="303"/>
    </row>
    <row r="314" spans="1:39" ht="15" outlineLevel="1">
      <c r="B314" s="291"/>
      <c r="C314" s="288"/>
      <c r="D314" s="288"/>
      <c r="E314" s="288"/>
      <c r="F314" s="288"/>
      <c r="G314" s="288"/>
      <c r="H314" s="288"/>
      <c r="I314" s="288"/>
      <c r="J314" s="288"/>
      <c r="K314" s="288"/>
      <c r="L314" s="288"/>
      <c r="M314" s="288"/>
      <c r="N314" s="288"/>
      <c r="O314" s="288"/>
      <c r="P314" s="288"/>
      <c r="Q314" s="288"/>
      <c r="R314" s="288"/>
      <c r="S314" s="288"/>
      <c r="T314" s="288"/>
      <c r="U314" s="288"/>
      <c r="V314" s="288"/>
      <c r="W314" s="288"/>
      <c r="X314" s="288"/>
      <c r="Y314" s="409"/>
      <c r="Z314" s="422"/>
      <c r="AA314" s="422"/>
      <c r="AB314" s="422"/>
      <c r="AC314" s="422"/>
      <c r="AD314" s="422"/>
      <c r="AE314" s="422"/>
      <c r="AF314" s="422"/>
      <c r="AG314" s="422"/>
      <c r="AH314" s="422"/>
      <c r="AI314" s="422"/>
      <c r="AJ314" s="422"/>
      <c r="AK314" s="422"/>
      <c r="AL314" s="422"/>
      <c r="AM314" s="303"/>
    </row>
    <row r="315" spans="1:39" ht="30" outlineLevel="1">
      <c r="A315" s="519">
        <v>30</v>
      </c>
      <c r="B315" s="517" t="s">
        <v>122</v>
      </c>
      <c r="C315" s="288" t="s">
        <v>25</v>
      </c>
      <c r="D315" s="292"/>
      <c r="E315" s="292"/>
      <c r="F315" s="292"/>
      <c r="G315" s="292"/>
      <c r="H315" s="292"/>
      <c r="I315" s="292"/>
      <c r="J315" s="292"/>
      <c r="K315" s="292"/>
      <c r="L315" s="292"/>
      <c r="M315" s="292"/>
      <c r="N315" s="292">
        <v>12</v>
      </c>
      <c r="O315" s="292"/>
      <c r="P315" s="292"/>
      <c r="Q315" s="292"/>
      <c r="R315" s="292"/>
      <c r="S315" s="292"/>
      <c r="T315" s="292"/>
      <c r="U315" s="292"/>
      <c r="V315" s="292"/>
      <c r="W315" s="292"/>
      <c r="X315" s="292"/>
      <c r="Y315" s="423"/>
      <c r="Z315" s="407"/>
      <c r="AA315" s="407"/>
      <c r="AB315" s="407"/>
      <c r="AC315" s="407"/>
      <c r="AD315" s="407"/>
      <c r="AE315" s="407"/>
      <c r="AF315" s="407"/>
      <c r="AG315" s="412"/>
      <c r="AH315" s="412"/>
      <c r="AI315" s="412"/>
      <c r="AJ315" s="412"/>
      <c r="AK315" s="412"/>
      <c r="AL315" s="412"/>
      <c r="AM315" s="293">
        <f>SUM(Y315:AL315)</f>
        <v>0</v>
      </c>
    </row>
    <row r="316" spans="1:39" ht="15" outlineLevel="1">
      <c r="B316" s="291" t="s">
        <v>285</v>
      </c>
      <c r="C316" s="288" t="s">
        <v>160</v>
      </c>
      <c r="D316" s="292"/>
      <c r="E316" s="292"/>
      <c r="F316" s="292"/>
      <c r="G316" s="292"/>
      <c r="H316" s="292"/>
      <c r="I316" s="292"/>
      <c r="J316" s="292"/>
      <c r="K316" s="292"/>
      <c r="L316" s="292"/>
      <c r="M316" s="292"/>
      <c r="N316" s="292">
        <f>N315</f>
        <v>12</v>
      </c>
      <c r="O316" s="292"/>
      <c r="P316" s="292"/>
      <c r="Q316" s="292"/>
      <c r="R316" s="292"/>
      <c r="S316" s="292"/>
      <c r="T316" s="292"/>
      <c r="U316" s="292"/>
      <c r="V316" s="292"/>
      <c r="W316" s="292"/>
      <c r="X316" s="292"/>
      <c r="Y316" s="408">
        <f>Y315</f>
        <v>0</v>
      </c>
      <c r="Z316" s="408">
        <f t="shared" ref="Z316:AE316" si="510">Z315</f>
        <v>0</v>
      </c>
      <c r="AA316" s="408">
        <f t="shared" si="510"/>
        <v>0</v>
      </c>
      <c r="AB316" s="408">
        <f t="shared" si="510"/>
        <v>0</v>
      </c>
      <c r="AC316" s="408">
        <f t="shared" si="510"/>
        <v>0</v>
      </c>
      <c r="AD316" s="408">
        <f t="shared" si="510"/>
        <v>0</v>
      </c>
      <c r="AE316" s="408">
        <f t="shared" si="510"/>
        <v>0</v>
      </c>
      <c r="AF316" s="408">
        <f t="shared" ref="AF316" si="511">AF315</f>
        <v>0</v>
      </c>
      <c r="AG316" s="408">
        <f t="shared" ref="AG316" si="512">AG315</f>
        <v>0</v>
      </c>
      <c r="AH316" s="408">
        <f t="shared" ref="AH316" si="513">AH315</f>
        <v>0</v>
      </c>
      <c r="AI316" s="408">
        <f t="shared" ref="AI316" si="514">AI315</f>
        <v>0</v>
      </c>
      <c r="AJ316" s="408">
        <f t="shared" ref="AJ316" si="515">AJ315</f>
        <v>0</v>
      </c>
      <c r="AK316" s="408">
        <f t="shared" ref="AK316" si="516">AK315</f>
        <v>0</v>
      </c>
      <c r="AL316" s="408">
        <f t="shared" ref="AL316" si="517">AL315</f>
        <v>0</v>
      </c>
      <c r="AM316" s="303"/>
    </row>
    <row r="317" spans="1:39" ht="15" outlineLevel="1">
      <c r="B317" s="291"/>
      <c r="C317" s="288"/>
      <c r="D317" s="288"/>
      <c r="E317" s="288"/>
      <c r="F317" s="288"/>
      <c r="G317" s="288"/>
      <c r="H317" s="288"/>
      <c r="I317" s="288"/>
      <c r="J317" s="288"/>
      <c r="K317" s="288"/>
      <c r="L317" s="288"/>
      <c r="M317" s="288"/>
      <c r="N317" s="288"/>
      <c r="O317" s="288"/>
      <c r="P317" s="288"/>
      <c r="Q317" s="288"/>
      <c r="R317" s="288"/>
      <c r="S317" s="288"/>
      <c r="T317" s="288"/>
      <c r="U317" s="288"/>
      <c r="V317" s="288"/>
      <c r="W317" s="288"/>
      <c r="X317" s="288"/>
      <c r="Y317" s="409"/>
      <c r="Z317" s="422"/>
      <c r="AA317" s="422"/>
      <c r="AB317" s="422"/>
      <c r="AC317" s="422"/>
      <c r="AD317" s="422"/>
      <c r="AE317" s="422"/>
      <c r="AF317" s="422"/>
      <c r="AG317" s="422"/>
      <c r="AH317" s="422"/>
      <c r="AI317" s="422"/>
      <c r="AJ317" s="422"/>
      <c r="AK317" s="422"/>
      <c r="AL317" s="422"/>
      <c r="AM317" s="303"/>
    </row>
    <row r="318" spans="1:39" ht="30" outlineLevel="1">
      <c r="A318" s="519">
        <v>31</v>
      </c>
      <c r="B318" s="517" t="s">
        <v>123</v>
      </c>
      <c r="C318" s="288" t="s">
        <v>25</v>
      </c>
      <c r="D318" s="292"/>
      <c r="E318" s="292"/>
      <c r="F318" s="292"/>
      <c r="G318" s="292"/>
      <c r="H318" s="292"/>
      <c r="I318" s="292"/>
      <c r="J318" s="292"/>
      <c r="K318" s="292"/>
      <c r="L318" s="292"/>
      <c r="M318" s="292"/>
      <c r="N318" s="292">
        <v>12</v>
      </c>
      <c r="O318" s="292"/>
      <c r="P318" s="292"/>
      <c r="Q318" s="292"/>
      <c r="R318" s="292"/>
      <c r="S318" s="292"/>
      <c r="T318" s="292"/>
      <c r="U318" s="292"/>
      <c r="V318" s="292"/>
      <c r="W318" s="292"/>
      <c r="X318" s="292"/>
      <c r="Y318" s="423"/>
      <c r="Z318" s="407"/>
      <c r="AA318" s="407"/>
      <c r="AB318" s="407"/>
      <c r="AC318" s="407"/>
      <c r="AD318" s="407"/>
      <c r="AE318" s="407"/>
      <c r="AF318" s="407"/>
      <c r="AG318" s="412"/>
      <c r="AH318" s="412"/>
      <c r="AI318" s="412"/>
      <c r="AJ318" s="412"/>
      <c r="AK318" s="412"/>
      <c r="AL318" s="412"/>
      <c r="AM318" s="293">
        <f>SUM(Y318:AL318)</f>
        <v>0</v>
      </c>
    </row>
    <row r="319" spans="1:39" ht="15" outlineLevel="1">
      <c r="B319" s="291" t="s">
        <v>285</v>
      </c>
      <c r="C319" s="288" t="s">
        <v>160</v>
      </c>
      <c r="D319" s="292"/>
      <c r="E319" s="292"/>
      <c r="F319" s="292"/>
      <c r="G319" s="292"/>
      <c r="H319" s="292"/>
      <c r="I319" s="292"/>
      <c r="J319" s="292"/>
      <c r="K319" s="292"/>
      <c r="L319" s="292"/>
      <c r="M319" s="292"/>
      <c r="N319" s="292">
        <f>N318</f>
        <v>12</v>
      </c>
      <c r="O319" s="292"/>
      <c r="P319" s="292"/>
      <c r="Q319" s="292"/>
      <c r="R319" s="292"/>
      <c r="S319" s="292"/>
      <c r="T319" s="292"/>
      <c r="U319" s="292"/>
      <c r="V319" s="292"/>
      <c r="W319" s="292"/>
      <c r="X319" s="292"/>
      <c r="Y319" s="408">
        <f>Y318</f>
        <v>0</v>
      </c>
      <c r="Z319" s="408">
        <f t="shared" ref="Z319:AE319" si="518">Z318</f>
        <v>0</v>
      </c>
      <c r="AA319" s="408">
        <f t="shared" si="518"/>
        <v>0</v>
      </c>
      <c r="AB319" s="408">
        <f t="shared" si="518"/>
        <v>0</v>
      </c>
      <c r="AC319" s="408">
        <f t="shared" si="518"/>
        <v>0</v>
      </c>
      <c r="AD319" s="408">
        <f t="shared" si="518"/>
        <v>0</v>
      </c>
      <c r="AE319" s="408">
        <f t="shared" si="518"/>
        <v>0</v>
      </c>
      <c r="AF319" s="408">
        <f t="shared" ref="AF319" si="519">AF318</f>
        <v>0</v>
      </c>
      <c r="AG319" s="408">
        <f t="shared" ref="AG319" si="520">AG318</f>
        <v>0</v>
      </c>
      <c r="AH319" s="408">
        <f t="shared" ref="AH319" si="521">AH318</f>
        <v>0</v>
      </c>
      <c r="AI319" s="408">
        <f t="shared" ref="AI319" si="522">AI318</f>
        <v>0</v>
      </c>
      <c r="AJ319" s="408">
        <f t="shared" ref="AJ319" si="523">AJ318</f>
        <v>0</v>
      </c>
      <c r="AK319" s="408">
        <f t="shared" ref="AK319" si="524">AK318</f>
        <v>0</v>
      </c>
      <c r="AL319" s="408">
        <f t="shared" ref="AL319" si="525">AL318</f>
        <v>0</v>
      </c>
      <c r="AM319" s="303"/>
    </row>
    <row r="320" spans="1:39" ht="15" outlineLevel="1">
      <c r="B320" s="517"/>
      <c r="C320" s="288"/>
      <c r="D320" s="288"/>
      <c r="E320" s="288"/>
      <c r="F320" s="288"/>
      <c r="G320" s="288"/>
      <c r="H320" s="288"/>
      <c r="I320" s="288"/>
      <c r="J320" s="288"/>
      <c r="K320" s="288"/>
      <c r="L320" s="288"/>
      <c r="M320" s="288"/>
      <c r="N320" s="288"/>
      <c r="O320" s="288"/>
      <c r="P320" s="288"/>
      <c r="Q320" s="288"/>
      <c r="R320" s="288"/>
      <c r="S320" s="288"/>
      <c r="T320" s="288"/>
      <c r="U320" s="288"/>
      <c r="V320" s="288"/>
      <c r="W320" s="288"/>
      <c r="X320" s="288"/>
      <c r="Y320" s="409"/>
      <c r="Z320" s="422"/>
      <c r="AA320" s="422"/>
      <c r="AB320" s="422"/>
      <c r="AC320" s="422"/>
      <c r="AD320" s="422"/>
      <c r="AE320" s="422"/>
      <c r="AF320" s="422"/>
      <c r="AG320" s="422"/>
      <c r="AH320" s="422"/>
      <c r="AI320" s="422"/>
      <c r="AJ320" s="422"/>
      <c r="AK320" s="422"/>
      <c r="AL320" s="422"/>
      <c r="AM320" s="303"/>
    </row>
    <row r="321" spans="1:39" ht="15" outlineLevel="1">
      <c r="A321" s="519">
        <v>32</v>
      </c>
      <c r="B321" s="517" t="s">
        <v>124</v>
      </c>
      <c r="C321" s="288" t="s">
        <v>25</v>
      </c>
      <c r="D321" s="292"/>
      <c r="E321" s="292"/>
      <c r="F321" s="292"/>
      <c r="G321" s="292"/>
      <c r="H321" s="292"/>
      <c r="I321" s="292"/>
      <c r="J321" s="292"/>
      <c r="K321" s="292"/>
      <c r="L321" s="292"/>
      <c r="M321" s="292"/>
      <c r="N321" s="292">
        <v>12</v>
      </c>
      <c r="O321" s="292"/>
      <c r="P321" s="292"/>
      <c r="Q321" s="292"/>
      <c r="R321" s="292"/>
      <c r="S321" s="292"/>
      <c r="T321" s="292"/>
      <c r="U321" s="292"/>
      <c r="V321" s="292"/>
      <c r="W321" s="292"/>
      <c r="X321" s="292"/>
      <c r="Y321" s="423"/>
      <c r="Z321" s="407"/>
      <c r="AA321" s="407">
        <v>1</v>
      </c>
      <c r="AB321" s="407"/>
      <c r="AC321" s="407"/>
      <c r="AD321" s="407"/>
      <c r="AE321" s="407"/>
      <c r="AF321" s="407"/>
      <c r="AG321" s="412"/>
      <c r="AH321" s="412"/>
      <c r="AI321" s="412"/>
      <c r="AJ321" s="412"/>
      <c r="AK321" s="412"/>
      <c r="AL321" s="412"/>
      <c r="AM321" s="293">
        <f>SUM(Y321:AL321)</f>
        <v>1</v>
      </c>
    </row>
    <row r="322" spans="1:39" ht="15" outlineLevel="1">
      <c r="B322" s="291" t="s">
        <v>285</v>
      </c>
      <c r="C322" s="288" t="s">
        <v>160</v>
      </c>
      <c r="D322" s="292">
        <f>'7.  Persistence Report'!AV138</f>
        <v>1671</v>
      </c>
      <c r="E322" s="292">
        <f>'7.  Persistence Report'!AW138</f>
        <v>1671</v>
      </c>
      <c r="F322" s="292">
        <f>'7.  Persistence Report'!AX138</f>
        <v>1671</v>
      </c>
      <c r="G322" s="292">
        <f>'7.  Persistence Report'!AY138</f>
        <v>0</v>
      </c>
      <c r="H322" s="292">
        <f>'7.  Persistence Report'!AZ138</f>
        <v>0</v>
      </c>
      <c r="I322" s="292">
        <f>'7.  Persistence Report'!BA138</f>
        <v>0</v>
      </c>
      <c r="J322" s="292">
        <f>'7.  Persistence Report'!BB138</f>
        <v>0</v>
      </c>
      <c r="K322" s="292">
        <f>'7.  Persistence Report'!BC138</f>
        <v>0</v>
      </c>
      <c r="L322" s="292">
        <f>'7.  Persistence Report'!BD138</f>
        <v>0</v>
      </c>
      <c r="M322" s="292">
        <f>'7.  Persistence Report'!BE138</f>
        <v>0</v>
      </c>
      <c r="N322" s="292">
        <f>N321</f>
        <v>12</v>
      </c>
      <c r="O322" s="292">
        <f>'7.  Persistence Report'!Q138</f>
        <v>0</v>
      </c>
      <c r="P322" s="292">
        <f>'7.  Persistence Report'!R138</f>
        <v>0</v>
      </c>
      <c r="Q322" s="292">
        <f>'7.  Persistence Report'!S138</f>
        <v>0</v>
      </c>
      <c r="R322" s="292">
        <f>'7.  Persistence Report'!T138</f>
        <v>0</v>
      </c>
      <c r="S322" s="292">
        <f>'7.  Persistence Report'!U138</f>
        <v>0</v>
      </c>
      <c r="T322" s="292">
        <f>'7.  Persistence Report'!V138</f>
        <v>0</v>
      </c>
      <c r="U322" s="292">
        <f>'7.  Persistence Report'!W138</f>
        <v>0</v>
      </c>
      <c r="V322" s="292">
        <f>'7.  Persistence Report'!X138</f>
        <v>0</v>
      </c>
      <c r="W322" s="292">
        <f>'7.  Persistence Report'!Y138</f>
        <v>0</v>
      </c>
      <c r="X322" s="292">
        <f>'7.  Persistence Report'!Z138</f>
        <v>0</v>
      </c>
      <c r="Y322" s="408">
        <f>Y321</f>
        <v>0</v>
      </c>
      <c r="Z322" s="408">
        <f t="shared" ref="Z322:AE322" si="526">Z321</f>
        <v>0</v>
      </c>
      <c r="AA322" s="408">
        <f t="shared" si="526"/>
        <v>1</v>
      </c>
      <c r="AB322" s="408">
        <f t="shared" si="526"/>
        <v>0</v>
      </c>
      <c r="AC322" s="408">
        <f t="shared" si="526"/>
        <v>0</v>
      </c>
      <c r="AD322" s="408">
        <f t="shared" si="526"/>
        <v>0</v>
      </c>
      <c r="AE322" s="408">
        <f t="shared" si="526"/>
        <v>0</v>
      </c>
      <c r="AF322" s="408">
        <f t="shared" ref="AF322" si="527">AF321</f>
        <v>0</v>
      </c>
      <c r="AG322" s="408">
        <f t="shared" ref="AG322" si="528">AG321</f>
        <v>0</v>
      </c>
      <c r="AH322" s="408">
        <f t="shared" ref="AH322" si="529">AH321</f>
        <v>0</v>
      </c>
      <c r="AI322" s="408">
        <f t="shared" ref="AI322" si="530">AI321</f>
        <v>0</v>
      </c>
      <c r="AJ322" s="408">
        <f t="shared" ref="AJ322" si="531">AJ321</f>
        <v>0</v>
      </c>
      <c r="AK322" s="408">
        <f t="shared" ref="AK322" si="532">AK321</f>
        <v>0</v>
      </c>
      <c r="AL322" s="408">
        <f t="shared" ref="AL322" si="533">AL321</f>
        <v>0</v>
      </c>
      <c r="AM322" s="303"/>
    </row>
    <row r="323" spans="1:39" ht="15" outlineLevel="1">
      <c r="B323" s="517"/>
      <c r="C323" s="288"/>
      <c r="D323" s="288"/>
      <c r="E323" s="288"/>
      <c r="F323" s="288"/>
      <c r="G323" s="288"/>
      <c r="H323" s="288"/>
      <c r="I323" s="288"/>
      <c r="J323" s="288"/>
      <c r="K323" s="288"/>
      <c r="L323" s="288"/>
      <c r="M323" s="288"/>
      <c r="N323" s="288"/>
      <c r="O323" s="288"/>
      <c r="P323" s="288"/>
      <c r="Q323" s="288"/>
      <c r="R323" s="288"/>
      <c r="S323" s="288"/>
      <c r="T323" s="288"/>
      <c r="U323" s="288"/>
      <c r="V323" s="288"/>
      <c r="W323" s="288"/>
      <c r="X323" s="288"/>
      <c r="Y323" s="409"/>
      <c r="Z323" s="422"/>
      <c r="AA323" s="422"/>
      <c r="AB323" s="422"/>
      <c r="AC323" s="422"/>
      <c r="AD323" s="422"/>
      <c r="AE323" s="422"/>
      <c r="AF323" s="422"/>
      <c r="AG323" s="422"/>
      <c r="AH323" s="422"/>
      <c r="AI323" s="422"/>
      <c r="AJ323" s="422"/>
      <c r="AK323" s="422"/>
      <c r="AL323" s="422"/>
      <c r="AM323" s="303"/>
    </row>
    <row r="324" spans="1:39" ht="15.6" outlineLevel="1">
      <c r="B324" s="285" t="s">
        <v>486</v>
      </c>
      <c r="C324" s="288"/>
      <c r="D324" s="288"/>
      <c r="E324" s="288"/>
      <c r="F324" s="288"/>
      <c r="G324" s="288"/>
      <c r="H324" s="288"/>
      <c r="I324" s="288"/>
      <c r="J324" s="288"/>
      <c r="K324" s="288"/>
      <c r="L324" s="288"/>
      <c r="M324" s="288"/>
      <c r="N324" s="288"/>
      <c r="O324" s="288"/>
      <c r="P324" s="288"/>
      <c r="Q324" s="288"/>
      <c r="R324" s="288"/>
      <c r="S324" s="288"/>
      <c r="T324" s="288"/>
      <c r="U324" s="288"/>
      <c r="V324" s="288"/>
      <c r="W324" s="288"/>
      <c r="X324" s="288"/>
      <c r="Y324" s="409"/>
      <c r="Z324" s="422"/>
      <c r="AA324" s="422"/>
      <c r="AB324" s="422"/>
      <c r="AC324" s="422"/>
      <c r="AD324" s="422"/>
      <c r="AE324" s="422"/>
      <c r="AF324" s="422"/>
      <c r="AG324" s="422"/>
      <c r="AH324" s="422"/>
      <c r="AI324" s="422"/>
      <c r="AJ324" s="422"/>
      <c r="AK324" s="422"/>
      <c r="AL324" s="422"/>
      <c r="AM324" s="303"/>
    </row>
    <row r="325" spans="1:39" ht="15" outlineLevel="1">
      <c r="A325" s="519">
        <v>33</v>
      </c>
      <c r="B325" s="517" t="s">
        <v>125</v>
      </c>
      <c r="C325" s="288" t="s">
        <v>25</v>
      </c>
      <c r="D325" s="292"/>
      <c r="E325" s="292"/>
      <c r="F325" s="292"/>
      <c r="G325" s="292"/>
      <c r="H325" s="292"/>
      <c r="I325" s="292"/>
      <c r="J325" s="292"/>
      <c r="K325" s="292"/>
      <c r="L325" s="292"/>
      <c r="M325" s="292"/>
      <c r="N325" s="292">
        <v>0</v>
      </c>
      <c r="O325" s="292"/>
      <c r="P325" s="292"/>
      <c r="Q325" s="292"/>
      <c r="R325" s="292"/>
      <c r="S325" s="292"/>
      <c r="T325" s="292"/>
      <c r="U325" s="292"/>
      <c r="V325" s="292"/>
      <c r="W325" s="292"/>
      <c r="X325" s="292"/>
      <c r="Y325" s="423"/>
      <c r="Z325" s="407"/>
      <c r="AA325" s="407"/>
      <c r="AB325" s="407"/>
      <c r="AC325" s="407"/>
      <c r="AD325" s="407"/>
      <c r="AE325" s="407"/>
      <c r="AF325" s="407"/>
      <c r="AG325" s="412"/>
      <c r="AH325" s="412"/>
      <c r="AI325" s="412"/>
      <c r="AJ325" s="412"/>
      <c r="AK325" s="412"/>
      <c r="AL325" s="412"/>
      <c r="AM325" s="293">
        <f>SUM(Y325:AL325)</f>
        <v>0</v>
      </c>
    </row>
    <row r="326" spans="1:39" ht="15" outlineLevel="1">
      <c r="B326" s="291" t="s">
        <v>285</v>
      </c>
      <c r="C326" s="288" t="s">
        <v>160</v>
      </c>
      <c r="D326" s="292"/>
      <c r="E326" s="292"/>
      <c r="F326" s="292"/>
      <c r="G326" s="292"/>
      <c r="H326" s="292"/>
      <c r="I326" s="292"/>
      <c r="J326" s="292"/>
      <c r="K326" s="292"/>
      <c r="L326" s="292"/>
      <c r="M326" s="292"/>
      <c r="N326" s="292">
        <f>N325</f>
        <v>0</v>
      </c>
      <c r="O326" s="292"/>
      <c r="P326" s="292"/>
      <c r="Q326" s="292"/>
      <c r="R326" s="292"/>
      <c r="S326" s="292"/>
      <c r="T326" s="292"/>
      <c r="U326" s="292"/>
      <c r="V326" s="292"/>
      <c r="W326" s="292"/>
      <c r="X326" s="292"/>
      <c r="Y326" s="408">
        <f>Y325</f>
        <v>0</v>
      </c>
      <c r="Z326" s="408">
        <f t="shared" ref="Z326:AE326" si="534">Z325</f>
        <v>0</v>
      </c>
      <c r="AA326" s="408">
        <f t="shared" si="534"/>
        <v>0</v>
      </c>
      <c r="AB326" s="408">
        <f t="shared" si="534"/>
        <v>0</v>
      </c>
      <c r="AC326" s="408">
        <f t="shared" si="534"/>
        <v>0</v>
      </c>
      <c r="AD326" s="408">
        <f t="shared" si="534"/>
        <v>0</v>
      </c>
      <c r="AE326" s="408">
        <f t="shared" si="534"/>
        <v>0</v>
      </c>
      <c r="AF326" s="408">
        <f t="shared" ref="AF326" si="535">AF325</f>
        <v>0</v>
      </c>
      <c r="AG326" s="408">
        <f t="shared" ref="AG326" si="536">AG325</f>
        <v>0</v>
      </c>
      <c r="AH326" s="408">
        <f t="shared" ref="AH326" si="537">AH325</f>
        <v>0</v>
      </c>
      <c r="AI326" s="408">
        <f t="shared" ref="AI326" si="538">AI325</f>
        <v>0</v>
      </c>
      <c r="AJ326" s="408">
        <f t="shared" ref="AJ326" si="539">AJ325</f>
        <v>0</v>
      </c>
      <c r="AK326" s="408">
        <f t="shared" ref="AK326" si="540">AK325</f>
        <v>0</v>
      </c>
      <c r="AL326" s="408">
        <f t="shared" ref="AL326" si="541">AL325</f>
        <v>0</v>
      </c>
      <c r="AM326" s="303"/>
    </row>
    <row r="327" spans="1:39" ht="15" outlineLevel="1">
      <c r="B327" s="517"/>
      <c r="C327" s="288"/>
      <c r="D327" s="288"/>
      <c r="E327" s="288"/>
      <c r="F327" s="288"/>
      <c r="G327" s="288"/>
      <c r="H327" s="288"/>
      <c r="I327" s="288"/>
      <c r="J327" s="288"/>
      <c r="K327" s="288"/>
      <c r="L327" s="288"/>
      <c r="M327" s="288"/>
      <c r="N327" s="288"/>
      <c r="O327" s="288"/>
      <c r="P327" s="288"/>
      <c r="Q327" s="288"/>
      <c r="R327" s="288"/>
      <c r="S327" s="288"/>
      <c r="T327" s="288"/>
      <c r="U327" s="288"/>
      <c r="V327" s="288"/>
      <c r="W327" s="288"/>
      <c r="X327" s="288"/>
      <c r="Y327" s="409"/>
      <c r="Z327" s="422"/>
      <c r="AA327" s="422"/>
      <c r="AB327" s="422"/>
      <c r="AC327" s="422"/>
      <c r="AD327" s="422"/>
      <c r="AE327" s="422"/>
      <c r="AF327" s="422"/>
      <c r="AG327" s="422"/>
      <c r="AH327" s="422"/>
      <c r="AI327" s="422"/>
      <c r="AJ327" s="422"/>
      <c r="AK327" s="422"/>
      <c r="AL327" s="422"/>
      <c r="AM327" s="303"/>
    </row>
    <row r="328" spans="1:39" ht="15" outlineLevel="1">
      <c r="A328" s="519">
        <v>34</v>
      </c>
      <c r="B328" s="517" t="s">
        <v>126</v>
      </c>
      <c r="C328" s="288" t="s">
        <v>25</v>
      </c>
      <c r="D328" s="292"/>
      <c r="E328" s="292"/>
      <c r="F328" s="292"/>
      <c r="G328" s="292"/>
      <c r="H328" s="292"/>
      <c r="I328" s="292"/>
      <c r="J328" s="292"/>
      <c r="K328" s="292"/>
      <c r="L328" s="292"/>
      <c r="M328" s="292"/>
      <c r="N328" s="292">
        <v>0</v>
      </c>
      <c r="O328" s="292"/>
      <c r="P328" s="292"/>
      <c r="Q328" s="292"/>
      <c r="R328" s="292"/>
      <c r="S328" s="292"/>
      <c r="T328" s="292"/>
      <c r="U328" s="292"/>
      <c r="V328" s="292"/>
      <c r="W328" s="292"/>
      <c r="X328" s="292"/>
      <c r="Y328" s="423"/>
      <c r="Z328" s="407"/>
      <c r="AA328" s="407"/>
      <c r="AB328" s="407"/>
      <c r="AC328" s="407"/>
      <c r="AD328" s="407"/>
      <c r="AE328" s="407"/>
      <c r="AF328" s="407"/>
      <c r="AG328" s="412"/>
      <c r="AH328" s="412"/>
      <c r="AI328" s="412"/>
      <c r="AJ328" s="412"/>
      <c r="AK328" s="412"/>
      <c r="AL328" s="412"/>
      <c r="AM328" s="293">
        <f>SUM(Y328:AL328)</f>
        <v>0</v>
      </c>
    </row>
    <row r="329" spans="1:39" ht="15" outlineLevel="1">
      <c r="B329" s="291" t="s">
        <v>285</v>
      </c>
      <c r="C329" s="288" t="s">
        <v>160</v>
      </c>
      <c r="D329" s="292"/>
      <c r="E329" s="292"/>
      <c r="F329" s="292"/>
      <c r="G329" s="292"/>
      <c r="H329" s="292"/>
      <c r="I329" s="292"/>
      <c r="J329" s="292"/>
      <c r="K329" s="292"/>
      <c r="L329" s="292"/>
      <c r="M329" s="292"/>
      <c r="N329" s="292">
        <f>N328</f>
        <v>0</v>
      </c>
      <c r="O329" s="292"/>
      <c r="P329" s="292"/>
      <c r="Q329" s="292"/>
      <c r="R329" s="292"/>
      <c r="S329" s="292"/>
      <c r="T329" s="292"/>
      <c r="U329" s="292"/>
      <c r="V329" s="292"/>
      <c r="W329" s="292"/>
      <c r="X329" s="292"/>
      <c r="Y329" s="408">
        <f>Y328</f>
        <v>0</v>
      </c>
      <c r="Z329" s="408">
        <f t="shared" ref="Z329:AE329" si="542">Z328</f>
        <v>0</v>
      </c>
      <c r="AA329" s="408">
        <f t="shared" si="542"/>
        <v>0</v>
      </c>
      <c r="AB329" s="408">
        <f t="shared" si="542"/>
        <v>0</v>
      </c>
      <c r="AC329" s="408">
        <f t="shared" si="542"/>
        <v>0</v>
      </c>
      <c r="AD329" s="408">
        <f t="shared" si="542"/>
        <v>0</v>
      </c>
      <c r="AE329" s="408">
        <f t="shared" si="542"/>
        <v>0</v>
      </c>
      <c r="AF329" s="408">
        <f t="shared" ref="AF329" si="543">AF328</f>
        <v>0</v>
      </c>
      <c r="AG329" s="408">
        <f t="shared" ref="AG329" si="544">AG328</f>
        <v>0</v>
      </c>
      <c r="AH329" s="408">
        <f t="shared" ref="AH329" si="545">AH328</f>
        <v>0</v>
      </c>
      <c r="AI329" s="408">
        <f t="shared" ref="AI329" si="546">AI328</f>
        <v>0</v>
      </c>
      <c r="AJ329" s="408">
        <f t="shared" ref="AJ329" si="547">AJ328</f>
        <v>0</v>
      </c>
      <c r="AK329" s="408">
        <f t="shared" ref="AK329" si="548">AK328</f>
        <v>0</v>
      </c>
      <c r="AL329" s="408">
        <f t="shared" ref="AL329" si="549">AL328</f>
        <v>0</v>
      </c>
      <c r="AM329" s="303"/>
    </row>
    <row r="330" spans="1:39" ht="15" outlineLevel="1">
      <c r="B330" s="517"/>
      <c r="C330" s="288"/>
      <c r="D330" s="288"/>
      <c r="E330" s="288"/>
      <c r="F330" s="288"/>
      <c r="G330" s="288"/>
      <c r="H330" s="288"/>
      <c r="I330" s="288"/>
      <c r="J330" s="288"/>
      <c r="K330" s="288"/>
      <c r="L330" s="288"/>
      <c r="M330" s="288"/>
      <c r="N330" s="288"/>
      <c r="O330" s="288"/>
      <c r="P330" s="288"/>
      <c r="Q330" s="288"/>
      <c r="R330" s="288"/>
      <c r="S330" s="288"/>
      <c r="T330" s="288"/>
      <c r="U330" s="288"/>
      <c r="V330" s="288"/>
      <c r="W330" s="288"/>
      <c r="X330" s="288"/>
      <c r="Y330" s="409"/>
      <c r="Z330" s="422"/>
      <c r="AA330" s="422"/>
      <c r="AB330" s="422"/>
      <c r="AC330" s="422"/>
      <c r="AD330" s="422"/>
      <c r="AE330" s="422"/>
      <c r="AF330" s="422"/>
      <c r="AG330" s="422"/>
      <c r="AH330" s="422"/>
      <c r="AI330" s="422"/>
      <c r="AJ330" s="422"/>
      <c r="AK330" s="422"/>
      <c r="AL330" s="422"/>
      <c r="AM330" s="303"/>
    </row>
    <row r="331" spans="1:39" ht="15" outlineLevel="1">
      <c r="A331" s="519">
        <v>35</v>
      </c>
      <c r="B331" s="517" t="s">
        <v>127</v>
      </c>
      <c r="C331" s="288" t="s">
        <v>25</v>
      </c>
      <c r="D331" s="292"/>
      <c r="E331" s="292"/>
      <c r="F331" s="292"/>
      <c r="G331" s="292"/>
      <c r="H331" s="292"/>
      <c r="I331" s="292"/>
      <c r="J331" s="292"/>
      <c r="K331" s="292"/>
      <c r="L331" s="292"/>
      <c r="M331" s="292"/>
      <c r="N331" s="292">
        <v>0</v>
      </c>
      <c r="O331" s="292"/>
      <c r="P331" s="292"/>
      <c r="Q331" s="292"/>
      <c r="R331" s="292"/>
      <c r="S331" s="292"/>
      <c r="T331" s="292"/>
      <c r="U331" s="292"/>
      <c r="V331" s="292"/>
      <c r="W331" s="292"/>
      <c r="X331" s="292"/>
      <c r="Y331" s="423"/>
      <c r="Z331" s="407"/>
      <c r="AA331" s="407"/>
      <c r="AB331" s="407"/>
      <c r="AC331" s="407"/>
      <c r="AD331" s="407"/>
      <c r="AE331" s="407"/>
      <c r="AF331" s="407"/>
      <c r="AG331" s="412"/>
      <c r="AH331" s="412"/>
      <c r="AI331" s="412"/>
      <c r="AJ331" s="412"/>
      <c r="AK331" s="412"/>
      <c r="AL331" s="412"/>
      <c r="AM331" s="293">
        <f>SUM(Y331:AL331)</f>
        <v>0</v>
      </c>
    </row>
    <row r="332" spans="1:39" ht="15" outlineLevel="1">
      <c r="B332" s="291" t="s">
        <v>285</v>
      </c>
      <c r="C332" s="288" t="s">
        <v>160</v>
      </c>
      <c r="D332" s="292"/>
      <c r="E332" s="292"/>
      <c r="F332" s="292"/>
      <c r="G332" s="292"/>
      <c r="H332" s="292"/>
      <c r="I332" s="292"/>
      <c r="J332" s="292"/>
      <c r="K332" s="292"/>
      <c r="L332" s="292"/>
      <c r="M332" s="292"/>
      <c r="N332" s="292">
        <f>N331</f>
        <v>0</v>
      </c>
      <c r="O332" s="292"/>
      <c r="P332" s="292"/>
      <c r="Q332" s="292"/>
      <c r="R332" s="292"/>
      <c r="S332" s="292"/>
      <c r="T332" s="292"/>
      <c r="U332" s="292"/>
      <c r="V332" s="292"/>
      <c r="W332" s="292"/>
      <c r="X332" s="292"/>
      <c r="Y332" s="408">
        <f>Y331</f>
        <v>0</v>
      </c>
      <c r="Z332" s="408">
        <f t="shared" ref="Z332:AE332" si="550">Z331</f>
        <v>0</v>
      </c>
      <c r="AA332" s="408">
        <f t="shared" si="550"/>
        <v>0</v>
      </c>
      <c r="AB332" s="408">
        <f t="shared" si="550"/>
        <v>0</v>
      </c>
      <c r="AC332" s="408">
        <f t="shared" si="550"/>
        <v>0</v>
      </c>
      <c r="AD332" s="408">
        <f t="shared" si="550"/>
        <v>0</v>
      </c>
      <c r="AE332" s="408">
        <f t="shared" si="550"/>
        <v>0</v>
      </c>
      <c r="AF332" s="408">
        <f t="shared" ref="AF332" si="551">AF331</f>
        <v>0</v>
      </c>
      <c r="AG332" s="408">
        <f t="shared" ref="AG332" si="552">AG331</f>
        <v>0</v>
      </c>
      <c r="AH332" s="408">
        <f t="shared" ref="AH332" si="553">AH331</f>
        <v>0</v>
      </c>
      <c r="AI332" s="408">
        <f t="shared" ref="AI332" si="554">AI331</f>
        <v>0</v>
      </c>
      <c r="AJ332" s="408">
        <f t="shared" ref="AJ332" si="555">AJ331</f>
        <v>0</v>
      </c>
      <c r="AK332" s="408">
        <f t="shared" ref="AK332" si="556">AK331</f>
        <v>0</v>
      </c>
      <c r="AL332" s="408">
        <f t="shared" ref="AL332" si="557">AL331</f>
        <v>0</v>
      </c>
      <c r="AM332" s="303"/>
    </row>
    <row r="333" spans="1:39" ht="15" outlineLevel="1">
      <c r="B333" s="291"/>
      <c r="C333" s="288"/>
      <c r="D333" s="288"/>
      <c r="E333" s="288"/>
      <c r="F333" s="288"/>
      <c r="G333" s="288"/>
      <c r="H333" s="288"/>
      <c r="I333" s="288"/>
      <c r="J333" s="288"/>
      <c r="K333" s="288"/>
      <c r="L333" s="288"/>
      <c r="M333" s="288"/>
      <c r="N333" s="288"/>
      <c r="O333" s="288"/>
      <c r="P333" s="288"/>
      <c r="Q333" s="288"/>
      <c r="R333" s="288"/>
      <c r="S333" s="288"/>
      <c r="T333" s="288"/>
      <c r="U333" s="288"/>
      <c r="V333" s="288"/>
      <c r="W333" s="288"/>
      <c r="X333" s="288"/>
      <c r="Y333" s="409"/>
      <c r="Z333" s="422"/>
      <c r="AA333" s="422"/>
      <c r="AB333" s="422"/>
      <c r="AC333" s="422"/>
      <c r="AD333" s="422"/>
      <c r="AE333" s="422"/>
      <c r="AF333" s="422"/>
      <c r="AG333" s="422"/>
      <c r="AH333" s="422"/>
      <c r="AI333" s="422"/>
      <c r="AJ333" s="422"/>
      <c r="AK333" s="422"/>
      <c r="AL333" s="422"/>
      <c r="AM333" s="303"/>
    </row>
    <row r="334" spans="1:39" ht="15.6" outlineLevel="1">
      <c r="B334" s="285" t="s">
        <v>487</v>
      </c>
      <c r="C334" s="288"/>
      <c r="D334" s="288"/>
      <c r="E334" s="288"/>
      <c r="F334" s="288"/>
      <c r="G334" s="288"/>
      <c r="H334" s="288"/>
      <c r="I334" s="288"/>
      <c r="J334" s="288"/>
      <c r="K334" s="288"/>
      <c r="L334" s="288"/>
      <c r="M334" s="288"/>
      <c r="N334" s="288"/>
      <c r="O334" s="288"/>
      <c r="P334" s="288"/>
      <c r="Q334" s="288"/>
      <c r="R334" s="288"/>
      <c r="S334" s="288"/>
      <c r="T334" s="288"/>
      <c r="U334" s="288"/>
      <c r="V334" s="288"/>
      <c r="W334" s="288"/>
      <c r="X334" s="288"/>
      <c r="Y334" s="409"/>
      <c r="Z334" s="422"/>
      <c r="AA334" s="422"/>
      <c r="AB334" s="422"/>
      <c r="AC334" s="422"/>
      <c r="AD334" s="422"/>
      <c r="AE334" s="422"/>
      <c r="AF334" s="422"/>
      <c r="AG334" s="422"/>
      <c r="AH334" s="422"/>
      <c r="AI334" s="422"/>
      <c r="AJ334" s="422"/>
      <c r="AK334" s="422"/>
      <c r="AL334" s="422"/>
      <c r="AM334" s="303"/>
    </row>
    <row r="335" spans="1:39" ht="30" outlineLevel="1">
      <c r="A335" s="519">
        <v>36</v>
      </c>
      <c r="B335" s="748" t="s">
        <v>701</v>
      </c>
      <c r="C335" s="288" t="s">
        <v>25</v>
      </c>
      <c r="D335" s="292">
        <f>'7.  Persistence Report'!AV134</f>
        <v>656</v>
      </c>
      <c r="E335" s="292">
        <f>'7.  Persistence Report'!AW134</f>
        <v>656</v>
      </c>
      <c r="F335" s="292">
        <f>'7.  Persistence Report'!AX134</f>
        <v>656</v>
      </c>
      <c r="G335" s="292">
        <f>'7.  Persistence Report'!AY134</f>
        <v>656</v>
      </c>
      <c r="H335" s="292">
        <f>'7.  Persistence Report'!AZ134</f>
        <v>656</v>
      </c>
      <c r="I335" s="292">
        <f>'7.  Persistence Report'!BA134</f>
        <v>656</v>
      </c>
      <c r="J335" s="292">
        <f>'7.  Persistence Report'!BB134</f>
        <v>656</v>
      </c>
      <c r="K335" s="292">
        <f>'7.  Persistence Report'!BC134</f>
        <v>656</v>
      </c>
      <c r="L335" s="292">
        <f>'7.  Persistence Report'!BD134</f>
        <v>656</v>
      </c>
      <c r="M335" s="292">
        <f>'7.  Persistence Report'!BE134</f>
        <v>656</v>
      </c>
      <c r="N335" s="292">
        <v>0</v>
      </c>
      <c r="O335" s="292">
        <f>'7.  Persistence Report'!Q134</f>
        <v>0</v>
      </c>
      <c r="P335" s="292">
        <f>'7.  Persistence Report'!R134</f>
        <v>0</v>
      </c>
      <c r="Q335" s="292">
        <f>'7.  Persistence Report'!S134</f>
        <v>0</v>
      </c>
      <c r="R335" s="292">
        <f>'7.  Persistence Report'!T134</f>
        <v>0</v>
      </c>
      <c r="S335" s="292">
        <f>'7.  Persistence Report'!U134</f>
        <v>0</v>
      </c>
      <c r="T335" s="292">
        <f>'7.  Persistence Report'!V134</f>
        <v>0</v>
      </c>
      <c r="U335" s="292">
        <f>'7.  Persistence Report'!W134</f>
        <v>0</v>
      </c>
      <c r="V335" s="292">
        <f>'7.  Persistence Report'!X134</f>
        <v>0</v>
      </c>
      <c r="W335" s="292">
        <f>'7.  Persistence Report'!Y134</f>
        <v>0</v>
      </c>
      <c r="X335" s="292">
        <f>'7.  Persistence Report'!Z134</f>
        <v>0</v>
      </c>
      <c r="Y335" s="423">
        <v>1</v>
      </c>
      <c r="Z335" s="407"/>
      <c r="AA335" s="407"/>
      <c r="AB335" s="407"/>
      <c r="AC335" s="407"/>
      <c r="AD335" s="407"/>
      <c r="AE335" s="407"/>
      <c r="AF335" s="407"/>
      <c r="AG335" s="412"/>
      <c r="AH335" s="412"/>
      <c r="AI335" s="412"/>
      <c r="AJ335" s="412"/>
      <c r="AK335" s="412"/>
      <c r="AL335" s="412"/>
      <c r="AM335" s="293">
        <f>SUM(Y335:AL335)</f>
        <v>1</v>
      </c>
    </row>
    <row r="336" spans="1:39" ht="15" outlineLevel="1">
      <c r="B336" s="291" t="s">
        <v>285</v>
      </c>
      <c r="C336" s="288" t="s">
        <v>160</v>
      </c>
      <c r="D336" s="292"/>
      <c r="E336" s="292"/>
      <c r="F336" s="292"/>
      <c r="G336" s="292"/>
      <c r="H336" s="292"/>
      <c r="I336" s="292"/>
      <c r="J336" s="292"/>
      <c r="K336" s="292"/>
      <c r="L336" s="292"/>
      <c r="M336" s="292"/>
      <c r="N336" s="292">
        <f>N335</f>
        <v>0</v>
      </c>
      <c r="O336" s="292"/>
      <c r="P336" s="292"/>
      <c r="Q336" s="292"/>
      <c r="R336" s="292"/>
      <c r="S336" s="292"/>
      <c r="T336" s="292"/>
      <c r="U336" s="292"/>
      <c r="V336" s="292"/>
      <c r="W336" s="292"/>
      <c r="X336" s="292"/>
      <c r="Y336" s="408">
        <f>Y335</f>
        <v>1</v>
      </c>
      <c r="Z336" s="408">
        <f t="shared" ref="Z336:AE336" si="558">Z335</f>
        <v>0</v>
      </c>
      <c r="AA336" s="408">
        <f t="shared" si="558"/>
        <v>0</v>
      </c>
      <c r="AB336" s="408">
        <f t="shared" si="558"/>
        <v>0</v>
      </c>
      <c r="AC336" s="408">
        <f t="shared" si="558"/>
        <v>0</v>
      </c>
      <c r="AD336" s="408">
        <f t="shared" si="558"/>
        <v>0</v>
      </c>
      <c r="AE336" s="408">
        <f t="shared" si="558"/>
        <v>0</v>
      </c>
      <c r="AF336" s="408">
        <f t="shared" ref="AF336" si="559">AF335</f>
        <v>0</v>
      </c>
      <c r="AG336" s="408">
        <f t="shared" ref="AG336" si="560">AG335</f>
        <v>0</v>
      </c>
      <c r="AH336" s="408">
        <f t="shared" ref="AH336" si="561">AH335</f>
        <v>0</v>
      </c>
      <c r="AI336" s="408">
        <f t="shared" ref="AI336" si="562">AI335</f>
        <v>0</v>
      </c>
      <c r="AJ336" s="408">
        <f t="shared" ref="AJ336" si="563">AJ335</f>
        <v>0</v>
      </c>
      <c r="AK336" s="408">
        <f t="shared" ref="AK336" si="564">AK335</f>
        <v>0</v>
      </c>
      <c r="AL336" s="408">
        <f t="shared" ref="AL336" si="565">AL335</f>
        <v>0</v>
      </c>
      <c r="AM336" s="303"/>
    </row>
    <row r="337" spans="1:39" ht="15" outlineLevel="1">
      <c r="B337" s="517"/>
      <c r="C337" s="288"/>
      <c r="D337" s="288"/>
      <c r="E337" s="288"/>
      <c r="F337" s="288"/>
      <c r="G337" s="288"/>
      <c r="H337" s="288"/>
      <c r="I337" s="288"/>
      <c r="J337" s="288"/>
      <c r="K337" s="288"/>
      <c r="L337" s="288"/>
      <c r="M337" s="288"/>
      <c r="N337" s="288"/>
      <c r="O337" s="288"/>
      <c r="P337" s="288"/>
      <c r="Q337" s="288"/>
      <c r="R337" s="288"/>
      <c r="S337" s="288"/>
      <c r="T337" s="288"/>
      <c r="U337" s="288"/>
      <c r="V337" s="288"/>
      <c r="W337" s="288"/>
      <c r="X337" s="288"/>
      <c r="Y337" s="409"/>
      <c r="Z337" s="422"/>
      <c r="AA337" s="422"/>
      <c r="AB337" s="422"/>
      <c r="AC337" s="422"/>
      <c r="AD337" s="422"/>
      <c r="AE337" s="422"/>
      <c r="AF337" s="422"/>
      <c r="AG337" s="422"/>
      <c r="AH337" s="422"/>
      <c r="AI337" s="422"/>
      <c r="AJ337" s="422"/>
      <c r="AK337" s="422"/>
      <c r="AL337" s="422"/>
      <c r="AM337" s="303"/>
    </row>
    <row r="338" spans="1:39" ht="30" outlineLevel="1">
      <c r="A338" s="519">
        <v>37</v>
      </c>
      <c r="B338" s="517" t="s">
        <v>129</v>
      </c>
      <c r="C338" s="288" t="s">
        <v>25</v>
      </c>
      <c r="D338" s="292"/>
      <c r="E338" s="292"/>
      <c r="F338" s="292"/>
      <c r="G338" s="292"/>
      <c r="H338" s="292"/>
      <c r="I338" s="292"/>
      <c r="J338" s="292"/>
      <c r="K338" s="292"/>
      <c r="L338" s="292"/>
      <c r="M338" s="292"/>
      <c r="N338" s="292">
        <v>0</v>
      </c>
      <c r="O338" s="292"/>
      <c r="P338" s="292"/>
      <c r="Q338" s="292"/>
      <c r="R338" s="292"/>
      <c r="S338" s="292"/>
      <c r="T338" s="292"/>
      <c r="U338" s="292"/>
      <c r="V338" s="292"/>
      <c r="W338" s="292"/>
      <c r="X338" s="292"/>
      <c r="Y338" s="423"/>
      <c r="Z338" s="407"/>
      <c r="AA338" s="407"/>
      <c r="AB338" s="407"/>
      <c r="AC338" s="407"/>
      <c r="AD338" s="407"/>
      <c r="AE338" s="407"/>
      <c r="AF338" s="407"/>
      <c r="AG338" s="412"/>
      <c r="AH338" s="412"/>
      <c r="AI338" s="412"/>
      <c r="AJ338" s="412"/>
      <c r="AK338" s="412"/>
      <c r="AL338" s="412"/>
      <c r="AM338" s="293">
        <f>SUM(Y338:AL338)</f>
        <v>0</v>
      </c>
    </row>
    <row r="339" spans="1:39" ht="15" outlineLevel="1">
      <c r="B339" s="291" t="s">
        <v>285</v>
      </c>
      <c r="C339" s="288" t="s">
        <v>160</v>
      </c>
      <c r="D339" s="292"/>
      <c r="E339" s="292"/>
      <c r="F339" s="292"/>
      <c r="G339" s="292"/>
      <c r="H339" s="292"/>
      <c r="I339" s="292"/>
      <c r="J339" s="292"/>
      <c r="K339" s="292"/>
      <c r="L339" s="292"/>
      <c r="M339" s="292"/>
      <c r="N339" s="292">
        <f>N338</f>
        <v>0</v>
      </c>
      <c r="O339" s="292"/>
      <c r="P339" s="292"/>
      <c r="Q339" s="292"/>
      <c r="R339" s="292"/>
      <c r="S339" s="292"/>
      <c r="T339" s="292"/>
      <c r="U339" s="292"/>
      <c r="V339" s="292"/>
      <c r="W339" s="292"/>
      <c r="X339" s="292"/>
      <c r="Y339" s="408">
        <f>Y338</f>
        <v>0</v>
      </c>
      <c r="Z339" s="408">
        <f t="shared" ref="Z339:AE339" si="566">Z338</f>
        <v>0</v>
      </c>
      <c r="AA339" s="408">
        <f t="shared" si="566"/>
        <v>0</v>
      </c>
      <c r="AB339" s="408">
        <f t="shared" si="566"/>
        <v>0</v>
      </c>
      <c r="AC339" s="408">
        <f t="shared" si="566"/>
        <v>0</v>
      </c>
      <c r="AD339" s="408">
        <f t="shared" si="566"/>
        <v>0</v>
      </c>
      <c r="AE339" s="408">
        <f t="shared" si="566"/>
        <v>0</v>
      </c>
      <c r="AF339" s="408">
        <f t="shared" ref="AF339" si="567">AF338</f>
        <v>0</v>
      </c>
      <c r="AG339" s="408">
        <f t="shared" ref="AG339" si="568">AG338</f>
        <v>0</v>
      </c>
      <c r="AH339" s="408">
        <f t="shared" ref="AH339" si="569">AH338</f>
        <v>0</v>
      </c>
      <c r="AI339" s="408">
        <f t="shared" ref="AI339" si="570">AI338</f>
        <v>0</v>
      </c>
      <c r="AJ339" s="408">
        <f t="shared" ref="AJ339" si="571">AJ338</f>
        <v>0</v>
      </c>
      <c r="AK339" s="408">
        <f t="shared" ref="AK339" si="572">AK338</f>
        <v>0</v>
      </c>
      <c r="AL339" s="408">
        <f t="shared" ref="AL339" si="573">AL338</f>
        <v>0</v>
      </c>
      <c r="AM339" s="303"/>
    </row>
    <row r="340" spans="1:39" ht="15" outlineLevel="1">
      <c r="B340" s="517"/>
      <c r="C340" s="288"/>
      <c r="D340" s="288"/>
      <c r="E340" s="288"/>
      <c r="F340" s="288"/>
      <c r="G340" s="288"/>
      <c r="H340" s="288"/>
      <c r="I340" s="288"/>
      <c r="J340" s="288"/>
      <c r="K340" s="288"/>
      <c r="L340" s="288"/>
      <c r="M340" s="288"/>
      <c r="N340" s="288"/>
      <c r="O340" s="288"/>
      <c r="P340" s="288"/>
      <c r="Q340" s="288"/>
      <c r="R340" s="288"/>
      <c r="S340" s="288"/>
      <c r="T340" s="288"/>
      <c r="U340" s="288"/>
      <c r="V340" s="288"/>
      <c r="W340" s="288"/>
      <c r="X340" s="288"/>
      <c r="Y340" s="409"/>
      <c r="Z340" s="422"/>
      <c r="AA340" s="422"/>
      <c r="AB340" s="422"/>
      <c r="AC340" s="422"/>
      <c r="AD340" s="422"/>
      <c r="AE340" s="422"/>
      <c r="AF340" s="422"/>
      <c r="AG340" s="422"/>
      <c r="AH340" s="422"/>
      <c r="AI340" s="422"/>
      <c r="AJ340" s="422"/>
      <c r="AK340" s="422"/>
      <c r="AL340" s="422"/>
      <c r="AM340" s="303"/>
    </row>
    <row r="341" spans="1:39" ht="15" outlineLevel="1">
      <c r="A341" s="519">
        <v>38</v>
      </c>
      <c r="B341" s="517" t="s">
        <v>130</v>
      </c>
      <c r="C341" s="288" t="s">
        <v>25</v>
      </c>
      <c r="D341" s="292"/>
      <c r="E341" s="292"/>
      <c r="F341" s="292"/>
      <c r="G341" s="292"/>
      <c r="H341" s="292"/>
      <c r="I341" s="292"/>
      <c r="J341" s="292"/>
      <c r="K341" s="292"/>
      <c r="L341" s="292"/>
      <c r="M341" s="292"/>
      <c r="N341" s="292">
        <v>0</v>
      </c>
      <c r="O341" s="292"/>
      <c r="P341" s="292"/>
      <c r="Q341" s="292"/>
      <c r="R341" s="292"/>
      <c r="S341" s="292"/>
      <c r="T341" s="292"/>
      <c r="U341" s="292"/>
      <c r="V341" s="292"/>
      <c r="W341" s="292"/>
      <c r="X341" s="292"/>
      <c r="Y341" s="423"/>
      <c r="Z341" s="407"/>
      <c r="AA341" s="407"/>
      <c r="AB341" s="407"/>
      <c r="AC341" s="407"/>
      <c r="AD341" s="407"/>
      <c r="AE341" s="407"/>
      <c r="AF341" s="407"/>
      <c r="AG341" s="412"/>
      <c r="AH341" s="412"/>
      <c r="AI341" s="412"/>
      <c r="AJ341" s="412"/>
      <c r="AK341" s="412"/>
      <c r="AL341" s="412"/>
      <c r="AM341" s="293">
        <f>SUM(Y341:AL341)</f>
        <v>0</v>
      </c>
    </row>
    <row r="342" spans="1:39" ht="15" outlineLevel="1">
      <c r="B342" s="291" t="s">
        <v>285</v>
      </c>
      <c r="C342" s="288" t="s">
        <v>160</v>
      </c>
      <c r="D342" s="292"/>
      <c r="E342" s="292"/>
      <c r="F342" s="292"/>
      <c r="G342" s="292"/>
      <c r="H342" s="292"/>
      <c r="I342" s="292"/>
      <c r="J342" s="292"/>
      <c r="K342" s="292"/>
      <c r="L342" s="292"/>
      <c r="M342" s="292"/>
      <c r="N342" s="292">
        <f>N341</f>
        <v>0</v>
      </c>
      <c r="O342" s="292"/>
      <c r="P342" s="292"/>
      <c r="Q342" s="292"/>
      <c r="R342" s="292"/>
      <c r="S342" s="292"/>
      <c r="T342" s="292"/>
      <c r="U342" s="292"/>
      <c r="V342" s="292"/>
      <c r="W342" s="292"/>
      <c r="X342" s="292"/>
      <c r="Y342" s="408">
        <f>Y341</f>
        <v>0</v>
      </c>
      <c r="Z342" s="408">
        <f t="shared" ref="Z342:AE342" si="574">Z341</f>
        <v>0</v>
      </c>
      <c r="AA342" s="408">
        <f t="shared" si="574"/>
        <v>0</v>
      </c>
      <c r="AB342" s="408">
        <f t="shared" si="574"/>
        <v>0</v>
      </c>
      <c r="AC342" s="408">
        <f t="shared" si="574"/>
        <v>0</v>
      </c>
      <c r="AD342" s="408">
        <f t="shared" si="574"/>
        <v>0</v>
      </c>
      <c r="AE342" s="408">
        <f t="shared" si="574"/>
        <v>0</v>
      </c>
      <c r="AF342" s="408">
        <f t="shared" ref="AF342" si="575">AF341</f>
        <v>0</v>
      </c>
      <c r="AG342" s="408">
        <f t="shared" ref="AG342" si="576">AG341</f>
        <v>0</v>
      </c>
      <c r="AH342" s="408">
        <f t="shared" ref="AH342" si="577">AH341</f>
        <v>0</v>
      </c>
      <c r="AI342" s="408">
        <f t="shared" ref="AI342" si="578">AI341</f>
        <v>0</v>
      </c>
      <c r="AJ342" s="408">
        <f t="shared" ref="AJ342" si="579">AJ341</f>
        <v>0</v>
      </c>
      <c r="AK342" s="408">
        <f t="shared" ref="AK342" si="580">AK341</f>
        <v>0</v>
      </c>
      <c r="AL342" s="408">
        <f t="shared" ref="AL342" si="581">AL341</f>
        <v>0</v>
      </c>
      <c r="AM342" s="303"/>
    </row>
    <row r="343" spans="1:39" ht="15" outlineLevel="1">
      <c r="B343" s="517"/>
      <c r="C343" s="288"/>
      <c r="D343" s="288"/>
      <c r="E343" s="288"/>
      <c r="F343" s="288"/>
      <c r="G343" s="288"/>
      <c r="H343" s="288"/>
      <c r="I343" s="288"/>
      <c r="J343" s="288"/>
      <c r="K343" s="288"/>
      <c r="L343" s="288"/>
      <c r="M343" s="288"/>
      <c r="N343" s="288"/>
      <c r="O343" s="288"/>
      <c r="P343" s="288"/>
      <c r="Q343" s="288"/>
      <c r="R343" s="288"/>
      <c r="S343" s="288"/>
      <c r="T343" s="288"/>
      <c r="U343" s="288"/>
      <c r="V343" s="288"/>
      <c r="W343" s="288"/>
      <c r="X343" s="288"/>
      <c r="Y343" s="409"/>
      <c r="Z343" s="422"/>
      <c r="AA343" s="422"/>
      <c r="AB343" s="422"/>
      <c r="AC343" s="422"/>
      <c r="AD343" s="422"/>
      <c r="AE343" s="422"/>
      <c r="AF343" s="422"/>
      <c r="AG343" s="422"/>
      <c r="AH343" s="422"/>
      <c r="AI343" s="422"/>
      <c r="AJ343" s="422"/>
      <c r="AK343" s="422"/>
      <c r="AL343" s="422"/>
      <c r="AM343" s="303"/>
    </row>
    <row r="344" spans="1:39" ht="30" outlineLevel="1">
      <c r="A344" s="519">
        <v>39</v>
      </c>
      <c r="B344" s="517" t="s">
        <v>131</v>
      </c>
      <c r="C344" s="288" t="s">
        <v>25</v>
      </c>
      <c r="D344" s="292"/>
      <c r="E344" s="292"/>
      <c r="F344" s="292"/>
      <c r="G344" s="292"/>
      <c r="H344" s="292"/>
      <c r="I344" s="292"/>
      <c r="J344" s="292"/>
      <c r="K344" s="292"/>
      <c r="L344" s="292"/>
      <c r="M344" s="292"/>
      <c r="N344" s="292">
        <v>0</v>
      </c>
      <c r="O344" s="292"/>
      <c r="P344" s="292"/>
      <c r="Q344" s="292"/>
      <c r="R344" s="292"/>
      <c r="S344" s="292"/>
      <c r="T344" s="292"/>
      <c r="U344" s="292"/>
      <c r="V344" s="292"/>
      <c r="W344" s="292"/>
      <c r="X344" s="292"/>
      <c r="Y344" s="423"/>
      <c r="Z344" s="407"/>
      <c r="AA344" s="407"/>
      <c r="AB344" s="407"/>
      <c r="AC344" s="407"/>
      <c r="AD344" s="407"/>
      <c r="AE344" s="407"/>
      <c r="AF344" s="407"/>
      <c r="AG344" s="412"/>
      <c r="AH344" s="412"/>
      <c r="AI344" s="412"/>
      <c r="AJ344" s="412"/>
      <c r="AK344" s="412"/>
      <c r="AL344" s="412"/>
      <c r="AM344" s="293">
        <f>SUM(Y344:AL344)</f>
        <v>0</v>
      </c>
    </row>
    <row r="345" spans="1:39" ht="15" outlineLevel="1">
      <c r="B345" s="291" t="s">
        <v>285</v>
      </c>
      <c r="C345" s="288" t="s">
        <v>160</v>
      </c>
      <c r="D345" s="292"/>
      <c r="E345" s="292"/>
      <c r="F345" s="292"/>
      <c r="G345" s="292"/>
      <c r="H345" s="292"/>
      <c r="I345" s="292"/>
      <c r="J345" s="292"/>
      <c r="K345" s="292"/>
      <c r="L345" s="292"/>
      <c r="M345" s="292"/>
      <c r="N345" s="292">
        <f>N344</f>
        <v>0</v>
      </c>
      <c r="O345" s="292"/>
      <c r="P345" s="292"/>
      <c r="Q345" s="292"/>
      <c r="R345" s="292"/>
      <c r="S345" s="292"/>
      <c r="T345" s="292"/>
      <c r="U345" s="292"/>
      <c r="V345" s="292"/>
      <c r="W345" s="292"/>
      <c r="X345" s="292"/>
      <c r="Y345" s="408">
        <f>Y344</f>
        <v>0</v>
      </c>
      <c r="Z345" s="408">
        <f t="shared" ref="Z345:AE345" si="582">Z344</f>
        <v>0</v>
      </c>
      <c r="AA345" s="408">
        <f t="shared" si="582"/>
        <v>0</v>
      </c>
      <c r="AB345" s="408">
        <f t="shared" si="582"/>
        <v>0</v>
      </c>
      <c r="AC345" s="408">
        <f t="shared" si="582"/>
        <v>0</v>
      </c>
      <c r="AD345" s="408">
        <f t="shared" si="582"/>
        <v>0</v>
      </c>
      <c r="AE345" s="408">
        <f t="shared" si="582"/>
        <v>0</v>
      </c>
      <c r="AF345" s="408">
        <f t="shared" ref="AF345" si="583">AF344</f>
        <v>0</v>
      </c>
      <c r="AG345" s="408">
        <f t="shared" ref="AG345" si="584">AG344</f>
        <v>0</v>
      </c>
      <c r="AH345" s="408">
        <f t="shared" ref="AH345" si="585">AH344</f>
        <v>0</v>
      </c>
      <c r="AI345" s="408">
        <f t="shared" ref="AI345" si="586">AI344</f>
        <v>0</v>
      </c>
      <c r="AJ345" s="408">
        <f t="shared" ref="AJ345" si="587">AJ344</f>
        <v>0</v>
      </c>
      <c r="AK345" s="408">
        <f t="shared" ref="AK345" si="588">AK344</f>
        <v>0</v>
      </c>
      <c r="AL345" s="408">
        <f t="shared" ref="AL345" si="589">AL344</f>
        <v>0</v>
      </c>
      <c r="AM345" s="303"/>
    </row>
    <row r="346" spans="1:39" ht="15" outlineLevel="1">
      <c r="B346" s="517"/>
      <c r="C346" s="288"/>
      <c r="D346" s="288"/>
      <c r="E346" s="288"/>
      <c r="F346" s="288"/>
      <c r="G346" s="288"/>
      <c r="H346" s="288"/>
      <c r="I346" s="288"/>
      <c r="J346" s="288"/>
      <c r="K346" s="288"/>
      <c r="L346" s="288"/>
      <c r="M346" s="288"/>
      <c r="N346" s="288"/>
      <c r="O346" s="288"/>
      <c r="P346" s="288"/>
      <c r="Q346" s="288"/>
      <c r="R346" s="288"/>
      <c r="S346" s="288"/>
      <c r="T346" s="288"/>
      <c r="U346" s="288"/>
      <c r="V346" s="288"/>
      <c r="W346" s="288"/>
      <c r="X346" s="288"/>
      <c r="Y346" s="409"/>
      <c r="Z346" s="422"/>
      <c r="AA346" s="422"/>
      <c r="AB346" s="422"/>
      <c r="AC346" s="422"/>
      <c r="AD346" s="422"/>
      <c r="AE346" s="422"/>
      <c r="AF346" s="422"/>
      <c r="AG346" s="422"/>
      <c r="AH346" s="422"/>
      <c r="AI346" s="422"/>
      <c r="AJ346" s="422"/>
      <c r="AK346" s="422"/>
      <c r="AL346" s="422"/>
      <c r="AM346" s="303"/>
    </row>
    <row r="347" spans="1:39" ht="30" outlineLevel="1">
      <c r="A347" s="519">
        <v>40</v>
      </c>
      <c r="B347" s="517" t="s">
        <v>132</v>
      </c>
      <c r="C347" s="288" t="s">
        <v>25</v>
      </c>
      <c r="D347" s="292"/>
      <c r="E347" s="292"/>
      <c r="F347" s="292"/>
      <c r="G347" s="292"/>
      <c r="H347" s="292"/>
      <c r="I347" s="292"/>
      <c r="J347" s="292"/>
      <c r="K347" s="292"/>
      <c r="L347" s="292"/>
      <c r="M347" s="292"/>
      <c r="N347" s="292">
        <v>0</v>
      </c>
      <c r="O347" s="292"/>
      <c r="P347" s="292"/>
      <c r="Q347" s="292"/>
      <c r="R347" s="292"/>
      <c r="S347" s="292"/>
      <c r="T347" s="292"/>
      <c r="U347" s="292"/>
      <c r="V347" s="292"/>
      <c r="W347" s="292"/>
      <c r="X347" s="292"/>
      <c r="Y347" s="423"/>
      <c r="Z347" s="407"/>
      <c r="AA347" s="407"/>
      <c r="AB347" s="407"/>
      <c r="AC347" s="407"/>
      <c r="AD347" s="407"/>
      <c r="AE347" s="407"/>
      <c r="AF347" s="407"/>
      <c r="AG347" s="412"/>
      <c r="AH347" s="412"/>
      <c r="AI347" s="412"/>
      <c r="AJ347" s="412"/>
      <c r="AK347" s="412"/>
      <c r="AL347" s="412"/>
      <c r="AM347" s="293">
        <f>SUM(Y347:AL347)</f>
        <v>0</v>
      </c>
    </row>
    <row r="348" spans="1:39" ht="15" outlineLevel="1">
      <c r="B348" s="291" t="s">
        <v>285</v>
      </c>
      <c r="C348" s="288" t="s">
        <v>160</v>
      </c>
      <c r="D348" s="292"/>
      <c r="E348" s="292"/>
      <c r="F348" s="292"/>
      <c r="G348" s="292"/>
      <c r="H348" s="292"/>
      <c r="I348" s="292"/>
      <c r="J348" s="292"/>
      <c r="K348" s="292"/>
      <c r="L348" s="292"/>
      <c r="M348" s="292"/>
      <c r="N348" s="292">
        <f>N347</f>
        <v>0</v>
      </c>
      <c r="O348" s="292"/>
      <c r="P348" s="292"/>
      <c r="Q348" s="292"/>
      <c r="R348" s="292"/>
      <c r="S348" s="292"/>
      <c r="T348" s="292"/>
      <c r="U348" s="292"/>
      <c r="V348" s="292"/>
      <c r="W348" s="292"/>
      <c r="X348" s="292"/>
      <c r="Y348" s="408">
        <f>Y347</f>
        <v>0</v>
      </c>
      <c r="Z348" s="408">
        <f t="shared" ref="Z348:AE348" si="590">Z347</f>
        <v>0</v>
      </c>
      <c r="AA348" s="408">
        <f t="shared" si="590"/>
        <v>0</v>
      </c>
      <c r="AB348" s="408">
        <f t="shared" si="590"/>
        <v>0</v>
      </c>
      <c r="AC348" s="408">
        <f t="shared" si="590"/>
        <v>0</v>
      </c>
      <c r="AD348" s="408">
        <f t="shared" si="590"/>
        <v>0</v>
      </c>
      <c r="AE348" s="408">
        <f t="shared" si="590"/>
        <v>0</v>
      </c>
      <c r="AF348" s="408">
        <f t="shared" ref="AF348" si="591">AF347</f>
        <v>0</v>
      </c>
      <c r="AG348" s="408">
        <f t="shared" ref="AG348" si="592">AG347</f>
        <v>0</v>
      </c>
      <c r="AH348" s="408">
        <f t="shared" ref="AH348" si="593">AH347</f>
        <v>0</v>
      </c>
      <c r="AI348" s="408">
        <f t="shared" ref="AI348" si="594">AI347</f>
        <v>0</v>
      </c>
      <c r="AJ348" s="408">
        <f t="shared" ref="AJ348" si="595">AJ347</f>
        <v>0</v>
      </c>
      <c r="AK348" s="408">
        <f t="shared" ref="AK348" si="596">AK347</f>
        <v>0</v>
      </c>
      <c r="AL348" s="408">
        <f t="shared" ref="AL348" si="597">AL347</f>
        <v>0</v>
      </c>
      <c r="AM348" s="303"/>
    </row>
    <row r="349" spans="1:39" ht="15" outlineLevel="1">
      <c r="B349" s="517"/>
      <c r="C349" s="288"/>
      <c r="D349" s="288"/>
      <c r="E349" s="288"/>
      <c r="F349" s="288"/>
      <c r="G349" s="288"/>
      <c r="H349" s="288"/>
      <c r="I349" s="288"/>
      <c r="J349" s="288"/>
      <c r="K349" s="288"/>
      <c r="L349" s="288"/>
      <c r="M349" s="288"/>
      <c r="N349" s="288"/>
      <c r="O349" s="288"/>
      <c r="P349" s="288"/>
      <c r="Q349" s="288"/>
      <c r="R349" s="288"/>
      <c r="S349" s="288"/>
      <c r="T349" s="288"/>
      <c r="U349" s="288"/>
      <c r="V349" s="288"/>
      <c r="W349" s="288"/>
      <c r="X349" s="288"/>
      <c r="Y349" s="409"/>
      <c r="Z349" s="422"/>
      <c r="AA349" s="422"/>
      <c r="AB349" s="422"/>
      <c r="AC349" s="422"/>
      <c r="AD349" s="422"/>
      <c r="AE349" s="422"/>
      <c r="AF349" s="422"/>
      <c r="AG349" s="422"/>
      <c r="AH349" s="422"/>
      <c r="AI349" s="422"/>
      <c r="AJ349" s="422"/>
      <c r="AK349" s="422"/>
      <c r="AL349" s="422"/>
      <c r="AM349" s="303"/>
    </row>
    <row r="350" spans="1:39" ht="45" outlineLevel="1">
      <c r="A350" s="519">
        <v>41</v>
      </c>
      <c r="B350" s="517" t="s">
        <v>133</v>
      </c>
      <c r="C350" s="288" t="s">
        <v>25</v>
      </c>
      <c r="D350" s="292"/>
      <c r="E350" s="292"/>
      <c r="F350" s="292"/>
      <c r="G350" s="292"/>
      <c r="H350" s="292"/>
      <c r="I350" s="292"/>
      <c r="J350" s="292"/>
      <c r="K350" s="292"/>
      <c r="L350" s="292"/>
      <c r="M350" s="292"/>
      <c r="N350" s="292">
        <v>0</v>
      </c>
      <c r="O350" s="292"/>
      <c r="P350" s="292"/>
      <c r="Q350" s="292"/>
      <c r="R350" s="292"/>
      <c r="S350" s="292"/>
      <c r="T350" s="292"/>
      <c r="U350" s="292"/>
      <c r="V350" s="292"/>
      <c r="W350" s="292"/>
      <c r="X350" s="292"/>
      <c r="Y350" s="423"/>
      <c r="Z350" s="407"/>
      <c r="AA350" s="407"/>
      <c r="AB350" s="407"/>
      <c r="AC350" s="407"/>
      <c r="AD350" s="407"/>
      <c r="AE350" s="407"/>
      <c r="AF350" s="407"/>
      <c r="AG350" s="412"/>
      <c r="AH350" s="412"/>
      <c r="AI350" s="412"/>
      <c r="AJ350" s="412"/>
      <c r="AK350" s="412"/>
      <c r="AL350" s="412"/>
      <c r="AM350" s="293">
        <f>SUM(Y350:AL350)</f>
        <v>0</v>
      </c>
    </row>
    <row r="351" spans="1:39" ht="15" outlineLevel="1">
      <c r="B351" s="291" t="s">
        <v>285</v>
      </c>
      <c r="C351" s="288" t="s">
        <v>160</v>
      </c>
      <c r="D351" s="292"/>
      <c r="E351" s="292"/>
      <c r="F351" s="292"/>
      <c r="G351" s="292"/>
      <c r="H351" s="292"/>
      <c r="I351" s="292"/>
      <c r="J351" s="292"/>
      <c r="K351" s="292"/>
      <c r="L351" s="292"/>
      <c r="M351" s="292"/>
      <c r="N351" s="292">
        <f>N350</f>
        <v>0</v>
      </c>
      <c r="O351" s="292"/>
      <c r="P351" s="292"/>
      <c r="Q351" s="292"/>
      <c r="R351" s="292"/>
      <c r="S351" s="292"/>
      <c r="T351" s="292"/>
      <c r="U351" s="292"/>
      <c r="V351" s="292"/>
      <c r="W351" s="292"/>
      <c r="X351" s="292"/>
      <c r="Y351" s="408">
        <f>Y350</f>
        <v>0</v>
      </c>
      <c r="Z351" s="408">
        <f t="shared" ref="Z351:AE351" si="598">Z350</f>
        <v>0</v>
      </c>
      <c r="AA351" s="408">
        <f t="shared" si="598"/>
        <v>0</v>
      </c>
      <c r="AB351" s="408">
        <f t="shared" si="598"/>
        <v>0</v>
      </c>
      <c r="AC351" s="408">
        <f t="shared" si="598"/>
        <v>0</v>
      </c>
      <c r="AD351" s="408">
        <f t="shared" si="598"/>
        <v>0</v>
      </c>
      <c r="AE351" s="408">
        <f t="shared" si="598"/>
        <v>0</v>
      </c>
      <c r="AF351" s="408">
        <f t="shared" ref="AF351" si="599">AF350</f>
        <v>0</v>
      </c>
      <c r="AG351" s="408">
        <f t="shared" ref="AG351" si="600">AG350</f>
        <v>0</v>
      </c>
      <c r="AH351" s="408">
        <f t="shared" ref="AH351" si="601">AH350</f>
        <v>0</v>
      </c>
      <c r="AI351" s="408">
        <f t="shared" ref="AI351" si="602">AI350</f>
        <v>0</v>
      </c>
      <c r="AJ351" s="408">
        <f t="shared" ref="AJ351" si="603">AJ350</f>
        <v>0</v>
      </c>
      <c r="AK351" s="408">
        <f t="shared" ref="AK351" si="604">AK350</f>
        <v>0</v>
      </c>
      <c r="AL351" s="408">
        <f t="shared" ref="AL351" si="605">AL350</f>
        <v>0</v>
      </c>
      <c r="AM351" s="303"/>
    </row>
    <row r="352" spans="1:39" ht="15" outlineLevel="1">
      <c r="B352" s="517"/>
      <c r="C352" s="288"/>
      <c r="D352" s="288"/>
      <c r="E352" s="288"/>
      <c r="F352" s="288"/>
      <c r="G352" s="288"/>
      <c r="H352" s="288"/>
      <c r="I352" s="288"/>
      <c r="J352" s="288"/>
      <c r="K352" s="288"/>
      <c r="L352" s="288"/>
      <c r="M352" s="288"/>
      <c r="N352" s="288"/>
      <c r="O352" s="288"/>
      <c r="P352" s="288"/>
      <c r="Q352" s="288"/>
      <c r="R352" s="288"/>
      <c r="S352" s="288"/>
      <c r="T352" s="288"/>
      <c r="U352" s="288"/>
      <c r="V352" s="288"/>
      <c r="W352" s="288"/>
      <c r="X352" s="288"/>
      <c r="Y352" s="409"/>
      <c r="Z352" s="422"/>
      <c r="AA352" s="422"/>
      <c r="AB352" s="422"/>
      <c r="AC352" s="422"/>
      <c r="AD352" s="422"/>
      <c r="AE352" s="422"/>
      <c r="AF352" s="422"/>
      <c r="AG352" s="422"/>
      <c r="AH352" s="422"/>
      <c r="AI352" s="422"/>
      <c r="AJ352" s="422"/>
      <c r="AK352" s="422"/>
      <c r="AL352" s="422"/>
      <c r="AM352" s="303"/>
    </row>
    <row r="353" spans="1:39" ht="30" outlineLevel="1">
      <c r="A353" s="519">
        <v>42</v>
      </c>
      <c r="B353" s="517" t="s">
        <v>134</v>
      </c>
      <c r="C353" s="288" t="s">
        <v>25</v>
      </c>
      <c r="D353" s="292"/>
      <c r="E353" s="292"/>
      <c r="F353" s="292"/>
      <c r="G353" s="292"/>
      <c r="H353" s="292"/>
      <c r="I353" s="292"/>
      <c r="J353" s="292"/>
      <c r="K353" s="292"/>
      <c r="L353" s="292"/>
      <c r="M353" s="292"/>
      <c r="N353" s="288"/>
      <c r="O353" s="292"/>
      <c r="P353" s="292"/>
      <c r="Q353" s="292"/>
      <c r="R353" s="292"/>
      <c r="S353" s="292"/>
      <c r="T353" s="292"/>
      <c r="U353" s="292"/>
      <c r="V353" s="292"/>
      <c r="W353" s="292"/>
      <c r="X353" s="292"/>
      <c r="Y353" s="423"/>
      <c r="Z353" s="407"/>
      <c r="AA353" s="407"/>
      <c r="AB353" s="407"/>
      <c r="AC353" s="407"/>
      <c r="AD353" s="407"/>
      <c r="AE353" s="407"/>
      <c r="AF353" s="407"/>
      <c r="AG353" s="412"/>
      <c r="AH353" s="412"/>
      <c r="AI353" s="412"/>
      <c r="AJ353" s="412"/>
      <c r="AK353" s="412"/>
      <c r="AL353" s="412"/>
      <c r="AM353" s="293">
        <f>SUM(Y353:AL353)</f>
        <v>0</v>
      </c>
    </row>
    <row r="354" spans="1:39" ht="15" outlineLevel="1">
      <c r="B354" s="291" t="s">
        <v>285</v>
      </c>
      <c r="C354" s="288" t="s">
        <v>160</v>
      </c>
      <c r="D354" s="292"/>
      <c r="E354" s="292"/>
      <c r="F354" s="292"/>
      <c r="G354" s="292"/>
      <c r="H354" s="292"/>
      <c r="I354" s="292"/>
      <c r="J354" s="292"/>
      <c r="K354" s="292"/>
      <c r="L354" s="292"/>
      <c r="M354" s="292"/>
      <c r="N354" s="465"/>
      <c r="O354" s="292"/>
      <c r="P354" s="292"/>
      <c r="Q354" s="292"/>
      <c r="R354" s="292"/>
      <c r="S354" s="292"/>
      <c r="T354" s="292"/>
      <c r="U354" s="292"/>
      <c r="V354" s="292"/>
      <c r="W354" s="292"/>
      <c r="X354" s="292"/>
      <c r="Y354" s="408">
        <f>Y353</f>
        <v>0</v>
      </c>
      <c r="Z354" s="408">
        <f t="shared" ref="Z354:AE354" si="606">Z353</f>
        <v>0</v>
      </c>
      <c r="AA354" s="408">
        <f t="shared" si="606"/>
        <v>0</v>
      </c>
      <c r="AB354" s="408">
        <f t="shared" si="606"/>
        <v>0</v>
      </c>
      <c r="AC354" s="408">
        <f t="shared" si="606"/>
        <v>0</v>
      </c>
      <c r="AD354" s="408">
        <f t="shared" si="606"/>
        <v>0</v>
      </c>
      <c r="AE354" s="408">
        <f t="shared" si="606"/>
        <v>0</v>
      </c>
      <c r="AF354" s="408">
        <f t="shared" ref="AF354" si="607">AF353</f>
        <v>0</v>
      </c>
      <c r="AG354" s="408">
        <f t="shared" ref="AG354" si="608">AG353</f>
        <v>0</v>
      </c>
      <c r="AH354" s="408">
        <f t="shared" ref="AH354" si="609">AH353</f>
        <v>0</v>
      </c>
      <c r="AI354" s="408">
        <f t="shared" ref="AI354" si="610">AI353</f>
        <v>0</v>
      </c>
      <c r="AJ354" s="408">
        <f t="shared" ref="AJ354" si="611">AJ353</f>
        <v>0</v>
      </c>
      <c r="AK354" s="408">
        <f t="shared" ref="AK354" si="612">AK353</f>
        <v>0</v>
      </c>
      <c r="AL354" s="408">
        <f t="shared" ref="AL354" si="613">AL353</f>
        <v>0</v>
      </c>
      <c r="AM354" s="303"/>
    </row>
    <row r="355" spans="1:39" ht="15" outlineLevel="1">
      <c r="B355" s="517"/>
      <c r="C355" s="288"/>
      <c r="D355" s="288"/>
      <c r="E355" s="288"/>
      <c r="F355" s="288"/>
      <c r="G355" s="288"/>
      <c r="H355" s="288"/>
      <c r="I355" s="288"/>
      <c r="J355" s="288"/>
      <c r="K355" s="288"/>
      <c r="L355" s="288"/>
      <c r="M355" s="288"/>
      <c r="N355" s="288"/>
      <c r="O355" s="288"/>
      <c r="P355" s="288"/>
      <c r="Q355" s="288"/>
      <c r="R355" s="288"/>
      <c r="S355" s="288"/>
      <c r="T355" s="288"/>
      <c r="U355" s="288"/>
      <c r="V355" s="288"/>
      <c r="W355" s="288"/>
      <c r="X355" s="288"/>
      <c r="Y355" s="409"/>
      <c r="Z355" s="422"/>
      <c r="AA355" s="422"/>
      <c r="AB355" s="422"/>
      <c r="AC355" s="422"/>
      <c r="AD355" s="422"/>
      <c r="AE355" s="422"/>
      <c r="AF355" s="422"/>
      <c r="AG355" s="422"/>
      <c r="AH355" s="422"/>
      <c r="AI355" s="422"/>
      <c r="AJ355" s="422"/>
      <c r="AK355" s="422"/>
      <c r="AL355" s="422"/>
      <c r="AM355" s="303"/>
    </row>
    <row r="356" spans="1:39" ht="15" outlineLevel="1">
      <c r="A356" s="519">
        <v>43</v>
      </c>
      <c r="B356" s="517" t="s">
        <v>135</v>
      </c>
      <c r="C356" s="288" t="s">
        <v>25</v>
      </c>
      <c r="D356" s="292"/>
      <c r="E356" s="292"/>
      <c r="F356" s="292"/>
      <c r="G356" s="292"/>
      <c r="H356" s="292"/>
      <c r="I356" s="292"/>
      <c r="J356" s="292"/>
      <c r="K356" s="292"/>
      <c r="L356" s="292"/>
      <c r="M356" s="292"/>
      <c r="N356" s="292">
        <v>0</v>
      </c>
      <c r="O356" s="292"/>
      <c r="P356" s="292"/>
      <c r="Q356" s="292"/>
      <c r="R356" s="292"/>
      <c r="S356" s="292"/>
      <c r="T356" s="292"/>
      <c r="U356" s="292"/>
      <c r="V356" s="292"/>
      <c r="W356" s="292"/>
      <c r="X356" s="292"/>
      <c r="Y356" s="423"/>
      <c r="Z356" s="407"/>
      <c r="AA356" s="407"/>
      <c r="AB356" s="407"/>
      <c r="AC356" s="407"/>
      <c r="AD356" s="407"/>
      <c r="AE356" s="407"/>
      <c r="AF356" s="407"/>
      <c r="AG356" s="412"/>
      <c r="AH356" s="412"/>
      <c r="AI356" s="412"/>
      <c r="AJ356" s="412"/>
      <c r="AK356" s="412"/>
      <c r="AL356" s="412"/>
      <c r="AM356" s="293">
        <f>SUM(Y356:AL356)</f>
        <v>0</v>
      </c>
    </row>
    <row r="357" spans="1:39" ht="15" outlineLevel="1">
      <c r="B357" s="291" t="s">
        <v>285</v>
      </c>
      <c r="C357" s="288" t="s">
        <v>160</v>
      </c>
      <c r="D357" s="292"/>
      <c r="E357" s="292"/>
      <c r="F357" s="292"/>
      <c r="G357" s="292"/>
      <c r="H357" s="292"/>
      <c r="I357" s="292"/>
      <c r="J357" s="292"/>
      <c r="K357" s="292"/>
      <c r="L357" s="292"/>
      <c r="M357" s="292"/>
      <c r="N357" s="292">
        <f>N356</f>
        <v>0</v>
      </c>
      <c r="O357" s="292"/>
      <c r="P357" s="292"/>
      <c r="Q357" s="292"/>
      <c r="R357" s="292"/>
      <c r="S357" s="292"/>
      <c r="T357" s="292"/>
      <c r="U357" s="292"/>
      <c r="V357" s="292"/>
      <c r="W357" s="292"/>
      <c r="X357" s="292"/>
      <c r="Y357" s="408">
        <f>Y356</f>
        <v>0</v>
      </c>
      <c r="Z357" s="408">
        <f t="shared" ref="Z357:AE357" si="614">Z356</f>
        <v>0</v>
      </c>
      <c r="AA357" s="408">
        <f t="shared" si="614"/>
        <v>0</v>
      </c>
      <c r="AB357" s="408">
        <f t="shared" si="614"/>
        <v>0</v>
      </c>
      <c r="AC357" s="408">
        <f t="shared" si="614"/>
        <v>0</v>
      </c>
      <c r="AD357" s="408">
        <f t="shared" si="614"/>
        <v>0</v>
      </c>
      <c r="AE357" s="408">
        <f t="shared" si="614"/>
        <v>0</v>
      </c>
      <c r="AF357" s="408">
        <f t="shared" ref="AF357" si="615">AF356</f>
        <v>0</v>
      </c>
      <c r="AG357" s="408">
        <f t="shared" ref="AG357" si="616">AG356</f>
        <v>0</v>
      </c>
      <c r="AH357" s="408">
        <f t="shared" ref="AH357" si="617">AH356</f>
        <v>0</v>
      </c>
      <c r="AI357" s="408">
        <f t="shared" ref="AI357" si="618">AI356</f>
        <v>0</v>
      </c>
      <c r="AJ357" s="408">
        <f t="shared" ref="AJ357" si="619">AJ356</f>
        <v>0</v>
      </c>
      <c r="AK357" s="408">
        <f t="shared" ref="AK357" si="620">AK356</f>
        <v>0</v>
      </c>
      <c r="AL357" s="408">
        <f t="shared" ref="AL357" si="621">AL356</f>
        <v>0</v>
      </c>
      <c r="AM357" s="303"/>
    </row>
    <row r="358" spans="1:39" ht="15" outlineLevel="1">
      <c r="B358" s="517"/>
      <c r="C358" s="288"/>
      <c r="D358" s="288"/>
      <c r="E358" s="288"/>
      <c r="F358" s="288"/>
      <c r="G358" s="288"/>
      <c r="H358" s="288"/>
      <c r="I358" s="288"/>
      <c r="J358" s="288"/>
      <c r="K358" s="288"/>
      <c r="L358" s="288"/>
      <c r="M358" s="288"/>
      <c r="N358" s="288"/>
      <c r="O358" s="288"/>
      <c r="P358" s="288"/>
      <c r="Q358" s="288"/>
      <c r="R358" s="288"/>
      <c r="S358" s="288"/>
      <c r="T358" s="288"/>
      <c r="U358" s="288"/>
      <c r="V358" s="288"/>
      <c r="W358" s="288"/>
      <c r="X358" s="288"/>
      <c r="Y358" s="409"/>
      <c r="Z358" s="422"/>
      <c r="AA358" s="422"/>
      <c r="AB358" s="422"/>
      <c r="AC358" s="422"/>
      <c r="AD358" s="422"/>
      <c r="AE358" s="422"/>
      <c r="AF358" s="422"/>
      <c r="AG358" s="422"/>
      <c r="AH358" s="422"/>
      <c r="AI358" s="422"/>
      <c r="AJ358" s="422"/>
      <c r="AK358" s="422"/>
      <c r="AL358" s="422"/>
      <c r="AM358" s="303"/>
    </row>
    <row r="359" spans="1:39" ht="45" outlineLevel="1">
      <c r="A359" s="519">
        <v>44</v>
      </c>
      <c r="B359" s="517" t="s">
        <v>136</v>
      </c>
      <c r="C359" s="288" t="s">
        <v>25</v>
      </c>
      <c r="D359" s="292"/>
      <c r="E359" s="292"/>
      <c r="F359" s="292"/>
      <c r="G359" s="292"/>
      <c r="H359" s="292"/>
      <c r="I359" s="292"/>
      <c r="J359" s="292"/>
      <c r="K359" s="292"/>
      <c r="L359" s="292"/>
      <c r="M359" s="292"/>
      <c r="N359" s="292">
        <v>0</v>
      </c>
      <c r="O359" s="292"/>
      <c r="P359" s="292"/>
      <c r="Q359" s="292"/>
      <c r="R359" s="292"/>
      <c r="S359" s="292"/>
      <c r="T359" s="292"/>
      <c r="U359" s="292"/>
      <c r="V359" s="292"/>
      <c r="W359" s="292"/>
      <c r="X359" s="292"/>
      <c r="Y359" s="423"/>
      <c r="Z359" s="407"/>
      <c r="AA359" s="407"/>
      <c r="AB359" s="407"/>
      <c r="AC359" s="407"/>
      <c r="AD359" s="407"/>
      <c r="AE359" s="407"/>
      <c r="AF359" s="407"/>
      <c r="AG359" s="412"/>
      <c r="AH359" s="412"/>
      <c r="AI359" s="412"/>
      <c r="AJ359" s="412"/>
      <c r="AK359" s="412"/>
      <c r="AL359" s="412"/>
      <c r="AM359" s="293">
        <f>SUM(Y359:AL359)</f>
        <v>0</v>
      </c>
    </row>
    <row r="360" spans="1:39" ht="15" outlineLevel="1">
      <c r="B360" s="291" t="s">
        <v>285</v>
      </c>
      <c r="C360" s="288" t="s">
        <v>160</v>
      </c>
      <c r="D360" s="292"/>
      <c r="E360" s="292"/>
      <c r="F360" s="292"/>
      <c r="G360" s="292"/>
      <c r="H360" s="292"/>
      <c r="I360" s="292"/>
      <c r="J360" s="292"/>
      <c r="K360" s="292"/>
      <c r="L360" s="292"/>
      <c r="M360" s="292"/>
      <c r="N360" s="292">
        <f>N359</f>
        <v>0</v>
      </c>
      <c r="O360" s="292"/>
      <c r="P360" s="292"/>
      <c r="Q360" s="292"/>
      <c r="R360" s="292"/>
      <c r="S360" s="292"/>
      <c r="T360" s="292"/>
      <c r="U360" s="292"/>
      <c r="V360" s="292"/>
      <c r="W360" s="292"/>
      <c r="X360" s="292"/>
      <c r="Y360" s="408">
        <f>Y359</f>
        <v>0</v>
      </c>
      <c r="Z360" s="408">
        <f t="shared" ref="Z360:AE360" si="622">Z359</f>
        <v>0</v>
      </c>
      <c r="AA360" s="408">
        <f t="shared" si="622"/>
        <v>0</v>
      </c>
      <c r="AB360" s="408">
        <f t="shared" si="622"/>
        <v>0</v>
      </c>
      <c r="AC360" s="408">
        <f t="shared" si="622"/>
        <v>0</v>
      </c>
      <c r="AD360" s="408">
        <f t="shared" si="622"/>
        <v>0</v>
      </c>
      <c r="AE360" s="408">
        <f t="shared" si="622"/>
        <v>0</v>
      </c>
      <c r="AF360" s="408">
        <f t="shared" ref="AF360" si="623">AF359</f>
        <v>0</v>
      </c>
      <c r="AG360" s="408">
        <f t="shared" ref="AG360" si="624">AG359</f>
        <v>0</v>
      </c>
      <c r="AH360" s="408">
        <f t="shared" ref="AH360" si="625">AH359</f>
        <v>0</v>
      </c>
      <c r="AI360" s="408">
        <f t="shared" ref="AI360" si="626">AI359</f>
        <v>0</v>
      </c>
      <c r="AJ360" s="408">
        <f t="shared" ref="AJ360" si="627">AJ359</f>
        <v>0</v>
      </c>
      <c r="AK360" s="408">
        <f t="shared" ref="AK360" si="628">AK359</f>
        <v>0</v>
      </c>
      <c r="AL360" s="408">
        <f t="shared" ref="AL360" si="629">AL359</f>
        <v>0</v>
      </c>
      <c r="AM360" s="303"/>
    </row>
    <row r="361" spans="1:39" ht="15" outlineLevel="1">
      <c r="B361" s="517"/>
      <c r="C361" s="288"/>
      <c r="D361" s="288"/>
      <c r="E361" s="288"/>
      <c r="F361" s="288"/>
      <c r="G361" s="288"/>
      <c r="H361" s="288"/>
      <c r="I361" s="288"/>
      <c r="J361" s="288"/>
      <c r="K361" s="288"/>
      <c r="L361" s="288"/>
      <c r="M361" s="288"/>
      <c r="N361" s="288"/>
      <c r="O361" s="288"/>
      <c r="P361" s="288"/>
      <c r="Q361" s="288"/>
      <c r="R361" s="288"/>
      <c r="S361" s="288"/>
      <c r="T361" s="288"/>
      <c r="U361" s="288"/>
      <c r="V361" s="288"/>
      <c r="W361" s="288"/>
      <c r="X361" s="288"/>
      <c r="Y361" s="409"/>
      <c r="Z361" s="422"/>
      <c r="AA361" s="422"/>
      <c r="AB361" s="422"/>
      <c r="AC361" s="422"/>
      <c r="AD361" s="422"/>
      <c r="AE361" s="422"/>
      <c r="AF361" s="422"/>
      <c r="AG361" s="422"/>
      <c r="AH361" s="422"/>
      <c r="AI361" s="422"/>
      <c r="AJ361" s="422"/>
      <c r="AK361" s="422"/>
      <c r="AL361" s="422"/>
      <c r="AM361" s="303"/>
    </row>
    <row r="362" spans="1:39" ht="30" outlineLevel="1">
      <c r="A362" s="519">
        <v>45</v>
      </c>
      <c r="B362" s="517" t="s">
        <v>137</v>
      </c>
      <c r="C362" s="288" t="s">
        <v>25</v>
      </c>
      <c r="D362" s="292"/>
      <c r="E362" s="292"/>
      <c r="F362" s="292"/>
      <c r="G362" s="292"/>
      <c r="H362" s="292"/>
      <c r="I362" s="292"/>
      <c r="J362" s="292"/>
      <c r="K362" s="292"/>
      <c r="L362" s="292"/>
      <c r="M362" s="292"/>
      <c r="N362" s="292">
        <v>0</v>
      </c>
      <c r="O362" s="292"/>
      <c r="P362" s="292"/>
      <c r="Q362" s="292"/>
      <c r="R362" s="292"/>
      <c r="S362" s="292"/>
      <c r="T362" s="292"/>
      <c r="U362" s="292"/>
      <c r="V362" s="292"/>
      <c r="W362" s="292"/>
      <c r="X362" s="292"/>
      <c r="Y362" s="423"/>
      <c r="Z362" s="407"/>
      <c r="AA362" s="407"/>
      <c r="AB362" s="407"/>
      <c r="AC362" s="407"/>
      <c r="AD362" s="407"/>
      <c r="AE362" s="407"/>
      <c r="AF362" s="407"/>
      <c r="AG362" s="412"/>
      <c r="AH362" s="412"/>
      <c r="AI362" s="412"/>
      <c r="AJ362" s="412"/>
      <c r="AK362" s="412"/>
      <c r="AL362" s="412"/>
      <c r="AM362" s="293">
        <f>SUM(Y362:AL362)</f>
        <v>0</v>
      </c>
    </row>
    <row r="363" spans="1:39" ht="15" outlineLevel="1">
      <c r="B363" s="291" t="s">
        <v>285</v>
      </c>
      <c r="C363" s="288" t="s">
        <v>160</v>
      </c>
      <c r="D363" s="292"/>
      <c r="E363" s="292"/>
      <c r="F363" s="292"/>
      <c r="G363" s="292"/>
      <c r="H363" s="292"/>
      <c r="I363" s="292"/>
      <c r="J363" s="292"/>
      <c r="K363" s="292"/>
      <c r="L363" s="292"/>
      <c r="M363" s="292"/>
      <c r="N363" s="292">
        <f>N362</f>
        <v>0</v>
      </c>
      <c r="O363" s="292"/>
      <c r="P363" s="292"/>
      <c r="Q363" s="292"/>
      <c r="R363" s="292"/>
      <c r="S363" s="292"/>
      <c r="T363" s="292"/>
      <c r="U363" s="292"/>
      <c r="V363" s="292"/>
      <c r="W363" s="292"/>
      <c r="X363" s="292"/>
      <c r="Y363" s="408">
        <f>Y362</f>
        <v>0</v>
      </c>
      <c r="Z363" s="408">
        <f t="shared" ref="Z363:AE363" si="630">Z362</f>
        <v>0</v>
      </c>
      <c r="AA363" s="408">
        <f t="shared" si="630"/>
        <v>0</v>
      </c>
      <c r="AB363" s="408">
        <f t="shared" si="630"/>
        <v>0</v>
      </c>
      <c r="AC363" s="408">
        <f t="shared" si="630"/>
        <v>0</v>
      </c>
      <c r="AD363" s="408">
        <f t="shared" si="630"/>
        <v>0</v>
      </c>
      <c r="AE363" s="408">
        <f t="shared" si="630"/>
        <v>0</v>
      </c>
      <c r="AF363" s="408">
        <f t="shared" ref="AF363" si="631">AF362</f>
        <v>0</v>
      </c>
      <c r="AG363" s="408">
        <f t="shared" ref="AG363" si="632">AG362</f>
        <v>0</v>
      </c>
      <c r="AH363" s="408">
        <f t="shared" ref="AH363" si="633">AH362</f>
        <v>0</v>
      </c>
      <c r="AI363" s="408">
        <f t="shared" ref="AI363" si="634">AI362</f>
        <v>0</v>
      </c>
      <c r="AJ363" s="408">
        <f t="shared" ref="AJ363" si="635">AJ362</f>
        <v>0</v>
      </c>
      <c r="AK363" s="408">
        <f t="shared" ref="AK363" si="636">AK362</f>
        <v>0</v>
      </c>
      <c r="AL363" s="408">
        <f t="shared" ref="AL363" si="637">AL362</f>
        <v>0</v>
      </c>
      <c r="AM363" s="303"/>
    </row>
    <row r="364" spans="1:39" ht="15" outlineLevel="1">
      <c r="B364" s="517"/>
      <c r="C364" s="288"/>
      <c r="D364" s="288"/>
      <c r="E364" s="288"/>
      <c r="F364" s="288"/>
      <c r="G364" s="288"/>
      <c r="H364" s="288"/>
      <c r="I364" s="288"/>
      <c r="J364" s="288"/>
      <c r="K364" s="288"/>
      <c r="L364" s="288"/>
      <c r="M364" s="288"/>
      <c r="N364" s="288"/>
      <c r="O364" s="288"/>
      <c r="P364" s="288"/>
      <c r="Q364" s="288"/>
      <c r="R364" s="288"/>
      <c r="S364" s="288"/>
      <c r="T364" s="288"/>
      <c r="U364" s="288"/>
      <c r="V364" s="288"/>
      <c r="W364" s="288"/>
      <c r="X364" s="288"/>
      <c r="Y364" s="409"/>
      <c r="Z364" s="422"/>
      <c r="AA364" s="422"/>
      <c r="AB364" s="422"/>
      <c r="AC364" s="422"/>
      <c r="AD364" s="422"/>
      <c r="AE364" s="422"/>
      <c r="AF364" s="422"/>
      <c r="AG364" s="422"/>
      <c r="AH364" s="422"/>
      <c r="AI364" s="422"/>
      <c r="AJ364" s="422"/>
      <c r="AK364" s="422"/>
      <c r="AL364" s="422"/>
      <c r="AM364" s="303"/>
    </row>
    <row r="365" spans="1:39" ht="30" outlineLevel="1">
      <c r="A365" s="519">
        <v>46</v>
      </c>
      <c r="B365" s="517" t="s">
        <v>138</v>
      </c>
      <c r="C365" s="288" t="s">
        <v>25</v>
      </c>
      <c r="D365" s="292"/>
      <c r="E365" s="292"/>
      <c r="F365" s="292"/>
      <c r="G365" s="292"/>
      <c r="H365" s="292"/>
      <c r="I365" s="292"/>
      <c r="J365" s="292"/>
      <c r="K365" s="292"/>
      <c r="L365" s="292"/>
      <c r="M365" s="292"/>
      <c r="N365" s="292">
        <v>0</v>
      </c>
      <c r="O365" s="292"/>
      <c r="P365" s="292"/>
      <c r="Q365" s="292"/>
      <c r="R365" s="292"/>
      <c r="S365" s="292"/>
      <c r="T365" s="292"/>
      <c r="U365" s="292"/>
      <c r="V365" s="292"/>
      <c r="W365" s="292"/>
      <c r="X365" s="292"/>
      <c r="Y365" s="423"/>
      <c r="Z365" s="407"/>
      <c r="AA365" s="407"/>
      <c r="AB365" s="407"/>
      <c r="AC365" s="407"/>
      <c r="AD365" s="407"/>
      <c r="AE365" s="407"/>
      <c r="AF365" s="407"/>
      <c r="AG365" s="412"/>
      <c r="AH365" s="412"/>
      <c r="AI365" s="412"/>
      <c r="AJ365" s="412"/>
      <c r="AK365" s="412"/>
      <c r="AL365" s="412"/>
      <c r="AM365" s="293">
        <f>SUM(Y365:AL365)</f>
        <v>0</v>
      </c>
    </row>
    <row r="366" spans="1:39" ht="15" outlineLevel="1">
      <c r="B366" s="291" t="s">
        <v>285</v>
      </c>
      <c r="C366" s="288" t="s">
        <v>160</v>
      </c>
      <c r="D366" s="292"/>
      <c r="E366" s="292"/>
      <c r="F366" s="292"/>
      <c r="G366" s="292"/>
      <c r="H366" s="292"/>
      <c r="I366" s="292"/>
      <c r="J366" s="292"/>
      <c r="K366" s="292"/>
      <c r="L366" s="292"/>
      <c r="M366" s="292"/>
      <c r="N366" s="292">
        <f>N365</f>
        <v>0</v>
      </c>
      <c r="O366" s="292"/>
      <c r="P366" s="292"/>
      <c r="Q366" s="292"/>
      <c r="R366" s="292"/>
      <c r="S366" s="292"/>
      <c r="T366" s="292"/>
      <c r="U366" s="292"/>
      <c r="V366" s="292"/>
      <c r="W366" s="292"/>
      <c r="X366" s="292"/>
      <c r="Y366" s="408">
        <f>Y365</f>
        <v>0</v>
      </c>
      <c r="Z366" s="408">
        <f t="shared" ref="Z366:AE366" si="638">Z365</f>
        <v>0</v>
      </c>
      <c r="AA366" s="408">
        <f t="shared" si="638"/>
        <v>0</v>
      </c>
      <c r="AB366" s="408">
        <f t="shared" si="638"/>
        <v>0</v>
      </c>
      <c r="AC366" s="408">
        <f t="shared" si="638"/>
        <v>0</v>
      </c>
      <c r="AD366" s="408">
        <f t="shared" si="638"/>
        <v>0</v>
      </c>
      <c r="AE366" s="408">
        <f t="shared" si="638"/>
        <v>0</v>
      </c>
      <c r="AF366" s="408">
        <f t="shared" ref="AF366" si="639">AF365</f>
        <v>0</v>
      </c>
      <c r="AG366" s="408">
        <f t="shared" ref="AG366" si="640">AG365</f>
        <v>0</v>
      </c>
      <c r="AH366" s="408">
        <f t="shared" ref="AH366" si="641">AH365</f>
        <v>0</v>
      </c>
      <c r="AI366" s="408">
        <f t="shared" ref="AI366" si="642">AI365</f>
        <v>0</v>
      </c>
      <c r="AJ366" s="408">
        <f t="shared" ref="AJ366" si="643">AJ365</f>
        <v>0</v>
      </c>
      <c r="AK366" s="408">
        <f t="shared" ref="AK366" si="644">AK365</f>
        <v>0</v>
      </c>
      <c r="AL366" s="408">
        <f t="shared" ref="AL366" si="645">AL365</f>
        <v>0</v>
      </c>
      <c r="AM366" s="303"/>
    </row>
    <row r="367" spans="1:39" ht="15" outlineLevel="1">
      <c r="B367" s="517"/>
      <c r="C367" s="288"/>
      <c r="D367" s="288"/>
      <c r="E367" s="288"/>
      <c r="F367" s="288"/>
      <c r="G367" s="288"/>
      <c r="H367" s="288"/>
      <c r="I367" s="288"/>
      <c r="J367" s="288"/>
      <c r="K367" s="288"/>
      <c r="L367" s="288"/>
      <c r="M367" s="288"/>
      <c r="N367" s="288"/>
      <c r="O367" s="288"/>
      <c r="P367" s="288"/>
      <c r="Q367" s="288"/>
      <c r="R367" s="288"/>
      <c r="S367" s="288"/>
      <c r="T367" s="288"/>
      <c r="U367" s="288"/>
      <c r="V367" s="288"/>
      <c r="W367" s="288"/>
      <c r="X367" s="288"/>
      <c r="Y367" s="409"/>
      <c r="Z367" s="422"/>
      <c r="AA367" s="422"/>
      <c r="AB367" s="422"/>
      <c r="AC367" s="422"/>
      <c r="AD367" s="422"/>
      <c r="AE367" s="422"/>
      <c r="AF367" s="422"/>
      <c r="AG367" s="422"/>
      <c r="AH367" s="422"/>
      <c r="AI367" s="422"/>
      <c r="AJ367" s="422"/>
      <c r="AK367" s="422"/>
      <c r="AL367" s="422"/>
      <c r="AM367" s="303"/>
    </row>
    <row r="368" spans="1:39" ht="30" outlineLevel="1">
      <c r="A368" s="519">
        <v>47</v>
      </c>
      <c r="B368" s="517" t="s">
        <v>139</v>
      </c>
      <c r="C368" s="288" t="s">
        <v>25</v>
      </c>
      <c r="D368" s="292"/>
      <c r="E368" s="292"/>
      <c r="F368" s="292"/>
      <c r="G368" s="292"/>
      <c r="H368" s="292"/>
      <c r="I368" s="292"/>
      <c r="J368" s="292"/>
      <c r="K368" s="292"/>
      <c r="L368" s="292"/>
      <c r="M368" s="292"/>
      <c r="N368" s="292">
        <v>0</v>
      </c>
      <c r="O368" s="292"/>
      <c r="P368" s="292"/>
      <c r="Q368" s="292"/>
      <c r="R368" s="292"/>
      <c r="S368" s="292"/>
      <c r="T368" s="292"/>
      <c r="U368" s="292"/>
      <c r="V368" s="292"/>
      <c r="W368" s="292"/>
      <c r="X368" s="292"/>
      <c r="Y368" s="423"/>
      <c r="Z368" s="407"/>
      <c r="AA368" s="407"/>
      <c r="AB368" s="407"/>
      <c r="AC368" s="407"/>
      <c r="AD368" s="407"/>
      <c r="AE368" s="407"/>
      <c r="AF368" s="407"/>
      <c r="AG368" s="412"/>
      <c r="AH368" s="412"/>
      <c r="AI368" s="412"/>
      <c r="AJ368" s="412"/>
      <c r="AK368" s="412"/>
      <c r="AL368" s="412"/>
      <c r="AM368" s="293">
        <f>SUM(Y368:AL368)</f>
        <v>0</v>
      </c>
    </row>
    <row r="369" spans="1:42" ht="15" outlineLevel="1">
      <c r="B369" s="291" t="s">
        <v>285</v>
      </c>
      <c r="C369" s="288" t="s">
        <v>160</v>
      </c>
      <c r="D369" s="292"/>
      <c r="E369" s="292"/>
      <c r="F369" s="292"/>
      <c r="G369" s="292"/>
      <c r="H369" s="292"/>
      <c r="I369" s="292"/>
      <c r="J369" s="292"/>
      <c r="K369" s="292"/>
      <c r="L369" s="292"/>
      <c r="M369" s="292"/>
      <c r="N369" s="292">
        <f>N368</f>
        <v>0</v>
      </c>
      <c r="O369" s="292"/>
      <c r="P369" s="292"/>
      <c r="Q369" s="292"/>
      <c r="R369" s="292"/>
      <c r="S369" s="292"/>
      <c r="T369" s="292"/>
      <c r="U369" s="292"/>
      <c r="V369" s="292"/>
      <c r="W369" s="292"/>
      <c r="X369" s="292"/>
      <c r="Y369" s="408">
        <f>Y368</f>
        <v>0</v>
      </c>
      <c r="Z369" s="408">
        <f t="shared" ref="Z369:AE369" si="646">Z368</f>
        <v>0</v>
      </c>
      <c r="AA369" s="408">
        <f t="shared" si="646"/>
        <v>0</v>
      </c>
      <c r="AB369" s="408">
        <f t="shared" si="646"/>
        <v>0</v>
      </c>
      <c r="AC369" s="408">
        <f t="shared" si="646"/>
        <v>0</v>
      </c>
      <c r="AD369" s="408">
        <f t="shared" si="646"/>
        <v>0</v>
      </c>
      <c r="AE369" s="408">
        <f t="shared" si="646"/>
        <v>0</v>
      </c>
      <c r="AF369" s="408">
        <f t="shared" ref="AF369" si="647">AF368</f>
        <v>0</v>
      </c>
      <c r="AG369" s="408">
        <f t="shared" ref="AG369" si="648">AG368</f>
        <v>0</v>
      </c>
      <c r="AH369" s="408">
        <f t="shared" ref="AH369" si="649">AH368</f>
        <v>0</v>
      </c>
      <c r="AI369" s="408">
        <f t="shared" ref="AI369" si="650">AI368</f>
        <v>0</v>
      </c>
      <c r="AJ369" s="408">
        <f t="shared" ref="AJ369" si="651">AJ368</f>
        <v>0</v>
      </c>
      <c r="AK369" s="408">
        <f t="shared" ref="AK369" si="652">AK368</f>
        <v>0</v>
      </c>
      <c r="AL369" s="408">
        <f t="shared" ref="AL369" si="653">AL368</f>
        <v>0</v>
      </c>
      <c r="AM369" s="303"/>
    </row>
    <row r="370" spans="1:42" ht="15" outlineLevel="1">
      <c r="B370" s="517"/>
      <c r="C370" s="288"/>
      <c r="D370" s="288"/>
      <c r="E370" s="288"/>
      <c r="F370" s="288"/>
      <c r="G370" s="288"/>
      <c r="H370" s="288"/>
      <c r="I370" s="288"/>
      <c r="J370" s="288"/>
      <c r="K370" s="288"/>
      <c r="L370" s="288"/>
      <c r="M370" s="288"/>
      <c r="N370" s="288"/>
      <c r="O370" s="288"/>
      <c r="P370" s="288"/>
      <c r="Q370" s="288"/>
      <c r="R370" s="288"/>
      <c r="S370" s="288"/>
      <c r="T370" s="288"/>
      <c r="U370" s="288"/>
      <c r="V370" s="288"/>
      <c r="W370" s="288"/>
      <c r="X370" s="288"/>
      <c r="Y370" s="409"/>
      <c r="Z370" s="422"/>
      <c r="AA370" s="422"/>
      <c r="AB370" s="422"/>
      <c r="AC370" s="422"/>
      <c r="AD370" s="422"/>
      <c r="AE370" s="422"/>
      <c r="AF370" s="422"/>
      <c r="AG370" s="422"/>
      <c r="AH370" s="422"/>
      <c r="AI370" s="422"/>
      <c r="AJ370" s="422"/>
      <c r="AK370" s="422"/>
      <c r="AL370" s="422"/>
      <c r="AM370" s="303"/>
    </row>
    <row r="371" spans="1:42" ht="30" outlineLevel="1">
      <c r="A371" s="519">
        <v>48</v>
      </c>
      <c r="B371" s="517" t="s">
        <v>140</v>
      </c>
      <c r="C371" s="288" t="s">
        <v>25</v>
      </c>
      <c r="D371" s="292"/>
      <c r="E371" s="292"/>
      <c r="F371" s="292"/>
      <c r="G371" s="292"/>
      <c r="H371" s="292"/>
      <c r="I371" s="292"/>
      <c r="J371" s="292"/>
      <c r="K371" s="292"/>
      <c r="L371" s="292"/>
      <c r="M371" s="292"/>
      <c r="N371" s="292">
        <v>0</v>
      </c>
      <c r="O371" s="292"/>
      <c r="P371" s="292"/>
      <c r="Q371" s="292"/>
      <c r="R371" s="292"/>
      <c r="S371" s="292"/>
      <c r="T371" s="292"/>
      <c r="U371" s="292"/>
      <c r="V371" s="292"/>
      <c r="W371" s="292"/>
      <c r="X371" s="292"/>
      <c r="Y371" s="423"/>
      <c r="Z371" s="407"/>
      <c r="AA371" s="407"/>
      <c r="AB371" s="407"/>
      <c r="AC371" s="407"/>
      <c r="AD371" s="407"/>
      <c r="AE371" s="407"/>
      <c r="AF371" s="407"/>
      <c r="AG371" s="412"/>
      <c r="AH371" s="412"/>
      <c r="AI371" s="412"/>
      <c r="AJ371" s="412"/>
      <c r="AK371" s="412"/>
      <c r="AL371" s="412"/>
      <c r="AM371" s="293">
        <f>SUM(Y371:AL371)</f>
        <v>0</v>
      </c>
    </row>
    <row r="372" spans="1:42" ht="15" outlineLevel="1">
      <c r="B372" s="291" t="s">
        <v>285</v>
      </c>
      <c r="C372" s="288" t="s">
        <v>160</v>
      </c>
      <c r="D372" s="292"/>
      <c r="E372" s="292"/>
      <c r="F372" s="292"/>
      <c r="G372" s="292"/>
      <c r="H372" s="292"/>
      <c r="I372" s="292"/>
      <c r="J372" s="292"/>
      <c r="K372" s="292"/>
      <c r="L372" s="292"/>
      <c r="M372" s="292"/>
      <c r="N372" s="292">
        <f>N371</f>
        <v>0</v>
      </c>
      <c r="O372" s="292"/>
      <c r="P372" s="292"/>
      <c r="Q372" s="292"/>
      <c r="R372" s="292"/>
      <c r="S372" s="292"/>
      <c r="T372" s="292"/>
      <c r="U372" s="292"/>
      <c r="V372" s="292"/>
      <c r="W372" s="292"/>
      <c r="X372" s="292"/>
      <c r="Y372" s="408">
        <f>Y371</f>
        <v>0</v>
      </c>
      <c r="Z372" s="408">
        <f t="shared" ref="Z372:AE372" si="654">Z371</f>
        <v>0</v>
      </c>
      <c r="AA372" s="408">
        <f t="shared" si="654"/>
        <v>0</v>
      </c>
      <c r="AB372" s="408">
        <f t="shared" si="654"/>
        <v>0</v>
      </c>
      <c r="AC372" s="408">
        <f t="shared" si="654"/>
        <v>0</v>
      </c>
      <c r="AD372" s="408">
        <f t="shared" si="654"/>
        <v>0</v>
      </c>
      <c r="AE372" s="408">
        <f t="shared" si="654"/>
        <v>0</v>
      </c>
      <c r="AF372" s="408">
        <f t="shared" ref="AF372" si="655">AF371</f>
        <v>0</v>
      </c>
      <c r="AG372" s="408">
        <f t="shared" ref="AG372" si="656">AG371</f>
        <v>0</v>
      </c>
      <c r="AH372" s="408">
        <f t="shared" ref="AH372" si="657">AH371</f>
        <v>0</v>
      </c>
      <c r="AI372" s="408">
        <f t="shared" ref="AI372" si="658">AI371</f>
        <v>0</v>
      </c>
      <c r="AJ372" s="408">
        <f t="shared" ref="AJ372" si="659">AJ371</f>
        <v>0</v>
      </c>
      <c r="AK372" s="408">
        <f t="shared" ref="AK372" si="660">AK371</f>
        <v>0</v>
      </c>
      <c r="AL372" s="408">
        <f t="shared" ref="AL372" si="661">AL371</f>
        <v>0</v>
      </c>
      <c r="AM372" s="303"/>
    </row>
    <row r="373" spans="1:42" ht="15" outlineLevel="1">
      <c r="B373" s="517"/>
      <c r="C373" s="288"/>
      <c r="D373" s="288"/>
      <c r="E373" s="288"/>
      <c r="F373" s="288"/>
      <c r="G373" s="288"/>
      <c r="H373" s="288"/>
      <c r="I373" s="288"/>
      <c r="J373" s="288"/>
      <c r="K373" s="288"/>
      <c r="L373" s="288"/>
      <c r="M373" s="288"/>
      <c r="N373" s="288"/>
      <c r="O373" s="288"/>
      <c r="P373" s="288"/>
      <c r="Q373" s="288"/>
      <c r="R373" s="288"/>
      <c r="S373" s="288"/>
      <c r="T373" s="288"/>
      <c r="U373" s="288"/>
      <c r="V373" s="288"/>
      <c r="W373" s="288"/>
      <c r="X373" s="288"/>
      <c r="Y373" s="409"/>
      <c r="Z373" s="422"/>
      <c r="AA373" s="422"/>
      <c r="AB373" s="422"/>
      <c r="AC373" s="422"/>
      <c r="AD373" s="422"/>
      <c r="AE373" s="422"/>
      <c r="AF373" s="422"/>
      <c r="AG373" s="422"/>
      <c r="AH373" s="422"/>
      <c r="AI373" s="422"/>
      <c r="AJ373" s="422"/>
      <c r="AK373" s="422"/>
      <c r="AL373" s="422"/>
      <c r="AM373" s="303"/>
    </row>
    <row r="374" spans="1:42" ht="30" outlineLevel="1">
      <c r="A374" s="519">
        <v>49</v>
      </c>
      <c r="B374" s="517" t="s">
        <v>141</v>
      </c>
      <c r="C374" s="288" t="s">
        <v>25</v>
      </c>
      <c r="D374" s="292"/>
      <c r="E374" s="292"/>
      <c r="F374" s="292"/>
      <c r="G374" s="292"/>
      <c r="H374" s="292"/>
      <c r="I374" s="292"/>
      <c r="J374" s="292"/>
      <c r="K374" s="292"/>
      <c r="L374" s="292"/>
      <c r="M374" s="292"/>
      <c r="N374" s="292">
        <v>0</v>
      </c>
      <c r="O374" s="292"/>
      <c r="P374" s="292"/>
      <c r="Q374" s="292"/>
      <c r="R374" s="292"/>
      <c r="S374" s="292"/>
      <c r="T374" s="292"/>
      <c r="U374" s="292"/>
      <c r="V374" s="292"/>
      <c r="W374" s="292"/>
      <c r="X374" s="292"/>
      <c r="Y374" s="423"/>
      <c r="Z374" s="407"/>
      <c r="AA374" s="407"/>
      <c r="AB374" s="407"/>
      <c r="AC374" s="407"/>
      <c r="AD374" s="407"/>
      <c r="AE374" s="407"/>
      <c r="AF374" s="407"/>
      <c r="AG374" s="412"/>
      <c r="AH374" s="412"/>
      <c r="AI374" s="412"/>
      <c r="AJ374" s="412"/>
      <c r="AK374" s="412"/>
      <c r="AL374" s="412"/>
      <c r="AM374" s="293">
        <f>SUM(Y374:AL374)</f>
        <v>0</v>
      </c>
    </row>
    <row r="375" spans="1:42" ht="15" outlineLevel="1">
      <c r="B375" s="291" t="s">
        <v>285</v>
      </c>
      <c r="C375" s="288" t="s">
        <v>160</v>
      </c>
      <c r="D375" s="292"/>
      <c r="E375" s="292"/>
      <c r="F375" s="292"/>
      <c r="G375" s="292"/>
      <c r="H375" s="292"/>
      <c r="I375" s="292"/>
      <c r="J375" s="292"/>
      <c r="K375" s="292"/>
      <c r="L375" s="292"/>
      <c r="M375" s="292"/>
      <c r="N375" s="292">
        <f>N374</f>
        <v>0</v>
      </c>
      <c r="O375" s="292"/>
      <c r="P375" s="292"/>
      <c r="Q375" s="292"/>
      <c r="R375" s="292"/>
      <c r="S375" s="292"/>
      <c r="T375" s="292"/>
      <c r="U375" s="292"/>
      <c r="V375" s="292"/>
      <c r="W375" s="292"/>
      <c r="X375" s="292"/>
      <c r="Y375" s="408">
        <f>Y374</f>
        <v>0</v>
      </c>
      <c r="Z375" s="408">
        <f t="shared" ref="Z375:AE375" si="662">Z374</f>
        <v>0</v>
      </c>
      <c r="AA375" s="408">
        <f t="shared" si="662"/>
        <v>0</v>
      </c>
      <c r="AB375" s="408">
        <f t="shared" si="662"/>
        <v>0</v>
      </c>
      <c r="AC375" s="408">
        <f t="shared" si="662"/>
        <v>0</v>
      </c>
      <c r="AD375" s="408">
        <f t="shared" si="662"/>
        <v>0</v>
      </c>
      <c r="AE375" s="408">
        <f t="shared" si="662"/>
        <v>0</v>
      </c>
      <c r="AF375" s="408">
        <f t="shared" ref="AF375" si="663">AF374</f>
        <v>0</v>
      </c>
      <c r="AG375" s="408">
        <f t="shared" ref="AG375" si="664">AG374</f>
        <v>0</v>
      </c>
      <c r="AH375" s="408">
        <f t="shared" ref="AH375" si="665">AH374</f>
        <v>0</v>
      </c>
      <c r="AI375" s="408">
        <f t="shared" ref="AI375" si="666">AI374</f>
        <v>0</v>
      </c>
      <c r="AJ375" s="408">
        <f t="shared" ref="AJ375" si="667">AJ374</f>
        <v>0</v>
      </c>
      <c r="AK375" s="408">
        <f t="shared" ref="AK375" si="668">AK374</f>
        <v>0</v>
      </c>
      <c r="AL375" s="408">
        <f t="shared" ref="AL375" si="669">AL374</f>
        <v>0</v>
      </c>
      <c r="AM375" s="303"/>
    </row>
    <row r="376" spans="1:42" ht="15" outlineLevel="1">
      <c r="B376" s="434"/>
      <c r="C376" s="302"/>
      <c r="D376" s="288"/>
      <c r="E376" s="288"/>
      <c r="F376" s="288"/>
      <c r="G376" s="288"/>
      <c r="H376" s="288"/>
      <c r="I376" s="288"/>
      <c r="J376" s="288"/>
      <c r="K376" s="288"/>
      <c r="L376" s="288"/>
      <c r="M376" s="288"/>
      <c r="N376" s="288"/>
      <c r="O376" s="288"/>
      <c r="P376" s="288"/>
      <c r="Q376" s="288"/>
      <c r="R376" s="288"/>
      <c r="S376" s="288"/>
      <c r="T376" s="288"/>
      <c r="U376" s="288"/>
      <c r="V376" s="288"/>
      <c r="W376" s="288"/>
      <c r="X376" s="288"/>
      <c r="Y376" s="298"/>
      <c r="Z376" s="298"/>
      <c r="AA376" s="298"/>
      <c r="AB376" s="298"/>
      <c r="AC376" s="298"/>
      <c r="AD376" s="298"/>
      <c r="AE376" s="298"/>
      <c r="AF376" s="298"/>
      <c r="AG376" s="298"/>
      <c r="AH376" s="298"/>
      <c r="AI376" s="298"/>
      <c r="AJ376" s="298"/>
      <c r="AK376" s="298"/>
      <c r="AL376" s="298"/>
      <c r="AM376" s="303"/>
    </row>
    <row r="377" spans="1:42" ht="15.6">
      <c r="B377" s="324" t="s">
        <v>271</v>
      </c>
      <c r="C377" s="326"/>
      <c r="D377" s="326">
        <f>SUM(D220:D375)</f>
        <v>10562776</v>
      </c>
      <c r="E377" s="326"/>
      <c r="F377" s="326"/>
      <c r="G377" s="326"/>
      <c r="H377" s="326"/>
      <c r="I377" s="326"/>
      <c r="J377" s="326"/>
      <c r="K377" s="326"/>
      <c r="L377" s="326"/>
      <c r="M377" s="326"/>
      <c r="N377" s="326"/>
      <c r="O377" s="326">
        <f>SUM(O220:O375)</f>
        <v>1176</v>
      </c>
      <c r="P377" s="326"/>
      <c r="Q377" s="326"/>
      <c r="R377" s="326"/>
      <c r="S377" s="326"/>
      <c r="T377" s="326"/>
      <c r="U377" s="326"/>
      <c r="V377" s="326"/>
      <c r="W377" s="326"/>
      <c r="X377" s="326"/>
      <c r="Y377" s="326">
        <f>IF(Y218="kWh",SUMPRODUCT(D220:D375,Y220:Y375))</f>
        <v>4833124</v>
      </c>
      <c r="Z377" s="326">
        <f>IF(Z218="kWh",SUMPRODUCT(D220:D375,Z220:Z375))</f>
        <v>1152108.23</v>
      </c>
      <c r="AA377" s="326">
        <f>IF(AA218="kw",SUMPRODUCT(N220:N375,O220:O375,AA220:AA375),SUMPRODUCT(D220:D375,AA220:AA375))</f>
        <v>7228.3080000000009</v>
      </c>
      <c r="AB377" s="326">
        <f>IF(AB218="kw",SUMPRODUCT(N220:N375,O220:O375,AB220:AB375),SUMPRODUCT(D220:D375,AB220:AB375))</f>
        <v>0</v>
      </c>
      <c r="AC377" s="326">
        <f>IF(AC218="kw",SUMPRODUCT(N220:N375,O220:O375,AC220:AC375),SUMPRODUCT(D220:D375,AC220:AC375))</f>
        <v>0</v>
      </c>
      <c r="AD377" s="326">
        <f>IF(AD218="kw",SUMPRODUCT(N220:N375,O220:O375,AD220:AD375),SUMPRODUCT(D220:D375,AD220:AD375))</f>
        <v>0</v>
      </c>
      <c r="AE377" s="326">
        <f>IF(AE218="kw",SUMPRODUCT(N220:N375,O220:O375,AE220:AE375),SUMPRODUCT(D220:D375,AE220:AE375))</f>
        <v>0</v>
      </c>
      <c r="AF377" s="326">
        <f>IF(AF218="kw",SUMPRODUCT(N220:N375,O220:O375,AF220:AF375),SUMPRODUCT(D220:D375,AF220:AF375))</f>
        <v>0</v>
      </c>
      <c r="AG377" s="326">
        <f>IF(AG218="kw",SUMPRODUCT(N220:N375,O220:O375,AG220:AG375),SUMPRODUCT(D220:D375,AG220:AG375))</f>
        <v>0</v>
      </c>
      <c r="AH377" s="326">
        <f>IF(AH218="kw",SUMPRODUCT(N220:N375,O220:O375,AH220:AH375),SUMPRODUCT(D220:D375,AH220:AH375))</f>
        <v>0</v>
      </c>
      <c r="AI377" s="326">
        <f>IF(AI218="kw",SUMPRODUCT(N220:N375,O220:O375,AI220:AI375),SUMPRODUCT(D220:D375,AI220:AI375))</f>
        <v>0</v>
      </c>
      <c r="AJ377" s="326">
        <f>IF(AJ218="kw",SUMPRODUCT(N220:N375,O220:O375,AJ220:AJ375),SUMPRODUCT(D220:D375,AJ220:AJ375))</f>
        <v>0</v>
      </c>
      <c r="AK377" s="326">
        <f>IF(AK218="kw",SUMPRODUCT(N220:N375,O220:O375,AK220:AK375),SUMPRODUCT(D220:D375,AK220:AK375))</f>
        <v>0</v>
      </c>
      <c r="AL377" s="326">
        <f>IF(AL218="kw",SUMPRODUCT(N220:N375,O220:O375,AL220:AL375),SUMPRODUCT(D220:D375,AL220:AL375))</f>
        <v>0</v>
      </c>
      <c r="AM377" s="327"/>
    </row>
    <row r="378" spans="1:42" ht="15.6">
      <c r="B378" s="388" t="s">
        <v>272</v>
      </c>
      <c r="C378" s="389"/>
      <c r="D378" s="389"/>
      <c r="E378" s="389"/>
      <c r="F378" s="389"/>
      <c r="G378" s="389"/>
      <c r="H378" s="389"/>
      <c r="I378" s="389"/>
      <c r="J378" s="389"/>
      <c r="K378" s="389"/>
      <c r="L378" s="389"/>
      <c r="M378" s="389"/>
      <c r="N378" s="389"/>
      <c r="O378" s="389"/>
      <c r="P378" s="389"/>
      <c r="Q378" s="389"/>
      <c r="R378" s="389"/>
      <c r="S378" s="389"/>
      <c r="T378" s="389"/>
      <c r="U378" s="389"/>
      <c r="V378" s="389"/>
      <c r="W378" s="389"/>
      <c r="X378" s="389"/>
      <c r="Y378" s="389">
        <f>HLOOKUP(Y217,'2. LRAMVA Threshold'!$B$42:$Q$53,8,FALSE)</f>
        <v>5833432</v>
      </c>
      <c r="Z378" s="389">
        <f>HLOOKUP(Z217,'2. LRAMVA Threshold'!$B$42:$Q$53,8,FALSE)</f>
        <v>2034918</v>
      </c>
      <c r="AA378" s="389">
        <f>HLOOKUP(AA217,'2. LRAMVA Threshold'!$B$42:$Q$53,8,FALSE)</f>
        <v>2408</v>
      </c>
      <c r="AB378" s="389">
        <f>HLOOKUP(AB217,'2. LRAMVA Threshold'!$B$42:$Q$53,8,FALSE)</f>
        <v>0</v>
      </c>
      <c r="AC378" s="389">
        <f>HLOOKUP(AC217,'2. LRAMVA Threshold'!$B$42:$Q$53,8,FALSE)</f>
        <v>0</v>
      </c>
      <c r="AD378" s="389">
        <f>HLOOKUP(AD217,'2. LRAMVA Threshold'!$B$42:$Q$53,8,FALSE)</f>
        <v>49</v>
      </c>
      <c r="AE378" s="389">
        <f>HLOOKUP(AE217,'2. LRAMVA Threshold'!$B$42:$Q$53,8,FALSE)</f>
        <v>0</v>
      </c>
      <c r="AF378" s="389">
        <f>HLOOKUP(AF217,'2. LRAMVA Threshold'!$B$42:$Q$53,8,FALSE)</f>
        <v>0</v>
      </c>
      <c r="AG378" s="389">
        <f>HLOOKUP(AG217,'2. LRAMVA Threshold'!$B$42:$Q$53,8,FALSE)</f>
        <v>0</v>
      </c>
      <c r="AH378" s="389">
        <f>HLOOKUP(AH217,'2. LRAMVA Threshold'!$B$42:$Q$53,8,FALSE)</f>
        <v>0</v>
      </c>
      <c r="AI378" s="389">
        <f>HLOOKUP(AI217,'2. LRAMVA Threshold'!$B$42:$Q$53,8,FALSE)</f>
        <v>0</v>
      </c>
      <c r="AJ378" s="389">
        <f>HLOOKUP(AJ217,'2. LRAMVA Threshold'!$B$42:$Q$53,8,FALSE)</f>
        <v>0</v>
      </c>
      <c r="AK378" s="389">
        <f>HLOOKUP(AK217,'2. LRAMVA Threshold'!$B$42:$Q$53,8,FALSE)</f>
        <v>0</v>
      </c>
      <c r="AL378" s="389">
        <f>HLOOKUP(AL217,'2. LRAMVA Threshold'!$B$42:$Q$53,8,FALSE)</f>
        <v>0</v>
      </c>
      <c r="AM378" s="390"/>
    </row>
    <row r="379" spans="1:42" ht="15">
      <c r="B379" s="391"/>
      <c r="C379" s="429"/>
      <c r="D379" s="430"/>
      <c r="E379" s="430"/>
      <c r="F379" s="430"/>
      <c r="G379" s="430"/>
      <c r="H379" s="430"/>
      <c r="I379" s="430"/>
      <c r="J379" s="430"/>
      <c r="K379" s="430"/>
      <c r="L379" s="430"/>
      <c r="M379" s="430"/>
      <c r="N379" s="430"/>
      <c r="O379" s="431"/>
      <c r="P379" s="430"/>
      <c r="Q379" s="430"/>
      <c r="R379" s="430"/>
      <c r="S379" s="432"/>
      <c r="T379" s="432"/>
      <c r="U379" s="432"/>
      <c r="V379" s="432"/>
      <c r="W379" s="430"/>
      <c r="X379" s="430"/>
      <c r="Y379" s="433"/>
      <c r="Z379" s="433"/>
      <c r="AA379" s="433"/>
      <c r="AB379" s="433"/>
      <c r="AC379" s="433"/>
      <c r="AD379" s="433"/>
      <c r="AE379" s="433"/>
      <c r="AF379" s="396"/>
      <c r="AG379" s="396"/>
      <c r="AH379" s="396"/>
      <c r="AI379" s="396"/>
      <c r="AJ379" s="396"/>
      <c r="AK379" s="396"/>
      <c r="AL379" s="396"/>
      <c r="AM379" s="397"/>
    </row>
    <row r="380" spans="1:42" ht="15">
      <c r="B380" s="321" t="s">
        <v>273</v>
      </c>
      <c r="C380" s="335"/>
      <c r="D380" s="335"/>
      <c r="E380" s="373"/>
      <c r="F380" s="373"/>
      <c r="G380" s="373"/>
      <c r="H380" s="373"/>
      <c r="I380" s="373"/>
      <c r="J380" s="373"/>
      <c r="K380" s="373"/>
      <c r="L380" s="373"/>
      <c r="M380" s="373"/>
      <c r="N380" s="373"/>
      <c r="O380" s="288"/>
      <c r="P380" s="337"/>
      <c r="Q380" s="337"/>
      <c r="R380" s="337"/>
      <c r="S380" s="336"/>
      <c r="T380" s="336"/>
      <c r="U380" s="336"/>
      <c r="V380" s="336"/>
      <c r="W380" s="337"/>
      <c r="X380" s="337"/>
      <c r="Y380" s="338">
        <f>HLOOKUP(Y$35,'3.  Distribution Rates'!$C$122:$P$133,8,FALSE)</f>
        <v>1.03E-2</v>
      </c>
      <c r="Z380" s="338">
        <f>HLOOKUP(Z$35,'3.  Distribution Rates'!$C$122:$P$133,8,FALSE)</f>
        <v>1.8700000000000001E-2</v>
      </c>
      <c r="AA380" s="338">
        <f>HLOOKUP(AA$35,'3.  Distribution Rates'!$C$122:$P$133,8,FALSE)</f>
        <v>4.2893999999999997</v>
      </c>
      <c r="AB380" s="338">
        <f>HLOOKUP(AB$35,'3.  Distribution Rates'!$C$122:$P$133,8,FALSE)</f>
        <v>1.0699999999999999E-2</v>
      </c>
      <c r="AC380" s="338">
        <f>HLOOKUP(AC$35,'3.  Distribution Rates'!$C$122:$P$133,8,FALSE)</f>
        <v>12.616400000000001</v>
      </c>
      <c r="AD380" s="338">
        <f>HLOOKUP(AD$35,'3.  Distribution Rates'!$C$122:$P$133,8,FALSE)</f>
        <v>2.6427</v>
      </c>
      <c r="AE380" s="338">
        <f>HLOOKUP(AE$35,'3.  Distribution Rates'!$C$122:$P$133,8,FALSE)</f>
        <v>0</v>
      </c>
      <c r="AF380" s="338">
        <f>HLOOKUP(AF$35,'3.  Distribution Rates'!$C$122:$P$133,8,FALSE)</f>
        <v>0</v>
      </c>
      <c r="AG380" s="338">
        <f>HLOOKUP(AG$35,'3.  Distribution Rates'!$C$122:$P$133,8,FALSE)</f>
        <v>0</v>
      </c>
      <c r="AH380" s="338">
        <f>HLOOKUP(AH$35,'3.  Distribution Rates'!$C$122:$P$133,8,FALSE)</f>
        <v>0</v>
      </c>
      <c r="AI380" s="338">
        <f>HLOOKUP(AI$35,'3.  Distribution Rates'!$C$122:$P$133,8,FALSE)</f>
        <v>0</v>
      </c>
      <c r="AJ380" s="338">
        <f>HLOOKUP(AJ$35,'3.  Distribution Rates'!$C$122:$P$133,8,FALSE)</f>
        <v>0</v>
      </c>
      <c r="AK380" s="338">
        <f>HLOOKUP(AK$35,'3.  Distribution Rates'!$C$122:$P$133,8,FALSE)</f>
        <v>0</v>
      </c>
      <c r="AL380" s="338">
        <f>HLOOKUP(AL$35,'3.  Distribution Rates'!$C$122:$P$133,8,FALSE)</f>
        <v>0</v>
      </c>
      <c r="AM380" s="374"/>
      <c r="AN380" s="338"/>
      <c r="AO380" s="338"/>
      <c r="AP380" s="338"/>
    </row>
    <row r="381" spans="1:42" ht="15">
      <c r="B381" s="321" t="s">
        <v>274</v>
      </c>
      <c r="C381" s="342"/>
      <c r="D381" s="306"/>
      <c r="E381" s="276"/>
      <c r="F381" s="276"/>
      <c r="G381" s="276"/>
      <c r="H381" s="276"/>
      <c r="I381" s="276"/>
      <c r="J381" s="276"/>
      <c r="K381" s="276"/>
      <c r="L381" s="276"/>
      <c r="M381" s="276"/>
      <c r="N381" s="276"/>
      <c r="O381" s="288"/>
      <c r="P381" s="276"/>
      <c r="Q381" s="276"/>
      <c r="R381" s="276"/>
      <c r="S381" s="306"/>
      <c r="T381" s="306"/>
      <c r="U381" s="306"/>
      <c r="V381" s="306"/>
      <c r="W381" s="276"/>
      <c r="X381" s="276"/>
      <c r="Y381" s="375">
        <f>'4.  2011-2014 LRAM'!Y268*Y380</f>
        <v>8165.8393978628828</v>
      </c>
      <c r="Z381" s="375">
        <f>'4.  2011-2014 LRAM'!Z268*Z380</f>
        <v>27065.276214704605</v>
      </c>
      <c r="AA381" s="375">
        <f>'4.  2011-2014 LRAM'!AA268*AA380</f>
        <v>12348.61976659327</v>
      </c>
      <c r="AB381" s="375">
        <f>'4.  2011-2014 LRAM'!AB268*AB380</f>
        <v>0</v>
      </c>
      <c r="AC381" s="375">
        <f>'4.  2011-2014 LRAM'!AC268*AC380</f>
        <v>0</v>
      </c>
      <c r="AD381" s="375">
        <f>'4.  2011-2014 LRAM'!AD268*AD380</f>
        <v>0</v>
      </c>
      <c r="AE381" s="375">
        <f>'4.  2011-2014 LRAM'!AE268*AE380</f>
        <v>0</v>
      </c>
      <c r="AF381" s="375">
        <f>'4.  2011-2014 LRAM'!AF268*AF380</f>
        <v>0</v>
      </c>
      <c r="AG381" s="375">
        <f>'4.  2011-2014 LRAM'!AG268*AG380</f>
        <v>0</v>
      </c>
      <c r="AH381" s="375">
        <f>'4.  2011-2014 LRAM'!AH268*AH380</f>
        <v>0</v>
      </c>
      <c r="AI381" s="375">
        <f>'4.  2011-2014 LRAM'!AI268*AI380</f>
        <v>0</v>
      </c>
      <c r="AJ381" s="375">
        <f>'4.  2011-2014 LRAM'!AJ268*AJ380</f>
        <v>0</v>
      </c>
      <c r="AK381" s="375">
        <f>'4.  2011-2014 LRAM'!AK268*AK380</f>
        <v>0</v>
      </c>
      <c r="AL381" s="375">
        <f>'4.  2011-2014 LRAM'!AL268*AL380</f>
        <v>0</v>
      </c>
      <c r="AM381" s="626">
        <f t="shared" ref="AM381:AM385" si="670">SUM(Y381:AL381)</f>
        <v>47579.73537916076</v>
      </c>
    </row>
    <row r="382" spans="1:42" ht="15">
      <c r="B382" s="321" t="s">
        <v>275</v>
      </c>
      <c r="C382" s="342"/>
      <c r="D382" s="306"/>
      <c r="E382" s="276"/>
      <c r="F382" s="276"/>
      <c r="G382" s="276"/>
      <c r="H382" s="276"/>
      <c r="I382" s="276"/>
      <c r="J382" s="276"/>
      <c r="K382" s="276"/>
      <c r="L382" s="276"/>
      <c r="M382" s="276"/>
      <c r="N382" s="276"/>
      <c r="O382" s="288"/>
      <c r="P382" s="276"/>
      <c r="Q382" s="276"/>
      <c r="R382" s="276"/>
      <c r="S382" s="306"/>
      <c r="T382" s="306"/>
      <c r="U382" s="306"/>
      <c r="V382" s="306"/>
      <c r="W382" s="276"/>
      <c r="X382" s="276"/>
      <c r="Y382" s="375">
        <f>'4.  2011-2014 LRAM'!Y396*Y380</f>
        <v>12463.460183483172</v>
      </c>
      <c r="Z382" s="375">
        <f>'4.  2011-2014 LRAM'!Z396*Z380</f>
        <v>24978.804538600376</v>
      </c>
      <c r="AA382" s="375">
        <f>'4.  2011-2014 LRAM'!AA396*AA380</f>
        <v>19112.128229818281</v>
      </c>
      <c r="AB382" s="375">
        <f>'4.  2011-2014 LRAM'!AB396*AB380</f>
        <v>0</v>
      </c>
      <c r="AC382" s="375">
        <f>'4.  2011-2014 LRAM'!AC396*AC380</f>
        <v>0</v>
      </c>
      <c r="AD382" s="375">
        <f>'4.  2011-2014 LRAM'!AD396*AD380</f>
        <v>0</v>
      </c>
      <c r="AE382" s="375">
        <f>'4.  2011-2014 LRAM'!AE396*AE380</f>
        <v>0</v>
      </c>
      <c r="AF382" s="375">
        <f>'4.  2011-2014 LRAM'!AF396*AF380</f>
        <v>0</v>
      </c>
      <c r="AG382" s="375">
        <f>'4.  2011-2014 LRAM'!AG396*AG380</f>
        <v>0</v>
      </c>
      <c r="AH382" s="375">
        <f>'4.  2011-2014 LRAM'!AH396*AH380</f>
        <v>0</v>
      </c>
      <c r="AI382" s="375">
        <f>'4.  2011-2014 LRAM'!AI396*AI380</f>
        <v>0</v>
      </c>
      <c r="AJ382" s="375">
        <f>'4.  2011-2014 LRAM'!AJ396*AJ380</f>
        <v>0</v>
      </c>
      <c r="AK382" s="375">
        <f>'4.  2011-2014 LRAM'!AK396*AK380</f>
        <v>0</v>
      </c>
      <c r="AL382" s="375">
        <f>'4.  2011-2014 LRAM'!AL396*AL380</f>
        <v>0</v>
      </c>
      <c r="AM382" s="626">
        <f t="shared" si="670"/>
        <v>56554.392951901827</v>
      </c>
    </row>
    <row r="383" spans="1:42" ht="15">
      <c r="B383" s="321" t="s">
        <v>276</v>
      </c>
      <c r="C383" s="342"/>
      <c r="D383" s="306"/>
      <c r="E383" s="276"/>
      <c r="F383" s="276"/>
      <c r="G383" s="276"/>
      <c r="H383" s="276"/>
      <c r="I383" s="276"/>
      <c r="J383" s="276"/>
      <c r="K383" s="276"/>
      <c r="L383" s="276"/>
      <c r="M383" s="276"/>
      <c r="N383" s="276"/>
      <c r="O383" s="288"/>
      <c r="P383" s="276"/>
      <c r="Q383" s="276"/>
      <c r="R383" s="276"/>
      <c r="S383" s="306"/>
      <c r="T383" s="306"/>
      <c r="U383" s="306"/>
      <c r="V383" s="306"/>
      <c r="W383" s="276"/>
      <c r="X383" s="276"/>
      <c r="Y383" s="375">
        <f>'4.  2011-2014 LRAM'!Y525*Y380</f>
        <v>24756.927009428138</v>
      </c>
      <c r="Z383" s="375">
        <f>'4.  2011-2014 LRAM'!Z525*Z380</f>
        <v>17218.554750673102</v>
      </c>
      <c r="AA383" s="375">
        <f>'4.  2011-2014 LRAM'!AA525*AA380</f>
        <v>27367.620981744203</v>
      </c>
      <c r="AB383" s="375">
        <f>'4.  2011-2014 LRAM'!AB525*AB380</f>
        <v>0</v>
      </c>
      <c r="AC383" s="375">
        <f>'4.  2011-2014 LRAM'!AC525*AC380</f>
        <v>0</v>
      </c>
      <c r="AD383" s="375">
        <f>'4.  2011-2014 LRAM'!AD525*AD380</f>
        <v>338.38751145078004</v>
      </c>
      <c r="AE383" s="375">
        <f>'4.  2011-2014 LRAM'!AE525*AE380</f>
        <v>0</v>
      </c>
      <c r="AF383" s="375">
        <f>'4.  2011-2014 LRAM'!AF525*AF380</f>
        <v>0</v>
      </c>
      <c r="AG383" s="375">
        <f>'4.  2011-2014 LRAM'!AG525*AG380</f>
        <v>0</v>
      </c>
      <c r="AH383" s="375">
        <f>'4.  2011-2014 LRAM'!AH525*AH380</f>
        <v>0</v>
      </c>
      <c r="AI383" s="375">
        <f>'4.  2011-2014 LRAM'!AI525*AI380</f>
        <v>0</v>
      </c>
      <c r="AJ383" s="375">
        <f>'4.  2011-2014 LRAM'!AJ525*AJ380</f>
        <v>0</v>
      </c>
      <c r="AK383" s="375">
        <f>'4.  2011-2014 LRAM'!AK525*AK380</f>
        <v>0</v>
      </c>
      <c r="AL383" s="375">
        <f>'4.  2011-2014 LRAM'!AL525*AL380</f>
        <v>0</v>
      </c>
      <c r="AM383" s="626">
        <f t="shared" si="670"/>
        <v>69681.49025329623</v>
      </c>
    </row>
    <row r="384" spans="1:42" ht="15">
      <c r="B384" s="321" t="s">
        <v>277</v>
      </c>
      <c r="C384" s="342"/>
      <c r="D384" s="306"/>
      <c r="E384" s="276"/>
      <c r="F384" s="276"/>
      <c r="G384" s="276"/>
      <c r="H384" s="276"/>
      <c r="I384" s="276"/>
      <c r="J384" s="276"/>
      <c r="K384" s="276"/>
      <c r="L384" s="276"/>
      <c r="M384" s="276"/>
      <c r="N384" s="276"/>
      <c r="O384" s="288"/>
      <c r="P384" s="276"/>
      <c r="Q384" s="276"/>
      <c r="R384" s="276"/>
      <c r="S384" s="306"/>
      <c r="T384" s="306"/>
      <c r="U384" s="306"/>
      <c r="V384" s="306"/>
      <c r="W384" s="276"/>
      <c r="X384" s="276"/>
      <c r="Y384" s="375">
        <f t="shared" ref="Y384:AL384" si="671">Y207*Y380</f>
        <v>42662.713300000003</v>
      </c>
      <c r="Z384" s="375">
        <f t="shared" si="671"/>
        <v>18538.024863600003</v>
      </c>
      <c r="AA384" s="375">
        <f t="shared" si="671"/>
        <v>38899.745035199994</v>
      </c>
      <c r="AB384" s="375">
        <f t="shared" si="671"/>
        <v>0</v>
      </c>
      <c r="AC384" s="375">
        <f t="shared" si="671"/>
        <v>0</v>
      </c>
      <c r="AD384" s="375">
        <f t="shared" si="671"/>
        <v>0</v>
      </c>
      <c r="AE384" s="375">
        <f t="shared" si="671"/>
        <v>0</v>
      </c>
      <c r="AF384" s="375">
        <f t="shared" si="671"/>
        <v>0</v>
      </c>
      <c r="AG384" s="375">
        <f t="shared" si="671"/>
        <v>0</v>
      </c>
      <c r="AH384" s="375">
        <f t="shared" si="671"/>
        <v>0</v>
      </c>
      <c r="AI384" s="375">
        <f t="shared" si="671"/>
        <v>0</v>
      </c>
      <c r="AJ384" s="375">
        <f t="shared" si="671"/>
        <v>0</v>
      </c>
      <c r="AK384" s="375">
        <f t="shared" si="671"/>
        <v>0</v>
      </c>
      <c r="AL384" s="375">
        <f t="shared" si="671"/>
        <v>0</v>
      </c>
      <c r="AM384" s="626">
        <f t="shared" si="670"/>
        <v>100100.48319880001</v>
      </c>
    </row>
    <row r="385" spans="1:41" ht="15">
      <c r="B385" s="321" t="s">
        <v>286</v>
      </c>
      <c r="C385" s="342"/>
      <c r="D385" s="306"/>
      <c r="E385" s="276"/>
      <c r="F385" s="276"/>
      <c r="G385" s="276"/>
      <c r="H385" s="276"/>
      <c r="I385" s="276"/>
      <c r="J385" s="276"/>
      <c r="K385" s="276"/>
      <c r="L385" s="276"/>
      <c r="M385" s="276"/>
      <c r="N385" s="276"/>
      <c r="O385" s="288"/>
      <c r="P385" s="276"/>
      <c r="Q385" s="276"/>
      <c r="R385" s="276"/>
      <c r="S385" s="306"/>
      <c r="T385" s="306"/>
      <c r="U385" s="306"/>
      <c r="V385" s="306"/>
      <c r="W385" s="276"/>
      <c r="X385" s="276"/>
      <c r="Y385" s="375">
        <f t="shared" ref="Y385:AL385" si="672">Y377*Y380</f>
        <v>49781.177199999998</v>
      </c>
      <c r="Z385" s="375">
        <f t="shared" si="672"/>
        <v>21544.423901000002</v>
      </c>
      <c r="AA385" s="375">
        <f t="shared" si="672"/>
        <v>31005.104335200002</v>
      </c>
      <c r="AB385" s="375">
        <f t="shared" si="672"/>
        <v>0</v>
      </c>
      <c r="AC385" s="375">
        <f t="shared" si="672"/>
        <v>0</v>
      </c>
      <c r="AD385" s="375">
        <f t="shared" si="672"/>
        <v>0</v>
      </c>
      <c r="AE385" s="375">
        <f t="shared" si="672"/>
        <v>0</v>
      </c>
      <c r="AF385" s="375">
        <f t="shared" si="672"/>
        <v>0</v>
      </c>
      <c r="AG385" s="375">
        <f t="shared" si="672"/>
        <v>0</v>
      </c>
      <c r="AH385" s="375">
        <f t="shared" si="672"/>
        <v>0</v>
      </c>
      <c r="AI385" s="375">
        <f t="shared" si="672"/>
        <v>0</v>
      </c>
      <c r="AJ385" s="375">
        <f t="shared" si="672"/>
        <v>0</v>
      </c>
      <c r="AK385" s="375">
        <f t="shared" si="672"/>
        <v>0</v>
      </c>
      <c r="AL385" s="375">
        <f t="shared" si="672"/>
        <v>0</v>
      </c>
      <c r="AM385" s="626">
        <f t="shared" si="670"/>
        <v>102330.70543620001</v>
      </c>
    </row>
    <row r="386" spans="1:41" ht="15.6">
      <c r="B386" s="346" t="s">
        <v>278</v>
      </c>
      <c r="C386" s="342"/>
      <c r="D386" s="333"/>
      <c r="E386" s="331"/>
      <c r="F386" s="331"/>
      <c r="G386" s="331"/>
      <c r="H386" s="331"/>
      <c r="I386" s="331"/>
      <c r="J386" s="331"/>
      <c r="K386" s="331"/>
      <c r="L386" s="331"/>
      <c r="M386" s="331"/>
      <c r="N386" s="331"/>
      <c r="O386" s="297"/>
      <c r="P386" s="331"/>
      <c r="Q386" s="331"/>
      <c r="R386" s="331"/>
      <c r="S386" s="333"/>
      <c r="T386" s="333"/>
      <c r="U386" s="333"/>
      <c r="V386" s="333"/>
      <c r="W386" s="331"/>
      <c r="X386" s="331"/>
      <c r="Y386" s="343">
        <f t="shared" ref="Y386:AM386" si="673">SUM(Y381:Y385)</f>
        <v>137830.11709077421</v>
      </c>
      <c r="Z386" s="343">
        <f t="shared" si="673"/>
        <v>109345.0842685781</v>
      </c>
      <c r="AA386" s="343">
        <f t="shared" si="673"/>
        <v>128733.21834855575</v>
      </c>
      <c r="AB386" s="343">
        <f t="shared" si="673"/>
        <v>0</v>
      </c>
      <c r="AC386" s="343">
        <f t="shared" si="673"/>
        <v>0</v>
      </c>
      <c r="AD386" s="343">
        <f t="shared" si="673"/>
        <v>338.38751145078004</v>
      </c>
      <c r="AE386" s="343">
        <f t="shared" si="673"/>
        <v>0</v>
      </c>
      <c r="AF386" s="343">
        <f t="shared" si="673"/>
        <v>0</v>
      </c>
      <c r="AG386" s="343">
        <f t="shared" si="673"/>
        <v>0</v>
      </c>
      <c r="AH386" s="343">
        <f t="shared" si="673"/>
        <v>0</v>
      </c>
      <c r="AI386" s="343">
        <f t="shared" si="673"/>
        <v>0</v>
      </c>
      <c r="AJ386" s="343">
        <f t="shared" si="673"/>
        <v>0</v>
      </c>
      <c r="AK386" s="343">
        <f t="shared" si="673"/>
        <v>0</v>
      </c>
      <c r="AL386" s="343">
        <f t="shared" si="673"/>
        <v>0</v>
      </c>
      <c r="AM386" s="404">
        <f t="shared" si="673"/>
        <v>376246.80721935886</v>
      </c>
    </row>
    <row r="387" spans="1:41" ht="15.6">
      <c r="B387" s="346" t="s">
        <v>279</v>
      </c>
      <c r="C387" s="342"/>
      <c r="D387" s="347"/>
      <c r="E387" s="331"/>
      <c r="F387" s="331"/>
      <c r="G387" s="331"/>
      <c r="H387" s="331"/>
      <c r="I387" s="331"/>
      <c r="J387" s="331"/>
      <c r="K387" s="331"/>
      <c r="L387" s="331"/>
      <c r="M387" s="331"/>
      <c r="N387" s="331"/>
      <c r="O387" s="297"/>
      <c r="P387" s="331"/>
      <c r="Q387" s="331"/>
      <c r="R387" s="331"/>
      <c r="S387" s="333"/>
      <c r="T387" s="333"/>
      <c r="U387" s="333"/>
      <c r="V387" s="333"/>
      <c r="W387" s="331"/>
      <c r="X387" s="331"/>
      <c r="Y387" s="344">
        <f t="shared" ref="Y387:AL387" si="674">Y378*Y380</f>
        <v>60084.349600000001</v>
      </c>
      <c r="Z387" s="344">
        <f t="shared" si="674"/>
        <v>38052.9666</v>
      </c>
      <c r="AA387" s="344">
        <f t="shared" si="674"/>
        <v>10328.875199999999</v>
      </c>
      <c r="AB387" s="344">
        <f t="shared" si="674"/>
        <v>0</v>
      </c>
      <c r="AC387" s="344">
        <f t="shared" si="674"/>
        <v>0</v>
      </c>
      <c r="AD387" s="344">
        <f t="shared" si="674"/>
        <v>129.4923</v>
      </c>
      <c r="AE387" s="344">
        <f t="shared" si="674"/>
        <v>0</v>
      </c>
      <c r="AF387" s="344">
        <f t="shared" si="674"/>
        <v>0</v>
      </c>
      <c r="AG387" s="344">
        <f t="shared" si="674"/>
        <v>0</v>
      </c>
      <c r="AH387" s="344">
        <f t="shared" si="674"/>
        <v>0</v>
      </c>
      <c r="AI387" s="344">
        <f t="shared" si="674"/>
        <v>0</v>
      </c>
      <c r="AJ387" s="344">
        <f t="shared" si="674"/>
        <v>0</v>
      </c>
      <c r="AK387" s="344">
        <f t="shared" si="674"/>
        <v>0</v>
      </c>
      <c r="AL387" s="344">
        <f t="shared" si="674"/>
        <v>0</v>
      </c>
      <c r="AM387" s="404">
        <f>SUM(Y387:AL387)</f>
        <v>108595.68369999999</v>
      </c>
      <c r="AO387" s="440"/>
    </row>
    <row r="388" spans="1:41" ht="15.6">
      <c r="B388" s="346" t="s">
        <v>280</v>
      </c>
      <c r="C388" s="342"/>
      <c r="D388" s="347"/>
      <c r="E388" s="331"/>
      <c r="F388" s="331"/>
      <c r="G388" s="331"/>
      <c r="H388" s="331"/>
      <c r="I388" s="331"/>
      <c r="J388" s="331"/>
      <c r="K388" s="331"/>
      <c r="L388" s="331"/>
      <c r="M388" s="331"/>
      <c r="N388" s="331"/>
      <c r="O388" s="297"/>
      <c r="P388" s="331"/>
      <c r="Q388" s="331"/>
      <c r="R388" s="331"/>
      <c r="S388" s="347"/>
      <c r="T388" s="347"/>
      <c r="U388" s="347"/>
      <c r="V388" s="347"/>
      <c r="W388" s="331"/>
      <c r="X388" s="331"/>
      <c r="Y388" s="348"/>
      <c r="Z388" s="348"/>
      <c r="AA388" s="348"/>
      <c r="AB388" s="348"/>
      <c r="AC388" s="348"/>
      <c r="AD388" s="348"/>
      <c r="AE388" s="348"/>
      <c r="AF388" s="348"/>
      <c r="AG388" s="348"/>
      <c r="AH388" s="348"/>
      <c r="AI388" s="348"/>
      <c r="AJ388" s="348"/>
      <c r="AK388" s="348"/>
      <c r="AL388" s="348"/>
      <c r="AM388" s="404">
        <f>AM386-AM387</f>
        <v>267651.12351935887</v>
      </c>
    </row>
    <row r="389" spans="1:41" ht="15">
      <c r="B389" s="321"/>
      <c r="C389" s="347"/>
      <c r="D389" s="347"/>
      <c r="E389" s="331"/>
      <c r="F389" s="331"/>
      <c r="G389" s="331"/>
      <c r="H389" s="331"/>
      <c r="I389" s="331"/>
      <c r="J389" s="331"/>
      <c r="K389" s="331"/>
      <c r="L389" s="331"/>
      <c r="M389" s="331"/>
      <c r="N389" s="331"/>
      <c r="O389" s="297"/>
      <c r="P389" s="331"/>
      <c r="Q389" s="331"/>
      <c r="R389" s="331"/>
      <c r="S389" s="347"/>
      <c r="T389" s="342"/>
      <c r="U389" s="347"/>
      <c r="V389" s="347"/>
      <c r="W389" s="331"/>
      <c r="X389" s="331"/>
      <c r="Y389" s="349"/>
      <c r="Z389" s="349"/>
      <c r="AA389" s="349"/>
      <c r="AB389" s="349"/>
      <c r="AC389" s="349"/>
      <c r="AD389" s="349"/>
      <c r="AE389" s="349"/>
      <c r="AF389" s="349"/>
      <c r="AG389" s="349"/>
      <c r="AH389" s="349"/>
      <c r="AI389" s="349"/>
      <c r="AJ389" s="349"/>
      <c r="AK389" s="349"/>
      <c r="AL389" s="349"/>
      <c r="AM389" s="345"/>
    </row>
    <row r="390" spans="1:41" ht="15">
      <c r="B390" s="436" t="s">
        <v>281</v>
      </c>
      <c r="C390" s="301"/>
      <c r="D390" s="276"/>
      <c r="E390" s="276"/>
      <c r="F390" s="276"/>
      <c r="G390" s="276"/>
      <c r="H390" s="276"/>
      <c r="I390" s="276"/>
      <c r="J390" s="276"/>
      <c r="K390" s="276"/>
      <c r="L390" s="276"/>
      <c r="M390" s="276"/>
      <c r="N390" s="276"/>
      <c r="O390" s="354"/>
      <c r="P390" s="276"/>
      <c r="Q390" s="276"/>
      <c r="R390" s="276"/>
      <c r="S390" s="301"/>
      <c r="T390" s="306"/>
      <c r="U390" s="306"/>
      <c r="V390" s="276"/>
      <c r="W390" s="276"/>
      <c r="X390" s="306"/>
      <c r="Y390" s="288">
        <f>SUMPRODUCT(E220:E375,Y220:Y375)</f>
        <v>4833124</v>
      </c>
      <c r="Z390" s="288">
        <f>SUMPRODUCT(E220:E375,Z220:Z375)</f>
        <v>1152108.0270000002</v>
      </c>
      <c r="AA390" s="288">
        <f t="shared" ref="AA390:AL390" si="675">IF(AA218="kw",SUMPRODUCT($N$220:$N$375,$P$220:$P$375,AA220:AA375),SUMPRODUCT($E$220:$E$375,AA220:AA375))</f>
        <v>7237.8720000000003</v>
      </c>
      <c r="AB390" s="288">
        <f t="shared" si="675"/>
        <v>0</v>
      </c>
      <c r="AC390" s="288">
        <f t="shared" si="675"/>
        <v>0</v>
      </c>
      <c r="AD390" s="288">
        <f t="shared" si="675"/>
        <v>0</v>
      </c>
      <c r="AE390" s="288">
        <f t="shared" si="675"/>
        <v>0</v>
      </c>
      <c r="AF390" s="288">
        <f t="shared" si="675"/>
        <v>0</v>
      </c>
      <c r="AG390" s="288">
        <f t="shared" si="675"/>
        <v>0</v>
      </c>
      <c r="AH390" s="288">
        <f t="shared" si="675"/>
        <v>0</v>
      </c>
      <c r="AI390" s="288">
        <f t="shared" si="675"/>
        <v>0</v>
      </c>
      <c r="AJ390" s="288">
        <f t="shared" si="675"/>
        <v>0</v>
      </c>
      <c r="AK390" s="288">
        <f t="shared" si="675"/>
        <v>0</v>
      </c>
      <c r="AL390" s="288">
        <f t="shared" si="675"/>
        <v>0</v>
      </c>
      <c r="AM390" s="345"/>
    </row>
    <row r="391" spans="1:41" ht="15">
      <c r="B391" s="436" t="s">
        <v>282</v>
      </c>
      <c r="C391" s="301"/>
      <c r="D391" s="276"/>
      <c r="E391" s="276"/>
      <c r="F391" s="276"/>
      <c r="G391" s="276"/>
      <c r="H391" s="276"/>
      <c r="I391" s="276"/>
      <c r="J391" s="276"/>
      <c r="K391" s="276"/>
      <c r="L391" s="276"/>
      <c r="M391" s="276"/>
      <c r="N391" s="276"/>
      <c r="O391" s="354"/>
      <c r="P391" s="276"/>
      <c r="Q391" s="276"/>
      <c r="R391" s="276"/>
      <c r="S391" s="301"/>
      <c r="T391" s="306"/>
      <c r="U391" s="306"/>
      <c r="V391" s="276"/>
      <c r="W391" s="276"/>
      <c r="X391" s="306"/>
      <c r="Y391" s="288">
        <f>SUMPRODUCT(F220:F375,Y220:Y375)</f>
        <v>4833124</v>
      </c>
      <c r="Z391" s="288">
        <f>SUMPRODUCT(F220:F375,Z220:Z375)</f>
        <v>1152339.0410000002</v>
      </c>
      <c r="AA391" s="288">
        <f t="shared" ref="AA391:AL391" si="676">IF(AA218="kw",SUMPRODUCT($N$220:$N$375,$Q$220:$Q$375,AA220:AA375),SUMPRODUCT($F$220:$F$375,AA220:AA375))</f>
        <v>7237.8720000000003</v>
      </c>
      <c r="AB391" s="288">
        <f t="shared" si="676"/>
        <v>0</v>
      </c>
      <c r="AC391" s="288">
        <f t="shared" si="676"/>
        <v>0</v>
      </c>
      <c r="AD391" s="288">
        <f t="shared" si="676"/>
        <v>0</v>
      </c>
      <c r="AE391" s="288">
        <f t="shared" si="676"/>
        <v>0</v>
      </c>
      <c r="AF391" s="288">
        <f t="shared" si="676"/>
        <v>0</v>
      </c>
      <c r="AG391" s="288">
        <f t="shared" si="676"/>
        <v>0</v>
      </c>
      <c r="AH391" s="288">
        <f t="shared" si="676"/>
        <v>0</v>
      </c>
      <c r="AI391" s="288">
        <f t="shared" si="676"/>
        <v>0</v>
      </c>
      <c r="AJ391" s="288">
        <f t="shared" si="676"/>
        <v>0</v>
      </c>
      <c r="AK391" s="288">
        <f t="shared" si="676"/>
        <v>0</v>
      </c>
      <c r="AL391" s="288">
        <f t="shared" si="676"/>
        <v>0</v>
      </c>
      <c r="AM391" s="334"/>
    </row>
    <row r="392" spans="1:41" ht="15">
      <c r="B392" s="436" t="s">
        <v>283</v>
      </c>
      <c r="C392" s="301"/>
      <c r="D392" s="276"/>
      <c r="E392" s="276"/>
      <c r="F392" s="276"/>
      <c r="G392" s="276"/>
      <c r="H392" s="276"/>
      <c r="I392" s="276"/>
      <c r="J392" s="276"/>
      <c r="K392" s="276"/>
      <c r="L392" s="276"/>
      <c r="M392" s="276"/>
      <c r="N392" s="276"/>
      <c r="O392" s="354"/>
      <c r="P392" s="276"/>
      <c r="Q392" s="276"/>
      <c r="R392" s="276"/>
      <c r="S392" s="301"/>
      <c r="T392" s="306"/>
      <c r="U392" s="306"/>
      <c r="V392" s="276"/>
      <c r="W392" s="276"/>
      <c r="X392" s="306"/>
      <c r="Y392" s="288">
        <f>SUMPRODUCT(G220:G375,Y220:Y375)</f>
        <v>4833124</v>
      </c>
      <c r="Z392" s="288">
        <f>SUMPRODUCT(G220:G375,Z220:Z375)</f>
        <v>1152339.0410000002</v>
      </c>
      <c r="AA392" s="288">
        <f t="shared" ref="AA392:AL392" si="677">IF(AA218="kw",SUMPRODUCT($N$220:$N$375,$R$220:$R$375,AA220:AA375),SUMPRODUCT($G$220:$G$375,AA220:AA375))</f>
        <v>7237.8720000000003</v>
      </c>
      <c r="AB392" s="288">
        <f t="shared" si="677"/>
        <v>0</v>
      </c>
      <c r="AC392" s="288">
        <f t="shared" si="677"/>
        <v>0</v>
      </c>
      <c r="AD392" s="288">
        <f t="shared" si="677"/>
        <v>0</v>
      </c>
      <c r="AE392" s="288">
        <f t="shared" si="677"/>
        <v>0</v>
      </c>
      <c r="AF392" s="288">
        <f t="shared" si="677"/>
        <v>0</v>
      </c>
      <c r="AG392" s="288">
        <f t="shared" si="677"/>
        <v>0</v>
      </c>
      <c r="AH392" s="288">
        <f t="shared" si="677"/>
        <v>0</v>
      </c>
      <c r="AI392" s="288">
        <f t="shared" si="677"/>
        <v>0</v>
      </c>
      <c r="AJ392" s="288">
        <f t="shared" si="677"/>
        <v>0</v>
      </c>
      <c r="AK392" s="288">
        <f t="shared" si="677"/>
        <v>0</v>
      </c>
      <c r="AL392" s="288">
        <f t="shared" si="677"/>
        <v>0</v>
      </c>
      <c r="AM392" s="334"/>
    </row>
    <row r="393" spans="1:41" ht="15">
      <c r="B393" s="437" t="s">
        <v>284</v>
      </c>
      <c r="C393" s="361"/>
      <c r="D393" s="381"/>
      <c r="E393" s="381"/>
      <c r="F393" s="381"/>
      <c r="G393" s="381"/>
      <c r="H393" s="381"/>
      <c r="I393" s="381"/>
      <c r="J393" s="381"/>
      <c r="K393" s="381"/>
      <c r="L393" s="381"/>
      <c r="M393" s="381"/>
      <c r="N393" s="381"/>
      <c r="O393" s="380"/>
      <c r="P393" s="381"/>
      <c r="Q393" s="381"/>
      <c r="R393" s="381"/>
      <c r="S393" s="361"/>
      <c r="T393" s="382"/>
      <c r="U393" s="382"/>
      <c r="V393" s="381"/>
      <c r="W393" s="381"/>
      <c r="X393" s="382"/>
      <c r="Y393" s="323">
        <f>SUMPRODUCT(H220:H375,Y220:Y375)</f>
        <v>4833124</v>
      </c>
      <c r="Z393" s="323">
        <f>SUMPRODUCT(H220:H375,Z220:Z375)</f>
        <v>1152339.0410000002</v>
      </c>
      <c r="AA393" s="323">
        <f t="shared" ref="AA393:AL393" si="678">IF(AA218="kw",SUMPRODUCT($N$220:$N$375,$S$220:$S$375,AA220:AA375),SUMPRODUCT($H$220:$H$375,AA220:AA375))</f>
        <v>7237.8720000000003</v>
      </c>
      <c r="AB393" s="323">
        <f t="shared" si="678"/>
        <v>0</v>
      </c>
      <c r="AC393" s="323">
        <f t="shared" si="678"/>
        <v>0</v>
      </c>
      <c r="AD393" s="323">
        <f t="shared" si="678"/>
        <v>0</v>
      </c>
      <c r="AE393" s="323">
        <f t="shared" si="678"/>
        <v>0</v>
      </c>
      <c r="AF393" s="323">
        <f t="shared" si="678"/>
        <v>0</v>
      </c>
      <c r="AG393" s="323">
        <f t="shared" si="678"/>
        <v>0</v>
      </c>
      <c r="AH393" s="323">
        <f t="shared" si="678"/>
        <v>0</v>
      </c>
      <c r="AI393" s="323">
        <f t="shared" si="678"/>
        <v>0</v>
      </c>
      <c r="AJ393" s="323">
        <f t="shared" si="678"/>
        <v>0</v>
      </c>
      <c r="AK393" s="323">
        <f t="shared" si="678"/>
        <v>0</v>
      </c>
      <c r="AL393" s="323">
        <f t="shared" si="678"/>
        <v>0</v>
      </c>
      <c r="AM393" s="383"/>
    </row>
    <row r="394" spans="1:41" ht="21" customHeight="1">
      <c r="B394" s="365" t="s">
        <v>705</v>
      </c>
      <c r="C394" s="384"/>
      <c r="D394" s="385"/>
      <c r="E394" s="385"/>
      <c r="F394" s="385"/>
      <c r="G394" s="385"/>
      <c r="H394" s="385"/>
      <c r="I394" s="385"/>
      <c r="J394" s="385"/>
      <c r="K394" s="385"/>
      <c r="L394" s="385"/>
      <c r="M394" s="385"/>
      <c r="N394" s="385"/>
      <c r="O394" s="385"/>
      <c r="P394" s="385"/>
      <c r="Q394" s="385"/>
      <c r="R394" s="385"/>
      <c r="S394" s="368"/>
      <c r="T394" s="369"/>
      <c r="U394" s="385"/>
      <c r="V394" s="385"/>
      <c r="W394" s="385"/>
      <c r="X394" s="385"/>
      <c r="Y394" s="406"/>
      <c r="Z394" s="406"/>
      <c r="AA394" s="406"/>
      <c r="AB394" s="406"/>
      <c r="AC394" s="406"/>
      <c r="AD394" s="406"/>
      <c r="AE394" s="406"/>
      <c r="AF394" s="406"/>
      <c r="AG394" s="406"/>
      <c r="AH394" s="406"/>
      <c r="AI394" s="406"/>
      <c r="AJ394" s="406"/>
      <c r="AK394" s="406"/>
      <c r="AL394" s="406"/>
      <c r="AM394" s="386"/>
    </row>
    <row r="397" spans="1:41" ht="15.6">
      <c r="B397" s="277" t="s">
        <v>287</v>
      </c>
      <c r="C397" s="278"/>
      <c r="D397" s="587" t="s">
        <v>509</v>
      </c>
      <c r="E397" s="250"/>
      <c r="F397" s="589"/>
      <c r="G397" s="250"/>
      <c r="H397" s="250"/>
      <c r="I397" s="250"/>
      <c r="J397" s="250"/>
      <c r="K397" s="250"/>
      <c r="L397" s="250"/>
      <c r="M397" s="250"/>
      <c r="N397" s="250"/>
      <c r="O397" s="278"/>
      <c r="P397" s="250"/>
      <c r="Q397" s="250"/>
      <c r="R397" s="250"/>
      <c r="S397" s="250"/>
      <c r="T397" s="250"/>
      <c r="U397" s="250"/>
      <c r="V397" s="250"/>
      <c r="W397" s="250"/>
      <c r="X397" s="250"/>
      <c r="Y397" s="267"/>
      <c r="Z397" s="264"/>
      <c r="AA397" s="264"/>
      <c r="AB397" s="264"/>
      <c r="AC397" s="264"/>
      <c r="AD397" s="264"/>
      <c r="AE397" s="264"/>
      <c r="AF397" s="264"/>
      <c r="AG397" s="264"/>
      <c r="AH397" s="264"/>
      <c r="AI397" s="264"/>
      <c r="AJ397" s="264"/>
      <c r="AK397" s="264"/>
      <c r="AL397" s="264"/>
      <c r="AM397" s="279"/>
    </row>
    <row r="398" spans="1:41" ht="27.6">
      <c r="B398" s="922" t="s">
        <v>208</v>
      </c>
      <c r="C398" s="924" t="s">
        <v>33</v>
      </c>
      <c r="D398" s="281" t="s">
        <v>407</v>
      </c>
      <c r="E398" s="926" t="s">
        <v>206</v>
      </c>
      <c r="F398" s="927"/>
      <c r="G398" s="927"/>
      <c r="H398" s="927"/>
      <c r="I398" s="927"/>
      <c r="J398" s="927"/>
      <c r="K398" s="927"/>
      <c r="L398" s="927"/>
      <c r="M398" s="928"/>
      <c r="N398" s="932" t="s">
        <v>210</v>
      </c>
      <c r="O398" s="281" t="s">
        <v>408</v>
      </c>
      <c r="P398" s="926" t="s">
        <v>209</v>
      </c>
      <c r="Q398" s="927"/>
      <c r="R398" s="927"/>
      <c r="S398" s="927"/>
      <c r="T398" s="927"/>
      <c r="U398" s="927"/>
      <c r="V398" s="927"/>
      <c r="W398" s="927"/>
      <c r="X398" s="928"/>
      <c r="Y398" s="929" t="s">
        <v>240</v>
      </c>
      <c r="Z398" s="930"/>
      <c r="AA398" s="930"/>
      <c r="AB398" s="930"/>
      <c r="AC398" s="930"/>
      <c r="AD398" s="930"/>
      <c r="AE398" s="930"/>
      <c r="AF398" s="930"/>
      <c r="AG398" s="930"/>
      <c r="AH398" s="930"/>
      <c r="AI398" s="930"/>
      <c r="AJ398" s="930"/>
      <c r="AK398" s="930"/>
      <c r="AL398" s="930"/>
      <c r="AM398" s="931"/>
    </row>
    <row r="399" spans="1:41">
      <c r="B399" s="923"/>
      <c r="C399" s="925"/>
      <c r="D399" s="282">
        <v>2017</v>
      </c>
      <c r="E399" s="282">
        <v>2018</v>
      </c>
      <c r="F399" s="282">
        <v>2019</v>
      </c>
      <c r="G399" s="282">
        <v>2020</v>
      </c>
      <c r="H399" s="282">
        <v>2021</v>
      </c>
      <c r="I399" s="282">
        <v>2022</v>
      </c>
      <c r="J399" s="282">
        <v>2023</v>
      </c>
      <c r="K399" s="282">
        <v>2024</v>
      </c>
      <c r="L399" s="282">
        <v>2025</v>
      </c>
      <c r="M399" s="282">
        <v>2026</v>
      </c>
      <c r="N399" s="933"/>
      <c r="O399" s="282">
        <v>2017</v>
      </c>
      <c r="P399" s="282">
        <v>2018</v>
      </c>
      <c r="Q399" s="282">
        <v>2019</v>
      </c>
      <c r="R399" s="282">
        <v>2020</v>
      </c>
      <c r="S399" s="282">
        <v>2021</v>
      </c>
      <c r="T399" s="282">
        <v>2022</v>
      </c>
      <c r="U399" s="282">
        <v>2023</v>
      </c>
      <c r="V399" s="282">
        <v>2024</v>
      </c>
      <c r="W399" s="282">
        <v>2025</v>
      </c>
      <c r="X399" s="282">
        <v>2026</v>
      </c>
      <c r="Y399" s="282" t="str">
        <f>'1.  LRAMVA Summary'!D52</f>
        <v>Residential</v>
      </c>
      <c r="Z399" s="282" t="str">
        <f>'1.  LRAMVA Summary'!E52</f>
        <v>GS&lt;50 kW</v>
      </c>
      <c r="AA399" s="282" t="str">
        <f>'1.  LRAMVA Summary'!F52</f>
        <v>GS 50 to 4,999</v>
      </c>
      <c r="AB399" s="282" t="str">
        <f>'1.  LRAMVA Summary'!G52</f>
        <v>USL</v>
      </c>
      <c r="AC399" s="282" t="str">
        <f>'1.  LRAMVA Summary'!H52</f>
        <v>Sentinel Lighting</v>
      </c>
      <c r="AD399" s="282" t="str">
        <f>'1.  LRAMVA Summary'!I52</f>
        <v>Street Lighting</v>
      </c>
      <c r="AE399" s="282" t="str">
        <f>'1.  LRAMVA Summary'!J52</f>
        <v/>
      </c>
      <c r="AF399" s="282" t="str">
        <f>'1.  LRAMVA Summary'!K52</f>
        <v/>
      </c>
      <c r="AG399" s="282" t="str">
        <f>'1.  LRAMVA Summary'!L52</f>
        <v/>
      </c>
      <c r="AH399" s="282" t="str">
        <f>'1.  LRAMVA Summary'!M52</f>
        <v/>
      </c>
      <c r="AI399" s="282" t="str">
        <f>'1.  LRAMVA Summary'!N52</f>
        <v/>
      </c>
      <c r="AJ399" s="282" t="str">
        <f>'1.  LRAMVA Summary'!O52</f>
        <v/>
      </c>
      <c r="AK399" s="282" t="str">
        <f>'1.  LRAMVA Summary'!P52</f>
        <v/>
      </c>
      <c r="AL399" s="282" t="str">
        <f>'1.  LRAMVA Summary'!Q52</f>
        <v/>
      </c>
      <c r="AM399" s="284" t="str">
        <f>'1.  LRAMVA Summary'!R52</f>
        <v>Total</v>
      </c>
    </row>
    <row r="400" spans="1:41" ht="15.6">
      <c r="A400" s="529"/>
      <c r="B400" s="521" t="s">
        <v>489</v>
      </c>
      <c r="C400" s="286"/>
      <c r="D400" s="286"/>
      <c r="E400" s="286"/>
      <c r="F400" s="286"/>
      <c r="G400" s="286"/>
      <c r="H400" s="286"/>
      <c r="I400" s="286"/>
      <c r="J400" s="286"/>
      <c r="K400" s="286"/>
      <c r="L400" s="286"/>
      <c r="M400" s="286"/>
      <c r="N400" s="287"/>
      <c r="O400" s="286"/>
      <c r="P400" s="286"/>
      <c r="Q400" s="286"/>
      <c r="R400" s="286"/>
      <c r="S400" s="286"/>
      <c r="T400" s="286"/>
      <c r="U400" s="286"/>
      <c r="V400" s="286"/>
      <c r="W400" s="286"/>
      <c r="X400" s="286"/>
      <c r="Y400" s="288" t="str">
        <f>'1.  LRAMVA Summary'!D53</f>
        <v>kWh</v>
      </c>
      <c r="Z400" s="288" t="str">
        <f>'1.  LRAMVA Summary'!E53</f>
        <v>kWh</v>
      </c>
      <c r="AA400" s="288" t="str">
        <f>'1.  LRAMVA Summary'!F53</f>
        <v>kW</v>
      </c>
      <c r="AB400" s="288" t="str">
        <f>'1.  LRAMVA Summary'!G53</f>
        <v>kWh</v>
      </c>
      <c r="AC400" s="288" t="str">
        <f>'1.  LRAMVA Summary'!H53</f>
        <v>kW</v>
      </c>
      <c r="AD400" s="288" t="str">
        <f>'1.  LRAMVA Summary'!I53</f>
        <v>kW</v>
      </c>
      <c r="AE400" s="288">
        <f>'1.  LRAMVA Summary'!J53</f>
        <v>0</v>
      </c>
      <c r="AF400" s="288">
        <f>'1.  LRAMVA Summary'!K53</f>
        <v>0</v>
      </c>
      <c r="AG400" s="288">
        <f>'1.  LRAMVA Summary'!L53</f>
        <v>0</v>
      </c>
      <c r="AH400" s="288">
        <f>'1.  LRAMVA Summary'!M53</f>
        <v>0</v>
      </c>
      <c r="AI400" s="288">
        <f>'1.  LRAMVA Summary'!N53</f>
        <v>0</v>
      </c>
      <c r="AJ400" s="288">
        <f>'1.  LRAMVA Summary'!O53</f>
        <v>0</v>
      </c>
      <c r="AK400" s="288">
        <f>'1.  LRAMVA Summary'!P53</f>
        <v>0</v>
      </c>
      <c r="AL400" s="288">
        <f>'1.  LRAMVA Summary'!Q53</f>
        <v>0</v>
      </c>
      <c r="AM400" s="289"/>
    </row>
    <row r="401" spans="1:39" ht="15.6" outlineLevel="1">
      <c r="A401" s="529"/>
      <c r="B401" s="501" t="s">
        <v>482</v>
      </c>
      <c r="C401" s="286"/>
      <c r="D401" s="286"/>
      <c r="E401" s="286"/>
      <c r="F401" s="286"/>
      <c r="G401" s="286"/>
      <c r="H401" s="286"/>
      <c r="I401" s="286"/>
      <c r="J401" s="286"/>
      <c r="K401" s="286"/>
      <c r="L401" s="286"/>
      <c r="M401" s="286"/>
      <c r="N401" s="287"/>
      <c r="O401" s="286"/>
      <c r="P401" s="286"/>
      <c r="Q401" s="286"/>
      <c r="R401" s="286"/>
      <c r="S401" s="286"/>
      <c r="T401" s="286"/>
      <c r="U401" s="286"/>
      <c r="V401" s="286"/>
      <c r="W401" s="286"/>
      <c r="X401" s="286"/>
      <c r="Y401" s="288"/>
      <c r="Z401" s="288"/>
      <c r="AA401" s="288"/>
      <c r="AB401" s="288"/>
      <c r="AC401" s="288"/>
      <c r="AD401" s="288"/>
      <c r="AE401" s="288"/>
      <c r="AF401" s="288"/>
      <c r="AG401" s="288"/>
      <c r="AH401" s="288"/>
      <c r="AI401" s="288"/>
      <c r="AJ401" s="288"/>
      <c r="AK401" s="288"/>
      <c r="AL401" s="288"/>
      <c r="AM401" s="289"/>
    </row>
    <row r="402" spans="1:39" ht="15" outlineLevel="1">
      <c r="A402" s="529">
        <v>1</v>
      </c>
      <c r="B402" s="425" t="s">
        <v>95</v>
      </c>
      <c r="C402" s="288" t="s">
        <v>25</v>
      </c>
      <c r="D402" s="292"/>
      <c r="E402" s="292"/>
      <c r="F402" s="292"/>
      <c r="G402" s="292"/>
      <c r="H402" s="292"/>
      <c r="I402" s="292"/>
      <c r="J402" s="292"/>
      <c r="K402" s="292"/>
      <c r="L402" s="292"/>
      <c r="M402" s="292"/>
      <c r="N402" s="288"/>
      <c r="O402" s="292"/>
      <c r="P402" s="292"/>
      <c r="Q402" s="292"/>
      <c r="R402" s="292"/>
      <c r="S402" s="292"/>
      <c r="T402" s="292"/>
      <c r="U402" s="292"/>
      <c r="V402" s="292"/>
      <c r="W402" s="292"/>
      <c r="X402" s="292"/>
      <c r="Y402" s="407"/>
      <c r="Z402" s="407"/>
      <c r="AA402" s="407"/>
      <c r="AB402" s="407"/>
      <c r="AC402" s="407"/>
      <c r="AD402" s="407"/>
      <c r="AE402" s="407"/>
      <c r="AF402" s="407"/>
      <c r="AG402" s="407"/>
      <c r="AH402" s="407"/>
      <c r="AI402" s="407"/>
      <c r="AJ402" s="407"/>
      <c r="AK402" s="407"/>
      <c r="AL402" s="407"/>
      <c r="AM402" s="293">
        <f>SUM(Y402:AL402)</f>
        <v>0</v>
      </c>
    </row>
    <row r="403" spans="1:39" ht="15" outlineLevel="1">
      <c r="A403" s="529"/>
      <c r="B403" s="428" t="s">
        <v>303</v>
      </c>
      <c r="C403" s="288" t="s">
        <v>160</v>
      </c>
      <c r="D403" s="292"/>
      <c r="E403" s="292"/>
      <c r="F403" s="292"/>
      <c r="G403" s="292"/>
      <c r="H403" s="292"/>
      <c r="I403" s="292"/>
      <c r="J403" s="292"/>
      <c r="K403" s="292"/>
      <c r="L403" s="292"/>
      <c r="M403" s="292"/>
      <c r="N403" s="465"/>
      <c r="O403" s="292"/>
      <c r="P403" s="292"/>
      <c r="Q403" s="292"/>
      <c r="R403" s="292"/>
      <c r="S403" s="292"/>
      <c r="T403" s="292"/>
      <c r="U403" s="292"/>
      <c r="V403" s="292"/>
      <c r="W403" s="292"/>
      <c r="X403" s="292"/>
      <c r="Y403" s="408">
        <f>Y402</f>
        <v>0</v>
      </c>
      <c r="Z403" s="408">
        <f t="shared" ref="Z403:AE403" si="679">Z402</f>
        <v>0</v>
      </c>
      <c r="AA403" s="408">
        <f t="shared" si="679"/>
        <v>0</v>
      </c>
      <c r="AB403" s="408">
        <f t="shared" si="679"/>
        <v>0</v>
      </c>
      <c r="AC403" s="408">
        <f t="shared" si="679"/>
        <v>0</v>
      </c>
      <c r="AD403" s="408">
        <f t="shared" si="679"/>
        <v>0</v>
      </c>
      <c r="AE403" s="408">
        <f t="shared" si="679"/>
        <v>0</v>
      </c>
      <c r="AF403" s="408">
        <f t="shared" ref="AF403" si="680">AF402</f>
        <v>0</v>
      </c>
      <c r="AG403" s="408">
        <f t="shared" ref="AG403" si="681">AG402</f>
        <v>0</v>
      </c>
      <c r="AH403" s="408">
        <f t="shared" ref="AH403" si="682">AH402</f>
        <v>0</v>
      </c>
      <c r="AI403" s="408">
        <f t="shared" ref="AI403" si="683">AI402</f>
        <v>0</v>
      </c>
      <c r="AJ403" s="408">
        <f t="shared" ref="AJ403" si="684">AJ402</f>
        <v>0</v>
      </c>
      <c r="AK403" s="408">
        <f t="shared" ref="AK403" si="685">AK402</f>
        <v>0</v>
      </c>
      <c r="AL403" s="408">
        <f t="shared" ref="AL403" si="686">AL402</f>
        <v>0</v>
      </c>
      <c r="AM403" s="294"/>
    </row>
    <row r="404" spans="1:39" ht="15.6" outlineLevel="1">
      <c r="A404" s="529"/>
      <c r="B404" s="522"/>
      <c r="C404" s="296"/>
      <c r="D404" s="296"/>
      <c r="E404" s="296"/>
      <c r="F404" s="296"/>
      <c r="G404" s="296"/>
      <c r="H404" s="296"/>
      <c r="I404" s="296"/>
      <c r="J404" s="296"/>
      <c r="K404" s="296"/>
      <c r="L404" s="296"/>
      <c r="M404" s="296"/>
      <c r="N404" s="297"/>
      <c r="O404" s="296"/>
      <c r="P404" s="296"/>
      <c r="Q404" s="296"/>
      <c r="R404" s="296"/>
      <c r="S404" s="296"/>
      <c r="T404" s="296"/>
      <c r="U404" s="296"/>
      <c r="V404" s="296"/>
      <c r="W404" s="296"/>
      <c r="X404" s="296"/>
      <c r="Y404" s="409"/>
      <c r="Z404" s="410"/>
      <c r="AA404" s="410"/>
      <c r="AB404" s="410"/>
      <c r="AC404" s="410"/>
      <c r="AD404" s="410"/>
      <c r="AE404" s="410"/>
      <c r="AF404" s="410"/>
      <c r="AG404" s="410"/>
      <c r="AH404" s="410"/>
      <c r="AI404" s="410"/>
      <c r="AJ404" s="410"/>
      <c r="AK404" s="410"/>
      <c r="AL404" s="410"/>
      <c r="AM404" s="299"/>
    </row>
    <row r="405" spans="1:39" ht="15" outlineLevel="1">
      <c r="A405" s="529">
        <v>2</v>
      </c>
      <c r="B405" s="425" t="s">
        <v>96</v>
      </c>
      <c r="C405" s="288" t="s">
        <v>25</v>
      </c>
      <c r="D405" s="292"/>
      <c r="E405" s="292"/>
      <c r="F405" s="292"/>
      <c r="G405" s="292"/>
      <c r="H405" s="292"/>
      <c r="I405" s="292"/>
      <c r="J405" s="292"/>
      <c r="K405" s="292"/>
      <c r="L405" s="292"/>
      <c r="M405" s="292"/>
      <c r="N405" s="288"/>
      <c r="O405" s="292"/>
      <c r="P405" s="292"/>
      <c r="Q405" s="292"/>
      <c r="R405" s="292"/>
      <c r="S405" s="292"/>
      <c r="T405" s="292"/>
      <c r="U405" s="292"/>
      <c r="V405" s="292"/>
      <c r="W405" s="292"/>
      <c r="X405" s="292"/>
      <c r="Y405" s="407"/>
      <c r="Z405" s="407"/>
      <c r="AA405" s="407"/>
      <c r="AB405" s="407"/>
      <c r="AC405" s="407"/>
      <c r="AD405" s="407"/>
      <c r="AE405" s="407"/>
      <c r="AF405" s="407"/>
      <c r="AG405" s="407"/>
      <c r="AH405" s="407"/>
      <c r="AI405" s="407"/>
      <c r="AJ405" s="407"/>
      <c r="AK405" s="407"/>
      <c r="AL405" s="407"/>
      <c r="AM405" s="293">
        <f>SUM(Y405:AL405)</f>
        <v>0</v>
      </c>
    </row>
    <row r="406" spans="1:39" ht="15" outlineLevel="1">
      <c r="A406" s="529"/>
      <c r="B406" s="428" t="s">
        <v>303</v>
      </c>
      <c r="C406" s="288" t="s">
        <v>160</v>
      </c>
      <c r="D406" s="292"/>
      <c r="E406" s="292"/>
      <c r="F406" s="292"/>
      <c r="G406" s="292"/>
      <c r="H406" s="292"/>
      <c r="I406" s="292"/>
      <c r="J406" s="292"/>
      <c r="K406" s="292"/>
      <c r="L406" s="292"/>
      <c r="M406" s="292"/>
      <c r="N406" s="465"/>
      <c r="O406" s="292"/>
      <c r="P406" s="292"/>
      <c r="Q406" s="292"/>
      <c r="R406" s="292"/>
      <c r="S406" s="292"/>
      <c r="T406" s="292"/>
      <c r="U406" s="292"/>
      <c r="V406" s="292"/>
      <c r="W406" s="292"/>
      <c r="X406" s="292"/>
      <c r="Y406" s="408">
        <f>Y405</f>
        <v>0</v>
      </c>
      <c r="Z406" s="408">
        <f t="shared" ref="Z406:AE406" si="687">Z405</f>
        <v>0</v>
      </c>
      <c r="AA406" s="408">
        <f t="shared" si="687"/>
        <v>0</v>
      </c>
      <c r="AB406" s="408">
        <f t="shared" si="687"/>
        <v>0</v>
      </c>
      <c r="AC406" s="408">
        <f t="shared" si="687"/>
        <v>0</v>
      </c>
      <c r="AD406" s="408">
        <f t="shared" si="687"/>
        <v>0</v>
      </c>
      <c r="AE406" s="408">
        <f t="shared" si="687"/>
        <v>0</v>
      </c>
      <c r="AF406" s="408">
        <f t="shared" ref="AF406" si="688">AF405</f>
        <v>0</v>
      </c>
      <c r="AG406" s="408">
        <f t="shared" ref="AG406" si="689">AG405</f>
        <v>0</v>
      </c>
      <c r="AH406" s="408">
        <f t="shared" ref="AH406" si="690">AH405</f>
        <v>0</v>
      </c>
      <c r="AI406" s="408">
        <f t="shared" ref="AI406" si="691">AI405</f>
        <v>0</v>
      </c>
      <c r="AJ406" s="408">
        <f t="shared" ref="AJ406" si="692">AJ405</f>
        <v>0</v>
      </c>
      <c r="AK406" s="408">
        <f t="shared" ref="AK406" si="693">AK405</f>
        <v>0</v>
      </c>
      <c r="AL406" s="408">
        <f t="shared" ref="AL406" si="694">AL405</f>
        <v>0</v>
      </c>
      <c r="AM406" s="294"/>
    </row>
    <row r="407" spans="1:39" ht="15.6" outlineLevel="1">
      <c r="A407" s="529"/>
      <c r="B407" s="522"/>
      <c r="C407" s="296"/>
      <c r="D407" s="301"/>
      <c r="E407" s="301"/>
      <c r="F407" s="301"/>
      <c r="G407" s="301"/>
      <c r="H407" s="301"/>
      <c r="I407" s="301"/>
      <c r="J407" s="301"/>
      <c r="K407" s="301"/>
      <c r="L407" s="301"/>
      <c r="M407" s="301"/>
      <c r="N407" s="297"/>
      <c r="O407" s="301"/>
      <c r="P407" s="301"/>
      <c r="Q407" s="301"/>
      <c r="R407" s="301"/>
      <c r="S407" s="301"/>
      <c r="T407" s="301"/>
      <c r="U407" s="301"/>
      <c r="V407" s="301"/>
      <c r="W407" s="301"/>
      <c r="X407" s="301"/>
      <c r="Y407" s="409"/>
      <c r="Z407" s="410"/>
      <c r="AA407" s="410"/>
      <c r="AB407" s="410"/>
      <c r="AC407" s="410"/>
      <c r="AD407" s="410"/>
      <c r="AE407" s="410"/>
      <c r="AF407" s="410"/>
      <c r="AG407" s="410"/>
      <c r="AH407" s="410"/>
      <c r="AI407" s="410"/>
      <c r="AJ407" s="410"/>
      <c r="AK407" s="410"/>
      <c r="AL407" s="410"/>
      <c r="AM407" s="299"/>
    </row>
    <row r="408" spans="1:39" ht="15" outlineLevel="1">
      <c r="A408" s="529">
        <v>3</v>
      </c>
      <c r="B408" s="425" t="s">
        <v>97</v>
      </c>
      <c r="C408" s="288" t="s">
        <v>25</v>
      </c>
      <c r="D408" s="292"/>
      <c r="E408" s="292"/>
      <c r="F408" s="292"/>
      <c r="G408" s="292"/>
      <c r="H408" s="292"/>
      <c r="I408" s="292"/>
      <c r="J408" s="292"/>
      <c r="K408" s="292"/>
      <c r="L408" s="292"/>
      <c r="M408" s="292"/>
      <c r="N408" s="288"/>
      <c r="O408" s="292"/>
      <c r="P408" s="292"/>
      <c r="Q408" s="292"/>
      <c r="R408" s="292"/>
      <c r="S408" s="292"/>
      <c r="T408" s="292"/>
      <c r="U408" s="292"/>
      <c r="V408" s="292"/>
      <c r="W408" s="292"/>
      <c r="X408" s="292"/>
      <c r="Y408" s="407"/>
      <c r="Z408" s="407"/>
      <c r="AA408" s="407"/>
      <c r="AB408" s="407"/>
      <c r="AC408" s="407"/>
      <c r="AD408" s="407"/>
      <c r="AE408" s="407"/>
      <c r="AF408" s="407"/>
      <c r="AG408" s="407"/>
      <c r="AH408" s="407"/>
      <c r="AI408" s="407"/>
      <c r="AJ408" s="407"/>
      <c r="AK408" s="407"/>
      <c r="AL408" s="407"/>
      <c r="AM408" s="293">
        <f>SUM(Y408:AL408)</f>
        <v>0</v>
      </c>
    </row>
    <row r="409" spans="1:39" ht="15" outlineLevel="1">
      <c r="A409" s="529"/>
      <c r="B409" s="428" t="s">
        <v>303</v>
      </c>
      <c r="C409" s="288" t="s">
        <v>160</v>
      </c>
      <c r="D409" s="292"/>
      <c r="E409" s="292"/>
      <c r="F409" s="292"/>
      <c r="G409" s="292"/>
      <c r="H409" s="292"/>
      <c r="I409" s="292"/>
      <c r="J409" s="292"/>
      <c r="K409" s="292"/>
      <c r="L409" s="292"/>
      <c r="M409" s="292"/>
      <c r="N409" s="465"/>
      <c r="O409" s="292"/>
      <c r="P409" s="292"/>
      <c r="Q409" s="292"/>
      <c r="R409" s="292"/>
      <c r="S409" s="292"/>
      <c r="T409" s="292"/>
      <c r="U409" s="292"/>
      <c r="V409" s="292"/>
      <c r="W409" s="292"/>
      <c r="X409" s="292"/>
      <c r="Y409" s="408">
        <f>Y408</f>
        <v>0</v>
      </c>
      <c r="Z409" s="408">
        <f t="shared" ref="Z409:AE409" si="695">Z408</f>
        <v>0</v>
      </c>
      <c r="AA409" s="408">
        <f t="shared" si="695"/>
        <v>0</v>
      </c>
      <c r="AB409" s="408">
        <f t="shared" si="695"/>
        <v>0</v>
      </c>
      <c r="AC409" s="408">
        <f t="shared" si="695"/>
        <v>0</v>
      </c>
      <c r="AD409" s="408">
        <f t="shared" si="695"/>
        <v>0</v>
      </c>
      <c r="AE409" s="408">
        <f t="shared" si="695"/>
        <v>0</v>
      </c>
      <c r="AF409" s="408">
        <f t="shared" ref="AF409" si="696">AF408</f>
        <v>0</v>
      </c>
      <c r="AG409" s="408">
        <f t="shared" ref="AG409" si="697">AG408</f>
        <v>0</v>
      </c>
      <c r="AH409" s="408">
        <f t="shared" ref="AH409" si="698">AH408</f>
        <v>0</v>
      </c>
      <c r="AI409" s="408">
        <f t="shared" ref="AI409" si="699">AI408</f>
        <v>0</v>
      </c>
      <c r="AJ409" s="408">
        <f t="shared" ref="AJ409" si="700">AJ408</f>
        <v>0</v>
      </c>
      <c r="AK409" s="408">
        <f t="shared" ref="AK409" si="701">AK408</f>
        <v>0</v>
      </c>
      <c r="AL409" s="408">
        <f t="shared" ref="AL409" si="702">AL408</f>
        <v>0</v>
      </c>
      <c r="AM409" s="294"/>
    </row>
    <row r="410" spans="1:39" ht="15" outlineLevel="1">
      <c r="A410" s="529"/>
      <c r="B410" s="428"/>
      <c r="C410" s="302"/>
      <c r="D410" s="288"/>
      <c r="E410" s="288"/>
      <c r="F410" s="288"/>
      <c r="G410" s="288"/>
      <c r="H410" s="288"/>
      <c r="I410" s="288"/>
      <c r="J410" s="288"/>
      <c r="K410" s="288"/>
      <c r="L410" s="288"/>
      <c r="M410" s="288"/>
      <c r="N410" s="288"/>
      <c r="O410" s="288"/>
      <c r="P410" s="288"/>
      <c r="Q410" s="288"/>
      <c r="R410" s="288"/>
      <c r="S410" s="288"/>
      <c r="T410" s="288"/>
      <c r="U410" s="288"/>
      <c r="V410" s="288"/>
      <c r="W410" s="288"/>
      <c r="X410" s="288"/>
      <c r="Y410" s="409"/>
      <c r="Z410" s="409"/>
      <c r="AA410" s="409"/>
      <c r="AB410" s="409"/>
      <c r="AC410" s="409"/>
      <c r="AD410" s="409"/>
      <c r="AE410" s="409"/>
      <c r="AF410" s="409"/>
      <c r="AG410" s="409"/>
      <c r="AH410" s="409"/>
      <c r="AI410" s="409"/>
      <c r="AJ410" s="409"/>
      <c r="AK410" s="409"/>
      <c r="AL410" s="409"/>
      <c r="AM410" s="303"/>
    </row>
    <row r="411" spans="1:39" ht="15" outlineLevel="1">
      <c r="A411" s="529">
        <v>4</v>
      </c>
      <c r="B411" s="425" t="s">
        <v>702</v>
      </c>
      <c r="C411" s="288" t="s">
        <v>25</v>
      </c>
      <c r="D411" s="292"/>
      <c r="E411" s="292"/>
      <c r="F411" s="292"/>
      <c r="G411" s="292"/>
      <c r="H411" s="292"/>
      <c r="I411" s="292"/>
      <c r="J411" s="292"/>
      <c r="K411" s="292"/>
      <c r="L411" s="292"/>
      <c r="M411" s="292"/>
      <c r="N411" s="288"/>
      <c r="O411" s="292"/>
      <c r="P411" s="292"/>
      <c r="Q411" s="292"/>
      <c r="R411" s="292"/>
      <c r="S411" s="292"/>
      <c r="T411" s="292"/>
      <c r="U411" s="292"/>
      <c r="V411" s="292"/>
      <c r="W411" s="292"/>
      <c r="X411" s="292"/>
      <c r="Y411" s="407"/>
      <c r="Z411" s="407"/>
      <c r="AA411" s="407"/>
      <c r="AB411" s="407"/>
      <c r="AC411" s="407"/>
      <c r="AD411" s="407"/>
      <c r="AE411" s="407"/>
      <c r="AF411" s="407"/>
      <c r="AG411" s="407"/>
      <c r="AH411" s="407"/>
      <c r="AI411" s="407"/>
      <c r="AJ411" s="407"/>
      <c r="AK411" s="407"/>
      <c r="AL411" s="407"/>
      <c r="AM411" s="293">
        <f>SUM(Y411:AL411)</f>
        <v>0</v>
      </c>
    </row>
    <row r="412" spans="1:39" ht="15" outlineLevel="1">
      <c r="A412" s="529"/>
      <c r="B412" s="428" t="s">
        <v>303</v>
      </c>
      <c r="C412" s="288" t="s">
        <v>160</v>
      </c>
      <c r="D412" s="292"/>
      <c r="E412" s="292"/>
      <c r="F412" s="292"/>
      <c r="G412" s="292"/>
      <c r="H412" s="292"/>
      <c r="I412" s="292"/>
      <c r="J412" s="292"/>
      <c r="K412" s="292"/>
      <c r="L412" s="292"/>
      <c r="M412" s="292"/>
      <c r="N412" s="465"/>
      <c r="O412" s="292"/>
      <c r="P412" s="292"/>
      <c r="Q412" s="292"/>
      <c r="R412" s="292"/>
      <c r="S412" s="292"/>
      <c r="T412" s="292"/>
      <c r="U412" s="292"/>
      <c r="V412" s="292"/>
      <c r="W412" s="292"/>
      <c r="X412" s="292"/>
      <c r="Y412" s="408">
        <f>Y411</f>
        <v>0</v>
      </c>
      <c r="Z412" s="408">
        <f t="shared" ref="Z412:AE412" si="703">Z411</f>
        <v>0</v>
      </c>
      <c r="AA412" s="408">
        <f t="shared" si="703"/>
        <v>0</v>
      </c>
      <c r="AB412" s="408">
        <f t="shared" si="703"/>
        <v>0</v>
      </c>
      <c r="AC412" s="408">
        <f t="shared" si="703"/>
        <v>0</v>
      </c>
      <c r="AD412" s="408">
        <f t="shared" si="703"/>
        <v>0</v>
      </c>
      <c r="AE412" s="408">
        <f t="shared" si="703"/>
        <v>0</v>
      </c>
      <c r="AF412" s="408">
        <f t="shared" ref="AF412" si="704">AF411</f>
        <v>0</v>
      </c>
      <c r="AG412" s="408">
        <f t="shared" ref="AG412" si="705">AG411</f>
        <v>0</v>
      </c>
      <c r="AH412" s="408">
        <f t="shared" ref="AH412" si="706">AH411</f>
        <v>0</v>
      </c>
      <c r="AI412" s="408">
        <f t="shared" ref="AI412" si="707">AI411</f>
        <v>0</v>
      </c>
      <c r="AJ412" s="408">
        <f t="shared" ref="AJ412" si="708">AJ411</f>
        <v>0</v>
      </c>
      <c r="AK412" s="408">
        <f t="shared" ref="AK412" si="709">AK411</f>
        <v>0</v>
      </c>
      <c r="AL412" s="408">
        <f t="shared" ref="AL412" si="710">AL411</f>
        <v>0</v>
      </c>
      <c r="AM412" s="294"/>
    </row>
    <row r="413" spans="1:39" ht="15" outlineLevel="1">
      <c r="A413" s="529"/>
      <c r="B413" s="428"/>
      <c r="C413" s="302"/>
      <c r="D413" s="301"/>
      <c r="E413" s="301"/>
      <c r="F413" s="301"/>
      <c r="G413" s="301"/>
      <c r="H413" s="301"/>
      <c r="I413" s="301"/>
      <c r="J413" s="301"/>
      <c r="K413" s="301"/>
      <c r="L413" s="301"/>
      <c r="M413" s="301"/>
      <c r="N413" s="288"/>
      <c r="O413" s="301"/>
      <c r="P413" s="301"/>
      <c r="Q413" s="301"/>
      <c r="R413" s="301"/>
      <c r="S413" s="301"/>
      <c r="T413" s="301"/>
      <c r="U413" s="301"/>
      <c r="V413" s="301"/>
      <c r="W413" s="301"/>
      <c r="X413" s="301"/>
      <c r="Y413" s="409"/>
      <c r="Z413" s="409"/>
      <c r="AA413" s="409"/>
      <c r="AB413" s="409"/>
      <c r="AC413" s="409"/>
      <c r="AD413" s="409"/>
      <c r="AE413" s="409"/>
      <c r="AF413" s="409"/>
      <c r="AG413" s="409"/>
      <c r="AH413" s="409"/>
      <c r="AI413" s="409"/>
      <c r="AJ413" s="409"/>
      <c r="AK413" s="409"/>
      <c r="AL413" s="409"/>
      <c r="AM413" s="303"/>
    </row>
    <row r="414" spans="1:39" ht="30" outlineLevel="1">
      <c r="A414" s="529">
        <v>5</v>
      </c>
      <c r="B414" s="425" t="s">
        <v>98</v>
      </c>
      <c r="C414" s="288" t="s">
        <v>25</v>
      </c>
      <c r="D414" s="292"/>
      <c r="E414" s="292"/>
      <c r="F414" s="292"/>
      <c r="G414" s="292"/>
      <c r="H414" s="292"/>
      <c r="I414" s="292"/>
      <c r="J414" s="292"/>
      <c r="K414" s="292"/>
      <c r="L414" s="292"/>
      <c r="M414" s="292"/>
      <c r="N414" s="288"/>
      <c r="O414" s="292"/>
      <c r="P414" s="292"/>
      <c r="Q414" s="292"/>
      <c r="R414" s="292"/>
      <c r="S414" s="292"/>
      <c r="T414" s="292"/>
      <c r="U414" s="292"/>
      <c r="V414" s="292"/>
      <c r="W414" s="292"/>
      <c r="X414" s="292"/>
      <c r="Y414" s="407"/>
      <c r="Z414" s="407"/>
      <c r="AA414" s="407"/>
      <c r="AB414" s="407"/>
      <c r="AC414" s="407"/>
      <c r="AD414" s="407"/>
      <c r="AE414" s="407"/>
      <c r="AF414" s="407"/>
      <c r="AG414" s="407"/>
      <c r="AH414" s="407"/>
      <c r="AI414" s="407"/>
      <c r="AJ414" s="407"/>
      <c r="AK414" s="407"/>
      <c r="AL414" s="407"/>
      <c r="AM414" s="293">
        <f>SUM(Y414:AL414)</f>
        <v>0</v>
      </c>
    </row>
    <row r="415" spans="1:39" ht="15" outlineLevel="1">
      <c r="A415" s="529"/>
      <c r="B415" s="428" t="s">
        <v>303</v>
      </c>
      <c r="C415" s="288" t="s">
        <v>160</v>
      </c>
      <c r="D415" s="292"/>
      <c r="E415" s="292"/>
      <c r="F415" s="292"/>
      <c r="G415" s="292"/>
      <c r="H415" s="292"/>
      <c r="I415" s="292"/>
      <c r="J415" s="292"/>
      <c r="K415" s="292"/>
      <c r="L415" s="292"/>
      <c r="M415" s="292"/>
      <c r="N415" s="465"/>
      <c r="O415" s="292"/>
      <c r="P415" s="292"/>
      <c r="Q415" s="292"/>
      <c r="R415" s="292"/>
      <c r="S415" s="292"/>
      <c r="T415" s="292"/>
      <c r="U415" s="292"/>
      <c r="V415" s="292"/>
      <c r="W415" s="292"/>
      <c r="X415" s="292"/>
      <c r="Y415" s="408">
        <f>Y414</f>
        <v>0</v>
      </c>
      <c r="Z415" s="408">
        <f t="shared" ref="Z415:AE415" si="711">Z414</f>
        <v>0</v>
      </c>
      <c r="AA415" s="408">
        <f t="shared" si="711"/>
        <v>0</v>
      </c>
      <c r="AB415" s="408">
        <f t="shared" si="711"/>
        <v>0</v>
      </c>
      <c r="AC415" s="408">
        <f t="shared" si="711"/>
        <v>0</v>
      </c>
      <c r="AD415" s="408">
        <f t="shared" si="711"/>
        <v>0</v>
      </c>
      <c r="AE415" s="408">
        <f t="shared" si="711"/>
        <v>0</v>
      </c>
      <c r="AF415" s="408">
        <f t="shared" ref="AF415" si="712">AF414</f>
        <v>0</v>
      </c>
      <c r="AG415" s="408">
        <f t="shared" ref="AG415" si="713">AG414</f>
        <v>0</v>
      </c>
      <c r="AH415" s="408">
        <f t="shared" ref="AH415" si="714">AH414</f>
        <v>0</v>
      </c>
      <c r="AI415" s="408">
        <f t="shared" ref="AI415" si="715">AI414</f>
        <v>0</v>
      </c>
      <c r="AJ415" s="408">
        <f t="shared" ref="AJ415" si="716">AJ414</f>
        <v>0</v>
      </c>
      <c r="AK415" s="408">
        <f t="shared" ref="AK415" si="717">AK414</f>
        <v>0</v>
      </c>
      <c r="AL415" s="408">
        <f t="shared" ref="AL415" si="718">AL414</f>
        <v>0</v>
      </c>
      <c r="AM415" s="294"/>
    </row>
    <row r="416" spans="1:39" ht="15" outlineLevel="1">
      <c r="A416" s="529"/>
      <c r="B416" s="428"/>
      <c r="C416" s="288"/>
      <c r="D416" s="288"/>
      <c r="E416" s="288"/>
      <c r="F416" s="288"/>
      <c r="G416" s="288"/>
      <c r="H416" s="288"/>
      <c r="I416" s="288"/>
      <c r="J416" s="288"/>
      <c r="K416" s="288"/>
      <c r="L416" s="288"/>
      <c r="M416" s="288"/>
      <c r="N416" s="288"/>
      <c r="O416" s="288"/>
      <c r="P416" s="288"/>
      <c r="Q416" s="288"/>
      <c r="R416" s="288"/>
      <c r="S416" s="288"/>
      <c r="T416" s="288"/>
      <c r="U416" s="288"/>
      <c r="V416" s="288"/>
      <c r="W416" s="288"/>
      <c r="X416" s="288"/>
      <c r="Y416" s="419"/>
      <c r="Z416" s="420"/>
      <c r="AA416" s="420"/>
      <c r="AB416" s="420"/>
      <c r="AC416" s="420"/>
      <c r="AD416" s="420"/>
      <c r="AE416" s="420"/>
      <c r="AF416" s="420"/>
      <c r="AG416" s="420"/>
      <c r="AH416" s="420"/>
      <c r="AI416" s="420"/>
      <c r="AJ416" s="420"/>
      <c r="AK416" s="420"/>
      <c r="AL416" s="420"/>
      <c r="AM416" s="294"/>
    </row>
    <row r="417" spans="1:39" ht="15.6" outlineLevel="1">
      <c r="A417" s="529"/>
      <c r="B417" s="511" t="s">
        <v>483</v>
      </c>
      <c r="C417" s="286"/>
      <c r="D417" s="286"/>
      <c r="E417" s="286"/>
      <c r="F417" s="286"/>
      <c r="G417" s="286"/>
      <c r="H417" s="286"/>
      <c r="I417" s="286"/>
      <c r="J417" s="286"/>
      <c r="K417" s="286"/>
      <c r="L417" s="286"/>
      <c r="M417" s="286"/>
      <c r="N417" s="287"/>
      <c r="O417" s="286"/>
      <c r="P417" s="286"/>
      <c r="Q417" s="286"/>
      <c r="R417" s="286"/>
      <c r="S417" s="286"/>
      <c r="T417" s="286"/>
      <c r="U417" s="286"/>
      <c r="V417" s="286"/>
      <c r="W417" s="286"/>
      <c r="X417" s="286"/>
      <c r="Y417" s="411"/>
      <c r="Z417" s="411"/>
      <c r="AA417" s="411"/>
      <c r="AB417" s="411"/>
      <c r="AC417" s="411"/>
      <c r="AD417" s="411"/>
      <c r="AE417" s="411"/>
      <c r="AF417" s="411"/>
      <c r="AG417" s="411"/>
      <c r="AH417" s="411"/>
      <c r="AI417" s="411"/>
      <c r="AJ417" s="411"/>
      <c r="AK417" s="411"/>
      <c r="AL417" s="411"/>
      <c r="AM417" s="289"/>
    </row>
    <row r="418" spans="1:39" ht="15" outlineLevel="1">
      <c r="A418" s="529">
        <v>6</v>
      </c>
      <c r="B418" s="425" t="s">
        <v>99</v>
      </c>
      <c r="C418" s="288" t="s">
        <v>25</v>
      </c>
      <c r="D418" s="292"/>
      <c r="E418" s="292"/>
      <c r="F418" s="292"/>
      <c r="G418" s="292"/>
      <c r="H418" s="292"/>
      <c r="I418" s="292"/>
      <c r="J418" s="292"/>
      <c r="K418" s="292"/>
      <c r="L418" s="292"/>
      <c r="M418" s="292"/>
      <c r="N418" s="292">
        <v>12</v>
      </c>
      <c r="O418" s="292"/>
      <c r="P418" s="292"/>
      <c r="Q418" s="292"/>
      <c r="R418" s="292"/>
      <c r="S418" s="292"/>
      <c r="T418" s="292"/>
      <c r="U418" s="292"/>
      <c r="V418" s="292"/>
      <c r="W418" s="292"/>
      <c r="X418" s="292"/>
      <c r="Y418" s="412"/>
      <c r="Z418" s="407"/>
      <c r="AA418" s="407"/>
      <c r="AB418" s="407"/>
      <c r="AC418" s="407"/>
      <c r="AD418" s="407"/>
      <c r="AE418" s="407"/>
      <c r="AF418" s="412"/>
      <c r="AG418" s="412"/>
      <c r="AH418" s="412"/>
      <c r="AI418" s="412"/>
      <c r="AJ418" s="412"/>
      <c r="AK418" s="412"/>
      <c r="AL418" s="412"/>
      <c r="AM418" s="293">
        <f>SUM(Y418:AL418)</f>
        <v>0</v>
      </c>
    </row>
    <row r="419" spans="1:39" ht="15" outlineLevel="1">
      <c r="A419" s="529"/>
      <c r="B419" s="428" t="s">
        <v>303</v>
      </c>
      <c r="C419" s="288" t="s">
        <v>160</v>
      </c>
      <c r="D419" s="292"/>
      <c r="E419" s="292"/>
      <c r="F419" s="292"/>
      <c r="G419" s="292"/>
      <c r="H419" s="292"/>
      <c r="I419" s="292"/>
      <c r="J419" s="292"/>
      <c r="K419" s="292"/>
      <c r="L419" s="292"/>
      <c r="M419" s="292"/>
      <c r="N419" s="292">
        <f>N418</f>
        <v>12</v>
      </c>
      <c r="O419" s="292"/>
      <c r="P419" s="292"/>
      <c r="Q419" s="292"/>
      <c r="R419" s="292"/>
      <c r="S419" s="292"/>
      <c r="T419" s="292"/>
      <c r="U419" s="292"/>
      <c r="V419" s="292"/>
      <c r="W419" s="292"/>
      <c r="X419" s="292"/>
      <c r="Y419" s="408">
        <f>Y418</f>
        <v>0</v>
      </c>
      <c r="Z419" s="408">
        <f t="shared" ref="Z419:AE419" si="719">Z418</f>
        <v>0</v>
      </c>
      <c r="AA419" s="408">
        <f t="shared" si="719"/>
        <v>0</v>
      </c>
      <c r="AB419" s="408">
        <f t="shared" si="719"/>
        <v>0</v>
      </c>
      <c r="AC419" s="408">
        <f t="shared" si="719"/>
        <v>0</v>
      </c>
      <c r="AD419" s="408">
        <f t="shared" si="719"/>
        <v>0</v>
      </c>
      <c r="AE419" s="408">
        <f t="shared" si="719"/>
        <v>0</v>
      </c>
      <c r="AF419" s="408">
        <f t="shared" ref="AF419" si="720">AF418</f>
        <v>0</v>
      </c>
      <c r="AG419" s="408">
        <f t="shared" ref="AG419" si="721">AG418</f>
        <v>0</v>
      </c>
      <c r="AH419" s="408">
        <f t="shared" ref="AH419" si="722">AH418</f>
        <v>0</v>
      </c>
      <c r="AI419" s="408">
        <f t="shared" ref="AI419" si="723">AI418</f>
        <v>0</v>
      </c>
      <c r="AJ419" s="408">
        <f t="shared" ref="AJ419" si="724">AJ418</f>
        <v>0</v>
      </c>
      <c r="AK419" s="408">
        <f t="shared" ref="AK419" si="725">AK418</f>
        <v>0</v>
      </c>
      <c r="AL419" s="408">
        <f t="shared" ref="AL419" si="726">AL418</f>
        <v>0</v>
      </c>
      <c r="AM419" s="308"/>
    </row>
    <row r="420" spans="1:39" ht="15" outlineLevel="1">
      <c r="A420" s="529"/>
      <c r="B420" s="523"/>
      <c r="C420" s="309"/>
      <c r="D420" s="288"/>
      <c r="E420" s="288"/>
      <c r="F420" s="288"/>
      <c r="G420" s="288"/>
      <c r="H420" s="288"/>
      <c r="I420" s="288"/>
      <c r="J420" s="288"/>
      <c r="K420" s="288"/>
      <c r="L420" s="288"/>
      <c r="M420" s="288"/>
      <c r="N420" s="288"/>
      <c r="O420" s="288"/>
      <c r="P420" s="288"/>
      <c r="Q420" s="288"/>
      <c r="R420" s="288"/>
      <c r="S420" s="288"/>
      <c r="T420" s="288"/>
      <c r="U420" s="288"/>
      <c r="V420" s="288"/>
      <c r="W420" s="288"/>
      <c r="X420" s="288"/>
      <c r="Y420" s="413"/>
      <c r="Z420" s="413"/>
      <c r="AA420" s="413"/>
      <c r="AB420" s="413"/>
      <c r="AC420" s="413"/>
      <c r="AD420" s="413"/>
      <c r="AE420" s="413"/>
      <c r="AF420" s="413"/>
      <c r="AG420" s="413"/>
      <c r="AH420" s="413"/>
      <c r="AI420" s="413"/>
      <c r="AJ420" s="413"/>
      <c r="AK420" s="413"/>
      <c r="AL420" s="413"/>
      <c r="AM420" s="310"/>
    </row>
    <row r="421" spans="1:39" ht="30" outlineLevel="1">
      <c r="A421" s="529">
        <v>7</v>
      </c>
      <c r="B421" s="425" t="s">
        <v>100</v>
      </c>
      <c r="C421" s="288" t="s">
        <v>25</v>
      </c>
      <c r="D421" s="292"/>
      <c r="E421" s="292"/>
      <c r="F421" s="292"/>
      <c r="G421" s="292"/>
      <c r="H421" s="292"/>
      <c r="I421" s="292"/>
      <c r="J421" s="292"/>
      <c r="K421" s="292"/>
      <c r="L421" s="292"/>
      <c r="M421" s="292"/>
      <c r="N421" s="292">
        <v>12</v>
      </c>
      <c r="O421" s="292"/>
      <c r="P421" s="292"/>
      <c r="Q421" s="292"/>
      <c r="R421" s="292"/>
      <c r="S421" s="292"/>
      <c r="T421" s="292"/>
      <c r="U421" s="292"/>
      <c r="V421" s="292"/>
      <c r="W421" s="292"/>
      <c r="X421" s="292"/>
      <c r="Y421" s="412"/>
      <c r="Z421" s="407"/>
      <c r="AA421" s="407"/>
      <c r="AB421" s="407"/>
      <c r="AC421" s="407"/>
      <c r="AD421" s="407"/>
      <c r="AE421" s="407"/>
      <c r="AF421" s="412"/>
      <c r="AG421" s="412"/>
      <c r="AH421" s="412"/>
      <c r="AI421" s="412"/>
      <c r="AJ421" s="412"/>
      <c r="AK421" s="412"/>
      <c r="AL421" s="412"/>
      <c r="AM421" s="293">
        <f>SUM(Y421:AL421)</f>
        <v>0</v>
      </c>
    </row>
    <row r="422" spans="1:39" ht="15" outlineLevel="1">
      <c r="A422" s="529"/>
      <c r="B422" s="428" t="s">
        <v>303</v>
      </c>
      <c r="C422" s="288" t="s">
        <v>160</v>
      </c>
      <c r="D422" s="292"/>
      <c r="E422" s="292"/>
      <c r="F422" s="292"/>
      <c r="G422" s="292"/>
      <c r="H422" s="292"/>
      <c r="I422" s="292"/>
      <c r="J422" s="292"/>
      <c r="K422" s="292"/>
      <c r="L422" s="292"/>
      <c r="M422" s="292"/>
      <c r="N422" s="292">
        <f>N421</f>
        <v>12</v>
      </c>
      <c r="O422" s="292"/>
      <c r="P422" s="292"/>
      <c r="Q422" s="292"/>
      <c r="R422" s="292"/>
      <c r="S422" s="292"/>
      <c r="T422" s="292"/>
      <c r="U422" s="292"/>
      <c r="V422" s="292"/>
      <c r="W422" s="292"/>
      <c r="X422" s="292"/>
      <c r="Y422" s="408">
        <f>Y421</f>
        <v>0</v>
      </c>
      <c r="Z422" s="408">
        <f t="shared" ref="Z422:AE422" si="727">Z421</f>
        <v>0</v>
      </c>
      <c r="AA422" s="408">
        <f t="shared" si="727"/>
        <v>0</v>
      </c>
      <c r="AB422" s="408">
        <f t="shared" si="727"/>
        <v>0</v>
      </c>
      <c r="AC422" s="408">
        <f t="shared" si="727"/>
        <v>0</v>
      </c>
      <c r="AD422" s="408">
        <f t="shared" si="727"/>
        <v>0</v>
      </c>
      <c r="AE422" s="408">
        <f t="shared" si="727"/>
        <v>0</v>
      </c>
      <c r="AF422" s="408">
        <f t="shared" ref="AF422" si="728">AF421</f>
        <v>0</v>
      </c>
      <c r="AG422" s="408">
        <f t="shared" ref="AG422" si="729">AG421</f>
        <v>0</v>
      </c>
      <c r="AH422" s="408">
        <f t="shared" ref="AH422" si="730">AH421</f>
        <v>0</v>
      </c>
      <c r="AI422" s="408">
        <f t="shared" ref="AI422" si="731">AI421</f>
        <v>0</v>
      </c>
      <c r="AJ422" s="408">
        <f t="shared" ref="AJ422" si="732">AJ421</f>
        <v>0</v>
      </c>
      <c r="AK422" s="408">
        <f t="shared" ref="AK422" si="733">AK421</f>
        <v>0</v>
      </c>
      <c r="AL422" s="408">
        <f t="shared" ref="AL422" si="734">AL421</f>
        <v>0</v>
      </c>
      <c r="AM422" s="308"/>
    </row>
    <row r="423" spans="1:39" ht="15" outlineLevel="1">
      <c r="A423" s="529"/>
      <c r="B423" s="524"/>
      <c r="C423" s="309"/>
      <c r="D423" s="288"/>
      <c r="E423" s="288"/>
      <c r="F423" s="288"/>
      <c r="G423" s="288"/>
      <c r="H423" s="288"/>
      <c r="I423" s="288"/>
      <c r="J423" s="288"/>
      <c r="K423" s="288"/>
      <c r="L423" s="288"/>
      <c r="M423" s="288"/>
      <c r="N423" s="288"/>
      <c r="O423" s="288"/>
      <c r="P423" s="288"/>
      <c r="Q423" s="288"/>
      <c r="R423" s="288"/>
      <c r="S423" s="288"/>
      <c r="T423" s="288"/>
      <c r="U423" s="288"/>
      <c r="V423" s="288"/>
      <c r="W423" s="288"/>
      <c r="X423" s="288"/>
      <c r="Y423" s="413"/>
      <c r="Z423" s="414"/>
      <c r="AA423" s="413"/>
      <c r="AB423" s="413"/>
      <c r="AC423" s="413"/>
      <c r="AD423" s="413"/>
      <c r="AE423" s="413"/>
      <c r="AF423" s="413"/>
      <c r="AG423" s="413"/>
      <c r="AH423" s="413"/>
      <c r="AI423" s="413"/>
      <c r="AJ423" s="413"/>
      <c r="AK423" s="413"/>
      <c r="AL423" s="413"/>
      <c r="AM423" s="310"/>
    </row>
    <row r="424" spans="1:39" ht="30" outlineLevel="1">
      <c r="A424" s="529">
        <v>8</v>
      </c>
      <c r="B424" s="425" t="s">
        <v>101</v>
      </c>
      <c r="C424" s="288" t="s">
        <v>25</v>
      </c>
      <c r="D424" s="292"/>
      <c r="E424" s="292"/>
      <c r="F424" s="292"/>
      <c r="G424" s="292"/>
      <c r="H424" s="292"/>
      <c r="I424" s="292"/>
      <c r="J424" s="292"/>
      <c r="K424" s="292"/>
      <c r="L424" s="292"/>
      <c r="M424" s="292"/>
      <c r="N424" s="292">
        <v>12</v>
      </c>
      <c r="O424" s="292"/>
      <c r="P424" s="292"/>
      <c r="Q424" s="292"/>
      <c r="R424" s="292"/>
      <c r="S424" s="292"/>
      <c r="T424" s="292"/>
      <c r="U424" s="292"/>
      <c r="V424" s="292"/>
      <c r="W424" s="292"/>
      <c r="X424" s="292"/>
      <c r="Y424" s="412"/>
      <c r="Z424" s="407"/>
      <c r="AA424" s="407"/>
      <c r="AB424" s="407"/>
      <c r="AC424" s="407"/>
      <c r="AD424" s="407"/>
      <c r="AE424" s="407"/>
      <c r="AF424" s="412"/>
      <c r="AG424" s="412"/>
      <c r="AH424" s="412"/>
      <c r="AI424" s="412"/>
      <c r="AJ424" s="412"/>
      <c r="AK424" s="412"/>
      <c r="AL424" s="412"/>
      <c r="AM424" s="293">
        <f>SUM(Y424:AL424)</f>
        <v>0</v>
      </c>
    </row>
    <row r="425" spans="1:39" ht="15" outlineLevel="1">
      <c r="A425" s="529"/>
      <c r="B425" s="428" t="s">
        <v>303</v>
      </c>
      <c r="C425" s="288" t="s">
        <v>160</v>
      </c>
      <c r="D425" s="292"/>
      <c r="E425" s="292"/>
      <c r="F425" s="292"/>
      <c r="G425" s="292"/>
      <c r="H425" s="292"/>
      <c r="I425" s="292"/>
      <c r="J425" s="292"/>
      <c r="K425" s="292"/>
      <c r="L425" s="292"/>
      <c r="M425" s="292"/>
      <c r="N425" s="292">
        <f>N424</f>
        <v>12</v>
      </c>
      <c r="O425" s="292"/>
      <c r="P425" s="292"/>
      <c r="Q425" s="292"/>
      <c r="R425" s="292"/>
      <c r="S425" s="292"/>
      <c r="T425" s="292"/>
      <c r="U425" s="292"/>
      <c r="V425" s="292"/>
      <c r="W425" s="292"/>
      <c r="X425" s="292"/>
      <c r="Y425" s="408">
        <f>Y424</f>
        <v>0</v>
      </c>
      <c r="Z425" s="408">
        <f t="shared" ref="Z425:AE425" si="735">Z424</f>
        <v>0</v>
      </c>
      <c r="AA425" s="408">
        <f t="shared" si="735"/>
        <v>0</v>
      </c>
      <c r="AB425" s="408">
        <f t="shared" si="735"/>
        <v>0</v>
      </c>
      <c r="AC425" s="408">
        <f t="shared" si="735"/>
        <v>0</v>
      </c>
      <c r="AD425" s="408">
        <f t="shared" si="735"/>
        <v>0</v>
      </c>
      <c r="AE425" s="408">
        <f t="shared" si="735"/>
        <v>0</v>
      </c>
      <c r="AF425" s="408">
        <f t="shared" ref="AF425" si="736">AF424</f>
        <v>0</v>
      </c>
      <c r="AG425" s="408">
        <f t="shared" ref="AG425" si="737">AG424</f>
        <v>0</v>
      </c>
      <c r="AH425" s="408">
        <f t="shared" ref="AH425" si="738">AH424</f>
        <v>0</v>
      </c>
      <c r="AI425" s="408">
        <f t="shared" ref="AI425" si="739">AI424</f>
        <v>0</v>
      </c>
      <c r="AJ425" s="408">
        <f t="shared" ref="AJ425" si="740">AJ424</f>
        <v>0</v>
      </c>
      <c r="AK425" s="408">
        <f t="shared" ref="AK425" si="741">AK424</f>
        <v>0</v>
      </c>
      <c r="AL425" s="408">
        <f t="shared" ref="AL425" si="742">AL424</f>
        <v>0</v>
      </c>
      <c r="AM425" s="308"/>
    </row>
    <row r="426" spans="1:39" ht="15" outlineLevel="1">
      <c r="A426" s="529"/>
      <c r="B426" s="524"/>
      <c r="C426" s="309"/>
      <c r="D426" s="313"/>
      <c r="E426" s="313"/>
      <c r="F426" s="313"/>
      <c r="G426" s="313"/>
      <c r="H426" s="313"/>
      <c r="I426" s="313"/>
      <c r="J426" s="313"/>
      <c r="K426" s="313"/>
      <c r="L426" s="313"/>
      <c r="M426" s="313"/>
      <c r="N426" s="288"/>
      <c r="O426" s="313"/>
      <c r="P426" s="313"/>
      <c r="Q426" s="313"/>
      <c r="R426" s="313"/>
      <c r="S426" s="313"/>
      <c r="T426" s="313"/>
      <c r="U426" s="313"/>
      <c r="V426" s="313"/>
      <c r="W426" s="313"/>
      <c r="X426" s="313"/>
      <c r="Y426" s="413"/>
      <c r="Z426" s="414"/>
      <c r="AA426" s="413"/>
      <c r="AB426" s="413"/>
      <c r="AC426" s="413"/>
      <c r="AD426" s="413"/>
      <c r="AE426" s="413"/>
      <c r="AF426" s="413"/>
      <c r="AG426" s="413"/>
      <c r="AH426" s="413"/>
      <c r="AI426" s="413"/>
      <c r="AJ426" s="413"/>
      <c r="AK426" s="413"/>
      <c r="AL426" s="413"/>
      <c r="AM426" s="310"/>
    </row>
    <row r="427" spans="1:39" ht="30" outlineLevel="1">
      <c r="A427" s="529">
        <v>9</v>
      </c>
      <c r="B427" s="425" t="s">
        <v>102</v>
      </c>
      <c r="C427" s="288" t="s">
        <v>25</v>
      </c>
      <c r="D427" s="292"/>
      <c r="E427" s="292"/>
      <c r="F427" s="292"/>
      <c r="G427" s="292"/>
      <c r="H427" s="292"/>
      <c r="I427" s="292"/>
      <c r="J427" s="292"/>
      <c r="K427" s="292"/>
      <c r="L427" s="292"/>
      <c r="M427" s="292"/>
      <c r="N427" s="292">
        <v>12</v>
      </c>
      <c r="O427" s="292"/>
      <c r="P427" s="292"/>
      <c r="Q427" s="292"/>
      <c r="R427" s="292"/>
      <c r="S427" s="292"/>
      <c r="T427" s="292"/>
      <c r="U427" s="292"/>
      <c r="V427" s="292"/>
      <c r="W427" s="292"/>
      <c r="X427" s="292"/>
      <c r="Y427" s="412"/>
      <c r="Z427" s="407"/>
      <c r="AA427" s="407"/>
      <c r="AB427" s="407"/>
      <c r="AC427" s="407"/>
      <c r="AD427" s="407"/>
      <c r="AE427" s="407"/>
      <c r="AF427" s="412"/>
      <c r="AG427" s="412"/>
      <c r="AH427" s="412"/>
      <c r="AI427" s="412"/>
      <c r="AJ427" s="412"/>
      <c r="AK427" s="412"/>
      <c r="AL427" s="412"/>
      <c r="AM427" s="293">
        <f>SUM(Y427:AL427)</f>
        <v>0</v>
      </c>
    </row>
    <row r="428" spans="1:39" ht="15" outlineLevel="1">
      <c r="A428" s="529"/>
      <c r="B428" s="428" t="s">
        <v>303</v>
      </c>
      <c r="C428" s="288" t="s">
        <v>160</v>
      </c>
      <c r="D428" s="292"/>
      <c r="E428" s="292"/>
      <c r="F428" s="292"/>
      <c r="G428" s="292"/>
      <c r="H428" s="292"/>
      <c r="I428" s="292"/>
      <c r="J428" s="292"/>
      <c r="K428" s="292"/>
      <c r="L428" s="292"/>
      <c r="M428" s="292"/>
      <c r="N428" s="292">
        <f>N427</f>
        <v>12</v>
      </c>
      <c r="O428" s="292"/>
      <c r="P428" s="292"/>
      <c r="Q428" s="292"/>
      <c r="R428" s="292"/>
      <c r="S428" s="292"/>
      <c r="T428" s="292"/>
      <c r="U428" s="292"/>
      <c r="V428" s="292"/>
      <c r="W428" s="292"/>
      <c r="X428" s="292"/>
      <c r="Y428" s="408">
        <f>Y427</f>
        <v>0</v>
      </c>
      <c r="Z428" s="408">
        <f t="shared" ref="Z428:AE428" si="743">Z427</f>
        <v>0</v>
      </c>
      <c r="AA428" s="408">
        <f t="shared" si="743"/>
        <v>0</v>
      </c>
      <c r="AB428" s="408">
        <f t="shared" si="743"/>
        <v>0</v>
      </c>
      <c r="AC428" s="408">
        <f t="shared" si="743"/>
        <v>0</v>
      </c>
      <c r="AD428" s="408">
        <f t="shared" si="743"/>
        <v>0</v>
      </c>
      <c r="AE428" s="408">
        <f t="shared" si="743"/>
        <v>0</v>
      </c>
      <c r="AF428" s="408">
        <f t="shared" ref="AF428" si="744">AF427</f>
        <v>0</v>
      </c>
      <c r="AG428" s="408">
        <f t="shared" ref="AG428" si="745">AG427</f>
        <v>0</v>
      </c>
      <c r="AH428" s="408">
        <f t="shared" ref="AH428" si="746">AH427</f>
        <v>0</v>
      </c>
      <c r="AI428" s="408">
        <f t="shared" ref="AI428" si="747">AI427</f>
        <v>0</v>
      </c>
      <c r="AJ428" s="408">
        <f t="shared" ref="AJ428" si="748">AJ427</f>
        <v>0</v>
      </c>
      <c r="AK428" s="408">
        <f t="shared" ref="AK428" si="749">AK427</f>
        <v>0</v>
      </c>
      <c r="AL428" s="408">
        <f t="shared" ref="AL428" si="750">AL427</f>
        <v>0</v>
      </c>
      <c r="AM428" s="308"/>
    </row>
    <row r="429" spans="1:39" ht="15" outlineLevel="1">
      <c r="A429" s="529"/>
      <c r="B429" s="524"/>
      <c r="C429" s="309"/>
      <c r="D429" s="313"/>
      <c r="E429" s="313"/>
      <c r="F429" s="313"/>
      <c r="G429" s="313"/>
      <c r="H429" s="313"/>
      <c r="I429" s="313"/>
      <c r="J429" s="313"/>
      <c r="K429" s="313"/>
      <c r="L429" s="313"/>
      <c r="M429" s="313"/>
      <c r="N429" s="288"/>
      <c r="O429" s="313"/>
      <c r="P429" s="313"/>
      <c r="Q429" s="313"/>
      <c r="R429" s="313"/>
      <c r="S429" s="313"/>
      <c r="T429" s="313"/>
      <c r="U429" s="313"/>
      <c r="V429" s="313"/>
      <c r="W429" s="313"/>
      <c r="X429" s="313"/>
      <c r="Y429" s="413"/>
      <c r="Z429" s="413"/>
      <c r="AA429" s="413"/>
      <c r="AB429" s="413"/>
      <c r="AC429" s="413"/>
      <c r="AD429" s="413"/>
      <c r="AE429" s="413"/>
      <c r="AF429" s="413"/>
      <c r="AG429" s="413"/>
      <c r="AH429" s="413"/>
      <c r="AI429" s="413"/>
      <c r="AJ429" s="413"/>
      <c r="AK429" s="413"/>
      <c r="AL429" s="413"/>
      <c r="AM429" s="310"/>
    </row>
    <row r="430" spans="1:39" ht="30" outlineLevel="1">
      <c r="A430" s="529">
        <v>10</v>
      </c>
      <c r="B430" s="425" t="s">
        <v>103</v>
      </c>
      <c r="C430" s="288" t="s">
        <v>25</v>
      </c>
      <c r="D430" s="292"/>
      <c r="E430" s="292"/>
      <c r="F430" s="292"/>
      <c r="G430" s="292"/>
      <c r="H430" s="292"/>
      <c r="I430" s="292"/>
      <c r="J430" s="292"/>
      <c r="K430" s="292"/>
      <c r="L430" s="292"/>
      <c r="M430" s="292"/>
      <c r="N430" s="292">
        <v>3</v>
      </c>
      <c r="O430" s="292"/>
      <c r="P430" s="292"/>
      <c r="Q430" s="292"/>
      <c r="R430" s="292"/>
      <c r="S430" s="292"/>
      <c r="T430" s="292"/>
      <c r="U430" s="292"/>
      <c r="V430" s="292"/>
      <c r="W430" s="292"/>
      <c r="X430" s="292"/>
      <c r="Y430" s="412"/>
      <c r="Z430" s="407"/>
      <c r="AA430" s="407"/>
      <c r="AB430" s="407"/>
      <c r="AC430" s="407"/>
      <c r="AD430" s="407"/>
      <c r="AE430" s="407"/>
      <c r="AF430" s="412"/>
      <c r="AG430" s="412"/>
      <c r="AH430" s="412"/>
      <c r="AI430" s="412"/>
      <c r="AJ430" s="412"/>
      <c r="AK430" s="412"/>
      <c r="AL430" s="412"/>
      <c r="AM430" s="293">
        <f>SUM(Y430:AL430)</f>
        <v>0</v>
      </c>
    </row>
    <row r="431" spans="1:39" ht="15" outlineLevel="1">
      <c r="A431" s="529"/>
      <c r="B431" s="428" t="s">
        <v>303</v>
      </c>
      <c r="C431" s="288" t="s">
        <v>160</v>
      </c>
      <c r="D431" s="292"/>
      <c r="E431" s="292"/>
      <c r="F431" s="292"/>
      <c r="G431" s="292"/>
      <c r="H431" s="292"/>
      <c r="I431" s="292"/>
      <c r="J431" s="292"/>
      <c r="K431" s="292"/>
      <c r="L431" s="292"/>
      <c r="M431" s="292"/>
      <c r="N431" s="292">
        <f>N430</f>
        <v>3</v>
      </c>
      <c r="O431" s="292"/>
      <c r="P431" s="292"/>
      <c r="Q431" s="292"/>
      <c r="R431" s="292"/>
      <c r="S431" s="292"/>
      <c r="T431" s="292"/>
      <c r="U431" s="292"/>
      <c r="V431" s="292"/>
      <c r="W431" s="292"/>
      <c r="X431" s="292"/>
      <c r="Y431" s="408">
        <f>Y430</f>
        <v>0</v>
      </c>
      <c r="Z431" s="408">
        <f t="shared" ref="Z431:AE431" si="751">Z430</f>
        <v>0</v>
      </c>
      <c r="AA431" s="408">
        <f t="shared" si="751"/>
        <v>0</v>
      </c>
      <c r="AB431" s="408">
        <f t="shared" si="751"/>
        <v>0</v>
      </c>
      <c r="AC431" s="408">
        <f t="shared" si="751"/>
        <v>0</v>
      </c>
      <c r="AD431" s="408">
        <f t="shared" si="751"/>
        <v>0</v>
      </c>
      <c r="AE431" s="408">
        <f t="shared" si="751"/>
        <v>0</v>
      </c>
      <c r="AF431" s="408">
        <f t="shared" ref="AF431" si="752">AF430</f>
        <v>0</v>
      </c>
      <c r="AG431" s="408">
        <f t="shared" ref="AG431" si="753">AG430</f>
        <v>0</v>
      </c>
      <c r="AH431" s="408">
        <f t="shared" ref="AH431" si="754">AH430</f>
        <v>0</v>
      </c>
      <c r="AI431" s="408">
        <f t="shared" ref="AI431" si="755">AI430</f>
        <v>0</v>
      </c>
      <c r="AJ431" s="408">
        <f t="shared" ref="AJ431" si="756">AJ430</f>
        <v>0</v>
      </c>
      <c r="AK431" s="408">
        <f t="shared" ref="AK431" si="757">AK430</f>
        <v>0</v>
      </c>
      <c r="AL431" s="408">
        <f t="shared" ref="AL431" si="758">AL430</f>
        <v>0</v>
      </c>
      <c r="AM431" s="308"/>
    </row>
    <row r="432" spans="1:39" ht="15" outlineLevel="1">
      <c r="A432" s="529"/>
      <c r="B432" s="524"/>
      <c r="C432" s="309"/>
      <c r="D432" s="313"/>
      <c r="E432" s="313"/>
      <c r="F432" s="313"/>
      <c r="G432" s="313"/>
      <c r="H432" s="313"/>
      <c r="I432" s="313"/>
      <c r="J432" s="313"/>
      <c r="K432" s="313"/>
      <c r="L432" s="313"/>
      <c r="M432" s="313"/>
      <c r="N432" s="288"/>
      <c r="O432" s="313"/>
      <c r="P432" s="313"/>
      <c r="Q432" s="313"/>
      <c r="R432" s="313"/>
      <c r="S432" s="313"/>
      <c r="T432" s="313"/>
      <c r="U432" s="313"/>
      <c r="V432" s="313"/>
      <c r="W432" s="313"/>
      <c r="X432" s="313"/>
      <c r="Y432" s="413"/>
      <c r="Z432" s="414"/>
      <c r="AA432" s="413"/>
      <c r="AB432" s="413"/>
      <c r="AC432" s="413"/>
      <c r="AD432" s="413"/>
      <c r="AE432" s="413"/>
      <c r="AF432" s="413"/>
      <c r="AG432" s="413"/>
      <c r="AH432" s="413"/>
      <c r="AI432" s="413"/>
      <c r="AJ432" s="413"/>
      <c r="AK432" s="413"/>
      <c r="AL432" s="413"/>
      <c r="AM432" s="310"/>
    </row>
    <row r="433" spans="1:40" ht="15.6" outlineLevel="1">
      <c r="A433" s="529"/>
      <c r="B433" s="501" t="s">
        <v>10</v>
      </c>
      <c r="C433" s="286"/>
      <c r="D433" s="286"/>
      <c r="E433" s="286"/>
      <c r="F433" s="286"/>
      <c r="G433" s="286"/>
      <c r="H433" s="286"/>
      <c r="I433" s="286"/>
      <c r="J433" s="286"/>
      <c r="K433" s="286"/>
      <c r="L433" s="286"/>
      <c r="M433" s="286"/>
      <c r="N433" s="287"/>
      <c r="O433" s="286"/>
      <c r="P433" s="286"/>
      <c r="Q433" s="286"/>
      <c r="R433" s="286"/>
      <c r="S433" s="286"/>
      <c r="T433" s="286"/>
      <c r="U433" s="286"/>
      <c r="V433" s="286"/>
      <c r="W433" s="286"/>
      <c r="X433" s="286"/>
      <c r="Y433" s="411"/>
      <c r="Z433" s="411"/>
      <c r="AA433" s="411"/>
      <c r="AB433" s="411"/>
      <c r="AC433" s="411"/>
      <c r="AD433" s="411"/>
      <c r="AE433" s="411"/>
      <c r="AF433" s="411"/>
      <c r="AG433" s="411"/>
      <c r="AH433" s="411"/>
      <c r="AI433" s="411"/>
      <c r="AJ433" s="411"/>
      <c r="AK433" s="411"/>
      <c r="AL433" s="411"/>
      <c r="AM433" s="289"/>
    </row>
    <row r="434" spans="1:40" ht="30" outlineLevel="1">
      <c r="A434" s="529">
        <v>11</v>
      </c>
      <c r="B434" s="425" t="s">
        <v>104</v>
      </c>
      <c r="C434" s="288" t="s">
        <v>25</v>
      </c>
      <c r="D434" s="292"/>
      <c r="E434" s="292"/>
      <c r="F434" s="292"/>
      <c r="G434" s="292"/>
      <c r="H434" s="292"/>
      <c r="I434" s="292"/>
      <c r="J434" s="292"/>
      <c r="K434" s="292"/>
      <c r="L434" s="292"/>
      <c r="M434" s="292"/>
      <c r="N434" s="292">
        <v>12</v>
      </c>
      <c r="O434" s="292"/>
      <c r="P434" s="292"/>
      <c r="Q434" s="292"/>
      <c r="R434" s="292"/>
      <c r="S434" s="292"/>
      <c r="T434" s="292"/>
      <c r="U434" s="292"/>
      <c r="V434" s="292"/>
      <c r="W434" s="292"/>
      <c r="X434" s="292"/>
      <c r="Y434" s="423"/>
      <c r="Z434" s="407"/>
      <c r="AA434" s="407"/>
      <c r="AB434" s="407"/>
      <c r="AC434" s="407"/>
      <c r="AD434" s="407"/>
      <c r="AE434" s="407"/>
      <c r="AF434" s="412"/>
      <c r="AG434" s="412"/>
      <c r="AH434" s="412"/>
      <c r="AI434" s="412"/>
      <c r="AJ434" s="412"/>
      <c r="AK434" s="412"/>
      <c r="AL434" s="412"/>
      <c r="AM434" s="293">
        <f>SUM(Y434:AL434)</f>
        <v>0</v>
      </c>
    </row>
    <row r="435" spans="1:40" ht="15" outlineLevel="1">
      <c r="A435" s="529"/>
      <c r="B435" s="428" t="s">
        <v>303</v>
      </c>
      <c r="C435" s="288" t="s">
        <v>160</v>
      </c>
      <c r="D435" s="292"/>
      <c r="E435" s="292"/>
      <c r="F435" s="292"/>
      <c r="G435" s="292"/>
      <c r="H435" s="292"/>
      <c r="I435" s="292"/>
      <c r="J435" s="292"/>
      <c r="K435" s="292"/>
      <c r="L435" s="292"/>
      <c r="M435" s="292"/>
      <c r="N435" s="292">
        <f>N434</f>
        <v>12</v>
      </c>
      <c r="O435" s="292"/>
      <c r="P435" s="292"/>
      <c r="Q435" s="292"/>
      <c r="R435" s="292"/>
      <c r="S435" s="292"/>
      <c r="T435" s="292"/>
      <c r="U435" s="292"/>
      <c r="V435" s="292"/>
      <c r="W435" s="292"/>
      <c r="X435" s="292"/>
      <c r="Y435" s="408">
        <f>Y434</f>
        <v>0</v>
      </c>
      <c r="Z435" s="408">
        <f t="shared" ref="Z435:AE435" si="759">Z434</f>
        <v>0</v>
      </c>
      <c r="AA435" s="408">
        <f t="shared" si="759"/>
        <v>0</v>
      </c>
      <c r="AB435" s="408">
        <f t="shared" si="759"/>
        <v>0</v>
      </c>
      <c r="AC435" s="408">
        <f t="shared" si="759"/>
        <v>0</v>
      </c>
      <c r="AD435" s="408">
        <f t="shared" si="759"/>
        <v>0</v>
      </c>
      <c r="AE435" s="408">
        <f t="shared" si="759"/>
        <v>0</v>
      </c>
      <c r="AF435" s="408">
        <f t="shared" ref="AF435" si="760">AF434</f>
        <v>0</v>
      </c>
      <c r="AG435" s="408">
        <f t="shared" ref="AG435" si="761">AG434</f>
        <v>0</v>
      </c>
      <c r="AH435" s="408">
        <f t="shared" ref="AH435" si="762">AH434</f>
        <v>0</v>
      </c>
      <c r="AI435" s="408">
        <f t="shared" ref="AI435" si="763">AI434</f>
        <v>0</v>
      </c>
      <c r="AJ435" s="408">
        <f t="shared" ref="AJ435" si="764">AJ434</f>
        <v>0</v>
      </c>
      <c r="AK435" s="408">
        <f t="shared" ref="AK435" si="765">AK434</f>
        <v>0</v>
      </c>
      <c r="AL435" s="408">
        <f t="shared" ref="AL435" si="766">AL434</f>
        <v>0</v>
      </c>
      <c r="AM435" s="294"/>
    </row>
    <row r="436" spans="1:40" ht="15" outlineLevel="1">
      <c r="A436" s="529"/>
      <c r="B436" s="525"/>
      <c r="C436" s="302"/>
      <c r="D436" s="288"/>
      <c r="E436" s="288"/>
      <c r="F436" s="288"/>
      <c r="G436" s="288"/>
      <c r="H436" s="288"/>
      <c r="I436" s="288"/>
      <c r="J436" s="288"/>
      <c r="K436" s="288"/>
      <c r="L436" s="288"/>
      <c r="M436" s="288"/>
      <c r="N436" s="288"/>
      <c r="O436" s="288"/>
      <c r="P436" s="288"/>
      <c r="Q436" s="288"/>
      <c r="R436" s="288"/>
      <c r="S436" s="288"/>
      <c r="T436" s="288"/>
      <c r="U436" s="288"/>
      <c r="V436" s="288"/>
      <c r="W436" s="288"/>
      <c r="X436" s="288"/>
      <c r="Y436" s="409"/>
      <c r="Z436" s="418"/>
      <c r="AA436" s="418"/>
      <c r="AB436" s="418"/>
      <c r="AC436" s="418"/>
      <c r="AD436" s="418"/>
      <c r="AE436" s="418"/>
      <c r="AF436" s="418"/>
      <c r="AG436" s="418"/>
      <c r="AH436" s="418"/>
      <c r="AI436" s="418"/>
      <c r="AJ436" s="418"/>
      <c r="AK436" s="418"/>
      <c r="AL436" s="418"/>
      <c r="AM436" s="303"/>
    </row>
    <row r="437" spans="1:40" ht="30" outlineLevel="1">
      <c r="A437" s="529">
        <v>12</v>
      </c>
      <c r="B437" s="425" t="s">
        <v>105</v>
      </c>
      <c r="C437" s="288" t="s">
        <v>25</v>
      </c>
      <c r="D437" s="292"/>
      <c r="E437" s="292"/>
      <c r="F437" s="292"/>
      <c r="G437" s="292"/>
      <c r="H437" s="292"/>
      <c r="I437" s="292"/>
      <c r="J437" s="292"/>
      <c r="K437" s="292"/>
      <c r="L437" s="292"/>
      <c r="M437" s="292"/>
      <c r="N437" s="292">
        <v>12</v>
      </c>
      <c r="O437" s="292"/>
      <c r="P437" s="292"/>
      <c r="Q437" s="292"/>
      <c r="R437" s="292"/>
      <c r="S437" s="292"/>
      <c r="T437" s="292"/>
      <c r="U437" s="292"/>
      <c r="V437" s="292"/>
      <c r="W437" s="292"/>
      <c r="X437" s="292"/>
      <c r="Y437" s="407"/>
      <c r="Z437" s="407"/>
      <c r="AA437" s="407"/>
      <c r="AB437" s="407"/>
      <c r="AC437" s="407"/>
      <c r="AD437" s="407"/>
      <c r="AE437" s="407"/>
      <c r="AF437" s="412"/>
      <c r="AG437" s="412"/>
      <c r="AH437" s="412"/>
      <c r="AI437" s="412"/>
      <c r="AJ437" s="412"/>
      <c r="AK437" s="412"/>
      <c r="AL437" s="412"/>
      <c r="AM437" s="293">
        <f>SUM(Y437:AL437)</f>
        <v>0</v>
      </c>
    </row>
    <row r="438" spans="1:40" ht="15" outlineLevel="1">
      <c r="A438" s="529"/>
      <c r="B438" s="428" t="s">
        <v>303</v>
      </c>
      <c r="C438" s="288" t="s">
        <v>160</v>
      </c>
      <c r="D438" s="292"/>
      <c r="E438" s="292"/>
      <c r="F438" s="292"/>
      <c r="G438" s="292"/>
      <c r="H438" s="292"/>
      <c r="I438" s="292"/>
      <c r="J438" s="292"/>
      <c r="K438" s="292"/>
      <c r="L438" s="292"/>
      <c r="M438" s="292"/>
      <c r="N438" s="292">
        <f>N437</f>
        <v>12</v>
      </c>
      <c r="O438" s="292"/>
      <c r="P438" s="292"/>
      <c r="Q438" s="292"/>
      <c r="R438" s="292"/>
      <c r="S438" s="292"/>
      <c r="T438" s="292"/>
      <c r="U438" s="292"/>
      <c r="V438" s="292"/>
      <c r="W438" s="292"/>
      <c r="X438" s="292"/>
      <c r="Y438" s="408">
        <f>Y437</f>
        <v>0</v>
      </c>
      <c r="Z438" s="408">
        <f t="shared" ref="Z438:AE438" si="767">Z437</f>
        <v>0</v>
      </c>
      <c r="AA438" s="408">
        <f t="shared" si="767"/>
        <v>0</v>
      </c>
      <c r="AB438" s="408">
        <f t="shared" si="767"/>
        <v>0</v>
      </c>
      <c r="AC438" s="408">
        <f t="shared" si="767"/>
        <v>0</v>
      </c>
      <c r="AD438" s="408">
        <f t="shared" si="767"/>
        <v>0</v>
      </c>
      <c r="AE438" s="408">
        <f t="shared" si="767"/>
        <v>0</v>
      </c>
      <c r="AF438" s="408">
        <f t="shared" ref="AF438" si="768">AF437</f>
        <v>0</v>
      </c>
      <c r="AG438" s="408">
        <f t="shared" ref="AG438" si="769">AG437</f>
        <v>0</v>
      </c>
      <c r="AH438" s="408">
        <f t="shared" ref="AH438" si="770">AH437</f>
        <v>0</v>
      </c>
      <c r="AI438" s="408">
        <f t="shared" ref="AI438" si="771">AI437</f>
        <v>0</v>
      </c>
      <c r="AJ438" s="408">
        <f t="shared" ref="AJ438" si="772">AJ437</f>
        <v>0</v>
      </c>
      <c r="AK438" s="408">
        <f t="shared" ref="AK438" si="773">AK437</f>
        <v>0</v>
      </c>
      <c r="AL438" s="408">
        <f t="shared" ref="AL438" si="774">AL437</f>
        <v>0</v>
      </c>
      <c r="AM438" s="294"/>
    </row>
    <row r="439" spans="1:40" ht="15" outlineLevel="1">
      <c r="A439" s="529"/>
      <c r="B439" s="525"/>
      <c r="C439" s="302"/>
      <c r="D439" s="288"/>
      <c r="E439" s="288"/>
      <c r="F439" s="288"/>
      <c r="G439" s="288"/>
      <c r="H439" s="288"/>
      <c r="I439" s="288"/>
      <c r="J439" s="288"/>
      <c r="K439" s="288"/>
      <c r="L439" s="288"/>
      <c r="M439" s="288"/>
      <c r="N439" s="288"/>
      <c r="O439" s="288"/>
      <c r="P439" s="288"/>
      <c r="Q439" s="288"/>
      <c r="R439" s="288"/>
      <c r="S439" s="288"/>
      <c r="T439" s="288"/>
      <c r="U439" s="288"/>
      <c r="V439" s="288"/>
      <c r="W439" s="288"/>
      <c r="X439" s="288"/>
      <c r="Y439" s="419"/>
      <c r="Z439" s="419"/>
      <c r="AA439" s="409"/>
      <c r="AB439" s="409"/>
      <c r="AC439" s="409"/>
      <c r="AD439" s="409"/>
      <c r="AE439" s="409"/>
      <c r="AF439" s="409"/>
      <c r="AG439" s="409"/>
      <c r="AH439" s="409"/>
      <c r="AI439" s="409"/>
      <c r="AJ439" s="409"/>
      <c r="AK439" s="409"/>
      <c r="AL439" s="409"/>
      <c r="AM439" s="303"/>
    </row>
    <row r="440" spans="1:40" ht="30" outlineLevel="1">
      <c r="A440" s="529">
        <v>13</v>
      </c>
      <c r="B440" s="425" t="s">
        <v>106</v>
      </c>
      <c r="C440" s="288" t="s">
        <v>25</v>
      </c>
      <c r="D440" s="292"/>
      <c r="E440" s="292"/>
      <c r="F440" s="292"/>
      <c r="G440" s="292"/>
      <c r="H440" s="292"/>
      <c r="I440" s="292"/>
      <c r="J440" s="292"/>
      <c r="K440" s="292"/>
      <c r="L440" s="292"/>
      <c r="M440" s="292"/>
      <c r="N440" s="292">
        <v>12</v>
      </c>
      <c r="O440" s="292"/>
      <c r="P440" s="292"/>
      <c r="Q440" s="292"/>
      <c r="R440" s="292"/>
      <c r="S440" s="292"/>
      <c r="T440" s="292"/>
      <c r="U440" s="292"/>
      <c r="V440" s="292"/>
      <c r="W440" s="292"/>
      <c r="X440" s="292"/>
      <c r="Y440" s="407"/>
      <c r="Z440" s="407"/>
      <c r="AA440" s="407"/>
      <c r="AB440" s="407"/>
      <c r="AC440" s="407"/>
      <c r="AD440" s="407"/>
      <c r="AE440" s="407"/>
      <c r="AF440" s="412"/>
      <c r="AG440" s="412"/>
      <c r="AH440" s="412"/>
      <c r="AI440" s="412"/>
      <c r="AJ440" s="412"/>
      <c r="AK440" s="412"/>
      <c r="AL440" s="412"/>
      <c r="AM440" s="293">
        <f>SUM(Y440:AL440)</f>
        <v>0</v>
      </c>
    </row>
    <row r="441" spans="1:40" ht="15" outlineLevel="1">
      <c r="A441" s="529"/>
      <c r="B441" s="428" t="s">
        <v>303</v>
      </c>
      <c r="C441" s="288" t="s">
        <v>160</v>
      </c>
      <c r="D441" s="292"/>
      <c r="E441" s="292"/>
      <c r="F441" s="292"/>
      <c r="G441" s="292"/>
      <c r="H441" s="292"/>
      <c r="I441" s="292"/>
      <c r="J441" s="292"/>
      <c r="K441" s="292"/>
      <c r="L441" s="292"/>
      <c r="M441" s="292"/>
      <c r="N441" s="292">
        <f>N440</f>
        <v>12</v>
      </c>
      <c r="O441" s="292"/>
      <c r="P441" s="292"/>
      <c r="Q441" s="292"/>
      <c r="R441" s="292"/>
      <c r="S441" s="292"/>
      <c r="T441" s="292"/>
      <c r="U441" s="292"/>
      <c r="V441" s="292"/>
      <c r="W441" s="292"/>
      <c r="X441" s="292"/>
      <c r="Y441" s="408">
        <f>Y440</f>
        <v>0</v>
      </c>
      <c r="Z441" s="408">
        <f t="shared" ref="Z441:AE441" si="775">Z440</f>
        <v>0</v>
      </c>
      <c r="AA441" s="408">
        <f t="shared" si="775"/>
        <v>0</v>
      </c>
      <c r="AB441" s="408">
        <f t="shared" si="775"/>
        <v>0</v>
      </c>
      <c r="AC441" s="408">
        <f t="shared" si="775"/>
        <v>0</v>
      </c>
      <c r="AD441" s="408">
        <f t="shared" si="775"/>
        <v>0</v>
      </c>
      <c r="AE441" s="408">
        <f t="shared" si="775"/>
        <v>0</v>
      </c>
      <c r="AF441" s="408">
        <f t="shared" ref="AF441" si="776">AF440</f>
        <v>0</v>
      </c>
      <c r="AG441" s="408">
        <f t="shared" ref="AG441" si="777">AG440</f>
        <v>0</v>
      </c>
      <c r="AH441" s="408">
        <f t="shared" ref="AH441" si="778">AH440</f>
        <v>0</v>
      </c>
      <c r="AI441" s="408">
        <f t="shared" ref="AI441" si="779">AI440</f>
        <v>0</v>
      </c>
      <c r="AJ441" s="408">
        <f t="shared" ref="AJ441" si="780">AJ440</f>
        <v>0</v>
      </c>
      <c r="AK441" s="408">
        <f t="shared" ref="AK441" si="781">AK440</f>
        <v>0</v>
      </c>
      <c r="AL441" s="408">
        <f t="shared" ref="AL441" si="782">AL440</f>
        <v>0</v>
      </c>
      <c r="AM441" s="303"/>
    </row>
    <row r="442" spans="1:40" ht="15" outlineLevel="1">
      <c r="A442" s="529"/>
      <c r="B442" s="525"/>
      <c r="C442" s="302"/>
      <c r="D442" s="288"/>
      <c r="E442" s="288"/>
      <c r="F442" s="288"/>
      <c r="G442" s="288"/>
      <c r="H442" s="288"/>
      <c r="I442" s="288"/>
      <c r="J442" s="288"/>
      <c r="K442" s="288"/>
      <c r="L442" s="288"/>
      <c r="M442" s="288"/>
      <c r="N442" s="288"/>
      <c r="O442" s="288"/>
      <c r="P442" s="288"/>
      <c r="Q442" s="288"/>
      <c r="R442" s="288"/>
      <c r="S442" s="288"/>
      <c r="T442" s="288"/>
      <c r="U442" s="288"/>
      <c r="V442" s="288"/>
      <c r="W442" s="288"/>
      <c r="X442" s="288"/>
      <c r="Y442" s="409"/>
      <c r="Z442" s="409"/>
      <c r="AA442" s="409"/>
      <c r="AB442" s="409"/>
      <c r="AC442" s="409"/>
      <c r="AD442" s="409"/>
      <c r="AE442" s="409"/>
      <c r="AF442" s="409"/>
      <c r="AG442" s="409"/>
      <c r="AH442" s="409"/>
      <c r="AI442" s="409"/>
      <c r="AJ442" s="409"/>
      <c r="AK442" s="409"/>
      <c r="AL442" s="409"/>
      <c r="AM442" s="303"/>
    </row>
    <row r="443" spans="1:40" ht="15.6" outlineLevel="1">
      <c r="A443" s="529"/>
      <c r="B443" s="501" t="s">
        <v>107</v>
      </c>
      <c r="C443" s="286"/>
      <c r="D443" s="287"/>
      <c r="E443" s="287"/>
      <c r="F443" s="287"/>
      <c r="G443" s="287"/>
      <c r="H443" s="287"/>
      <c r="I443" s="287"/>
      <c r="J443" s="287"/>
      <c r="K443" s="287"/>
      <c r="L443" s="287"/>
      <c r="M443" s="287"/>
      <c r="N443" s="287"/>
      <c r="O443" s="287"/>
      <c r="P443" s="286"/>
      <c r="Q443" s="286"/>
      <c r="R443" s="286"/>
      <c r="S443" s="286"/>
      <c r="T443" s="286"/>
      <c r="U443" s="286"/>
      <c r="V443" s="286"/>
      <c r="W443" s="286"/>
      <c r="X443" s="286"/>
      <c r="Y443" s="411"/>
      <c r="Z443" s="411"/>
      <c r="AA443" s="411"/>
      <c r="AB443" s="411"/>
      <c r="AC443" s="411"/>
      <c r="AD443" s="411"/>
      <c r="AE443" s="411"/>
      <c r="AF443" s="411"/>
      <c r="AG443" s="411"/>
      <c r="AH443" s="411"/>
      <c r="AI443" s="411"/>
      <c r="AJ443" s="411"/>
      <c r="AK443" s="411"/>
      <c r="AL443" s="411"/>
      <c r="AM443" s="289"/>
    </row>
    <row r="444" spans="1:40" ht="15" outlineLevel="1">
      <c r="A444" s="529">
        <v>14</v>
      </c>
      <c r="B444" s="525" t="s">
        <v>108</v>
      </c>
      <c r="C444" s="288" t="s">
        <v>25</v>
      </c>
      <c r="D444" s="292"/>
      <c r="E444" s="292"/>
      <c r="F444" s="292"/>
      <c r="G444" s="292"/>
      <c r="H444" s="292"/>
      <c r="I444" s="292"/>
      <c r="J444" s="292"/>
      <c r="K444" s="292"/>
      <c r="L444" s="292"/>
      <c r="M444" s="292"/>
      <c r="N444" s="292">
        <v>12</v>
      </c>
      <c r="O444" s="292"/>
      <c r="P444" s="292"/>
      <c r="Q444" s="292"/>
      <c r="R444" s="292"/>
      <c r="S444" s="292"/>
      <c r="T444" s="292"/>
      <c r="U444" s="292"/>
      <c r="V444" s="292"/>
      <c r="W444" s="292"/>
      <c r="X444" s="292"/>
      <c r="Y444" s="407"/>
      <c r="Z444" s="407"/>
      <c r="AA444" s="407"/>
      <c r="AB444" s="407"/>
      <c r="AC444" s="407"/>
      <c r="AD444" s="407"/>
      <c r="AE444" s="407"/>
      <c r="AF444" s="407"/>
      <c r="AG444" s="407"/>
      <c r="AH444" s="407"/>
      <c r="AI444" s="407"/>
      <c r="AJ444" s="407"/>
      <c r="AK444" s="407"/>
      <c r="AL444" s="407"/>
      <c r="AM444" s="293">
        <f>SUM(Y444:AL444)</f>
        <v>0</v>
      </c>
    </row>
    <row r="445" spans="1:40" ht="15" outlineLevel="1">
      <c r="A445" s="529"/>
      <c r="B445" s="428" t="s">
        <v>303</v>
      </c>
      <c r="C445" s="288" t="s">
        <v>160</v>
      </c>
      <c r="D445" s="292"/>
      <c r="E445" s="292"/>
      <c r="F445" s="292"/>
      <c r="G445" s="292"/>
      <c r="H445" s="292"/>
      <c r="I445" s="292"/>
      <c r="J445" s="292"/>
      <c r="K445" s="292"/>
      <c r="L445" s="292"/>
      <c r="M445" s="292"/>
      <c r="N445" s="292">
        <f>N444</f>
        <v>12</v>
      </c>
      <c r="O445" s="292"/>
      <c r="P445" s="292"/>
      <c r="Q445" s="292"/>
      <c r="R445" s="292"/>
      <c r="S445" s="292"/>
      <c r="T445" s="292"/>
      <c r="U445" s="292"/>
      <c r="V445" s="292"/>
      <c r="W445" s="292"/>
      <c r="X445" s="292"/>
      <c r="Y445" s="408">
        <f>Y444</f>
        <v>0</v>
      </c>
      <c r="Z445" s="408">
        <f t="shared" ref="Z445:AE445" si="783">Z444</f>
        <v>0</v>
      </c>
      <c r="AA445" s="408">
        <f t="shared" si="783"/>
        <v>0</v>
      </c>
      <c r="AB445" s="408">
        <f t="shared" si="783"/>
        <v>0</v>
      </c>
      <c r="AC445" s="408">
        <f t="shared" si="783"/>
        <v>0</v>
      </c>
      <c r="AD445" s="408">
        <f t="shared" si="783"/>
        <v>0</v>
      </c>
      <c r="AE445" s="408">
        <f t="shared" si="783"/>
        <v>0</v>
      </c>
      <c r="AF445" s="408">
        <f t="shared" ref="AF445" si="784">AF444</f>
        <v>0</v>
      </c>
      <c r="AG445" s="408">
        <f t="shared" ref="AG445" si="785">AG444</f>
        <v>0</v>
      </c>
      <c r="AH445" s="408">
        <f t="shared" ref="AH445" si="786">AH444</f>
        <v>0</v>
      </c>
      <c r="AI445" s="408">
        <f t="shared" ref="AI445" si="787">AI444</f>
        <v>0</v>
      </c>
      <c r="AJ445" s="408">
        <f t="shared" ref="AJ445" si="788">AJ444</f>
        <v>0</v>
      </c>
      <c r="AK445" s="408">
        <f t="shared" ref="AK445" si="789">AK444</f>
        <v>0</v>
      </c>
      <c r="AL445" s="408">
        <f t="shared" ref="AL445" si="790">AL444</f>
        <v>0</v>
      </c>
      <c r="AM445" s="294"/>
    </row>
    <row r="446" spans="1:40" ht="15" outlineLevel="1">
      <c r="A446" s="529"/>
      <c r="B446" s="525"/>
      <c r="C446" s="302"/>
      <c r="D446" s="288"/>
      <c r="E446" s="288"/>
      <c r="F446" s="288"/>
      <c r="G446" s="288"/>
      <c r="H446" s="288"/>
      <c r="I446" s="288"/>
      <c r="J446" s="288"/>
      <c r="K446" s="288"/>
      <c r="L446" s="288"/>
      <c r="M446" s="288"/>
      <c r="N446" s="465"/>
      <c r="O446" s="288"/>
      <c r="P446" s="288"/>
      <c r="Q446" s="288"/>
      <c r="R446" s="288"/>
      <c r="S446" s="288"/>
      <c r="T446" s="288"/>
      <c r="U446" s="288"/>
      <c r="V446" s="288"/>
      <c r="W446" s="288"/>
      <c r="X446" s="288"/>
      <c r="Y446" s="409"/>
      <c r="Z446" s="409"/>
      <c r="AA446" s="409"/>
      <c r="AB446" s="409"/>
      <c r="AC446" s="409"/>
      <c r="AD446" s="409"/>
      <c r="AE446" s="409"/>
      <c r="AF446" s="409"/>
      <c r="AG446" s="409"/>
      <c r="AH446" s="409"/>
      <c r="AI446" s="409"/>
      <c r="AJ446" s="409"/>
      <c r="AK446" s="409"/>
      <c r="AL446" s="409"/>
      <c r="AM446" s="298"/>
      <c r="AN446" s="627"/>
    </row>
    <row r="447" spans="1:40" s="306" customFormat="1" ht="15.6" outlineLevel="1">
      <c r="A447" s="529"/>
      <c r="B447" s="501" t="s">
        <v>475</v>
      </c>
      <c r="C447" s="288"/>
      <c r="D447" s="288"/>
      <c r="E447" s="288"/>
      <c r="F447" s="288"/>
      <c r="G447" s="288"/>
      <c r="H447" s="288"/>
      <c r="I447" s="288"/>
      <c r="J447" s="288"/>
      <c r="K447" s="288"/>
      <c r="L447" s="288"/>
      <c r="M447" s="288"/>
      <c r="N447" s="288"/>
      <c r="O447" s="288"/>
      <c r="P447" s="288"/>
      <c r="Q447" s="288"/>
      <c r="R447" s="288"/>
      <c r="S447" s="288"/>
      <c r="T447" s="288"/>
      <c r="U447" s="288"/>
      <c r="V447" s="288"/>
      <c r="W447" s="288"/>
      <c r="X447" s="288"/>
      <c r="Y447" s="409"/>
      <c r="Z447" s="409"/>
      <c r="AA447" s="409"/>
      <c r="AB447" s="409"/>
      <c r="AC447" s="409"/>
      <c r="AD447" s="409"/>
      <c r="AE447" s="413"/>
      <c r="AF447" s="413"/>
      <c r="AG447" s="413"/>
      <c r="AH447" s="413"/>
      <c r="AI447" s="413"/>
      <c r="AJ447" s="413"/>
      <c r="AK447" s="413"/>
      <c r="AL447" s="413"/>
      <c r="AM447" s="514"/>
      <c r="AN447" s="628"/>
    </row>
    <row r="448" spans="1:40" ht="15" outlineLevel="1">
      <c r="A448" s="529">
        <v>15</v>
      </c>
      <c r="B448" s="428" t="s">
        <v>480</v>
      </c>
      <c r="C448" s="288" t="s">
        <v>25</v>
      </c>
      <c r="D448" s="292"/>
      <c r="E448" s="292"/>
      <c r="F448" s="292"/>
      <c r="G448" s="292"/>
      <c r="H448" s="292"/>
      <c r="I448" s="292"/>
      <c r="J448" s="292"/>
      <c r="K448" s="292"/>
      <c r="L448" s="292"/>
      <c r="M448" s="292"/>
      <c r="N448" s="292">
        <v>0</v>
      </c>
      <c r="O448" s="292"/>
      <c r="P448" s="292"/>
      <c r="Q448" s="292"/>
      <c r="R448" s="292"/>
      <c r="S448" s="292"/>
      <c r="T448" s="292"/>
      <c r="U448" s="292"/>
      <c r="V448" s="292"/>
      <c r="W448" s="292"/>
      <c r="X448" s="292"/>
      <c r="Y448" s="407"/>
      <c r="Z448" s="407"/>
      <c r="AA448" s="407"/>
      <c r="AB448" s="407"/>
      <c r="AC448" s="407"/>
      <c r="AD448" s="407"/>
      <c r="AE448" s="407"/>
      <c r="AF448" s="407"/>
      <c r="AG448" s="407"/>
      <c r="AH448" s="407"/>
      <c r="AI448" s="407"/>
      <c r="AJ448" s="407"/>
      <c r="AK448" s="407"/>
      <c r="AL448" s="407"/>
      <c r="AM448" s="293">
        <f>SUM(Y448:AL448)</f>
        <v>0</v>
      </c>
    </row>
    <row r="449" spans="1:39" ht="15" outlineLevel="1">
      <c r="A449" s="529"/>
      <c r="B449" s="428" t="s">
        <v>303</v>
      </c>
      <c r="C449" s="288" t="s">
        <v>160</v>
      </c>
      <c r="D449" s="292"/>
      <c r="E449" s="292"/>
      <c r="F449" s="292"/>
      <c r="G449" s="292"/>
      <c r="H449" s="292"/>
      <c r="I449" s="292"/>
      <c r="J449" s="292"/>
      <c r="K449" s="292"/>
      <c r="L449" s="292"/>
      <c r="M449" s="292"/>
      <c r="N449" s="292">
        <f>N448</f>
        <v>0</v>
      </c>
      <c r="O449" s="292"/>
      <c r="P449" s="292"/>
      <c r="Q449" s="292"/>
      <c r="R449" s="292"/>
      <c r="S449" s="292"/>
      <c r="T449" s="292"/>
      <c r="U449" s="292"/>
      <c r="V449" s="292"/>
      <c r="W449" s="292"/>
      <c r="X449" s="292"/>
      <c r="Y449" s="408">
        <f>Y448</f>
        <v>0</v>
      </c>
      <c r="Z449" s="408">
        <f t="shared" ref="Z449:AE449" si="791">Z448</f>
        <v>0</v>
      </c>
      <c r="AA449" s="408">
        <f t="shared" si="791"/>
        <v>0</v>
      </c>
      <c r="AB449" s="408">
        <f t="shared" si="791"/>
        <v>0</v>
      </c>
      <c r="AC449" s="408">
        <f t="shared" si="791"/>
        <v>0</v>
      </c>
      <c r="AD449" s="408">
        <f t="shared" si="791"/>
        <v>0</v>
      </c>
      <c r="AE449" s="408">
        <f t="shared" si="791"/>
        <v>0</v>
      </c>
      <c r="AF449" s="408">
        <f t="shared" ref="AF449:AL449" si="792">AF448</f>
        <v>0</v>
      </c>
      <c r="AG449" s="408">
        <f t="shared" si="792"/>
        <v>0</v>
      </c>
      <c r="AH449" s="408">
        <f t="shared" si="792"/>
        <v>0</v>
      </c>
      <c r="AI449" s="408">
        <f t="shared" si="792"/>
        <v>0</v>
      </c>
      <c r="AJ449" s="408">
        <f t="shared" si="792"/>
        <v>0</v>
      </c>
      <c r="AK449" s="408">
        <f t="shared" si="792"/>
        <v>0</v>
      </c>
      <c r="AL449" s="408">
        <f t="shared" si="792"/>
        <v>0</v>
      </c>
      <c r="AM449" s="294"/>
    </row>
    <row r="450" spans="1:39" ht="15" outlineLevel="1">
      <c r="A450" s="529"/>
      <c r="B450" s="525"/>
      <c r="C450" s="302"/>
      <c r="D450" s="288"/>
      <c r="E450" s="288"/>
      <c r="F450" s="288"/>
      <c r="G450" s="288"/>
      <c r="H450" s="288"/>
      <c r="I450" s="288"/>
      <c r="J450" s="288"/>
      <c r="K450" s="288"/>
      <c r="L450" s="288"/>
      <c r="M450" s="288"/>
      <c r="N450" s="288"/>
      <c r="O450" s="288"/>
      <c r="P450" s="288"/>
      <c r="Q450" s="288"/>
      <c r="R450" s="288"/>
      <c r="S450" s="288"/>
      <c r="T450" s="288"/>
      <c r="U450" s="288"/>
      <c r="V450" s="288"/>
      <c r="W450" s="288"/>
      <c r="X450" s="288"/>
      <c r="Y450" s="409"/>
      <c r="Z450" s="409"/>
      <c r="AA450" s="409"/>
      <c r="AB450" s="409"/>
      <c r="AC450" s="409"/>
      <c r="AD450" s="409"/>
      <c r="AE450" s="409"/>
      <c r="AF450" s="409"/>
      <c r="AG450" s="409"/>
      <c r="AH450" s="409"/>
      <c r="AI450" s="409"/>
      <c r="AJ450" s="409"/>
      <c r="AK450" s="409"/>
      <c r="AL450" s="409"/>
      <c r="AM450" s="303"/>
    </row>
    <row r="451" spans="1:39" s="280" customFormat="1" ht="15" outlineLevel="1">
      <c r="A451" s="529">
        <v>16</v>
      </c>
      <c r="B451" s="526" t="s">
        <v>476</v>
      </c>
      <c r="C451" s="288" t="s">
        <v>25</v>
      </c>
      <c r="D451" s="292"/>
      <c r="E451" s="292"/>
      <c r="F451" s="292"/>
      <c r="G451" s="292"/>
      <c r="H451" s="292"/>
      <c r="I451" s="292"/>
      <c r="J451" s="292"/>
      <c r="K451" s="292"/>
      <c r="L451" s="292"/>
      <c r="M451" s="292"/>
      <c r="N451" s="292">
        <v>0</v>
      </c>
      <c r="O451" s="292"/>
      <c r="P451" s="292"/>
      <c r="Q451" s="292"/>
      <c r="R451" s="292"/>
      <c r="S451" s="292"/>
      <c r="T451" s="292"/>
      <c r="U451" s="292"/>
      <c r="V451" s="292"/>
      <c r="W451" s="292"/>
      <c r="X451" s="292"/>
      <c r="Y451" s="407"/>
      <c r="Z451" s="407"/>
      <c r="AA451" s="407"/>
      <c r="AB451" s="407"/>
      <c r="AC451" s="407"/>
      <c r="AD451" s="407"/>
      <c r="AE451" s="407"/>
      <c r="AF451" s="407"/>
      <c r="AG451" s="407"/>
      <c r="AH451" s="407"/>
      <c r="AI451" s="407"/>
      <c r="AJ451" s="407"/>
      <c r="AK451" s="407"/>
      <c r="AL451" s="407"/>
      <c r="AM451" s="293">
        <f>SUM(Y451:AL451)</f>
        <v>0</v>
      </c>
    </row>
    <row r="452" spans="1:39" s="280" customFormat="1" ht="15" outlineLevel="1">
      <c r="A452" s="529"/>
      <c r="B452" s="526" t="s">
        <v>303</v>
      </c>
      <c r="C452" s="288" t="s">
        <v>160</v>
      </c>
      <c r="D452" s="292"/>
      <c r="E452" s="292"/>
      <c r="F452" s="292"/>
      <c r="G452" s="292"/>
      <c r="H452" s="292"/>
      <c r="I452" s="292"/>
      <c r="J452" s="292"/>
      <c r="K452" s="292"/>
      <c r="L452" s="292"/>
      <c r="M452" s="292"/>
      <c r="N452" s="292">
        <f>N451</f>
        <v>0</v>
      </c>
      <c r="O452" s="292"/>
      <c r="P452" s="292"/>
      <c r="Q452" s="292"/>
      <c r="R452" s="292"/>
      <c r="S452" s="292"/>
      <c r="T452" s="292"/>
      <c r="U452" s="292"/>
      <c r="V452" s="292"/>
      <c r="W452" s="292"/>
      <c r="X452" s="292"/>
      <c r="Y452" s="408">
        <f>Y451</f>
        <v>0</v>
      </c>
      <c r="Z452" s="408">
        <f t="shared" ref="Z452:AE452" si="793">Z451</f>
        <v>0</v>
      </c>
      <c r="AA452" s="408">
        <f t="shared" si="793"/>
        <v>0</v>
      </c>
      <c r="AB452" s="408">
        <f t="shared" si="793"/>
        <v>0</v>
      </c>
      <c r="AC452" s="408">
        <f t="shared" si="793"/>
        <v>0</v>
      </c>
      <c r="AD452" s="408">
        <f t="shared" si="793"/>
        <v>0</v>
      </c>
      <c r="AE452" s="408">
        <f t="shared" si="793"/>
        <v>0</v>
      </c>
      <c r="AF452" s="408">
        <f t="shared" ref="AF452:AL452" si="794">AF451</f>
        <v>0</v>
      </c>
      <c r="AG452" s="408">
        <f t="shared" si="794"/>
        <v>0</v>
      </c>
      <c r="AH452" s="408">
        <f t="shared" si="794"/>
        <v>0</v>
      </c>
      <c r="AI452" s="408">
        <f t="shared" si="794"/>
        <v>0</v>
      </c>
      <c r="AJ452" s="408">
        <f t="shared" si="794"/>
        <v>0</v>
      </c>
      <c r="AK452" s="408">
        <f t="shared" si="794"/>
        <v>0</v>
      </c>
      <c r="AL452" s="408">
        <f t="shared" si="794"/>
        <v>0</v>
      </c>
      <c r="AM452" s="294"/>
    </row>
    <row r="453" spans="1:39" s="280" customFormat="1" ht="15" outlineLevel="1">
      <c r="A453" s="529"/>
      <c r="B453" s="526"/>
      <c r="C453" s="288"/>
      <c r="D453" s="288"/>
      <c r="E453" s="288"/>
      <c r="F453" s="288"/>
      <c r="G453" s="288"/>
      <c r="H453" s="288"/>
      <c r="I453" s="288"/>
      <c r="J453" s="288"/>
      <c r="K453" s="288"/>
      <c r="L453" s="288"/>
      <c r="M453" s="288"/>
      <c r="N453" s="288"/>
      <c r="O453" s="288"/>
      <c r="P453" s="288"/>
      <c r="Q453" s="288"/>
      <c r="R453" s="288"/>
      <c r="S453" s="288"/>
      <c r="T453" s="288"/>
      <c r="U453" s="288"/>
      <c r="V453" s="288"/>
      <c r="W453" s="288"/>
      <c r="X453" s="288"/>
      <c r="Y453" s="409"/>
      <c r="Z453" s="409"/>
      <c r="AA453" s="409"/>
      <c r="AB453" s="409"/>
      <c r="AC453" s="409"/>
      <c r="AD453" s="409"/>
      <c r="AE453" s="413"/>
      <c r="AF453" s="413"/>
      <c r="AG453" s="413"/>
      <c r="AH453" s="413"/>
      <c r="AI453" s="413"/>
      <c r="AJ453" s="413"/>
      <c r="AK453" s="413"/>
      <c r="AL453" s="413"/>
      <c r="AM453" s="310"/>
    </row>
    <row r="454" spans="1:39" ht="15.6" outlineLevel="1">
      <c r="A454" s="529"/>
      <c r="B454" s="527" t="s">
        <v>481</v>
      </c>
      <c r="C454" s="317"/>
      <c r="D454" s="287"/>
      <c r="E454" s="286"/>
      <c r="F454" s="286"/>
      <c r="G454" s="286"/>
      <c r="H454" s="286"/>
      <c r="I454" s="286"/>
      <c r="J454" s="286"/>
      <c r="K454" s="286"/>
      <c r="L454" s="286"/>
      <c r="M454" s="286"/>
      <c r="N454" s="287"/>
      <c r="O454" s="286"/>
      <c r="P454" s="286"/>
      <c r="Q454" s="286"/>
      <c r="R454" s="286"/>
      <c r="S454" s="286"/>
      <c r="T454" s="286"/>
      <c r="U454" s="286"/>
      <c r="V454" s="286"/>
      <c r="W454" s="286"/>
      <c r="X454" s="286"/>
      <c r="Y454" s="411"/>
      <c r="Z454" s="411"/>
      <c r="AA454" s="411"/>
      <c r="AB454" s="411"/>
      <c r="AC454" s="411"/>
      <c r="AD454" s="411"/>
      <c r="AE454" s="411"/>
      <c r="AF454" s="411"/>
      <c r="AG454" s="411"/>
      <c r="AH454" s="411"/>
      <c r="AI454" s="411"/>
      <c r="AJ454" s="411"/>
      <c r="AK454" s="411"/>
      <c r="AL454" s="411"/>
      <c r="AM454" s="289"/>
    </row>
    <row r="455" spans="1:39" ht="15" outlineLevel="1">
      <c r="A455" s="529">
        <v>17</v>
      </c>
      <c r="B455" s="425" t="s">
        <v>112</v>
      </c>
      <c r="C455" s="288" t="s">
        <v>25</v>
      </c>
      <c r="D455" s="292"/>
      <c r="E455" s="292"/>
      <c r="F455" s="292"/>
      <c r="G455" s="292"/>
      <c r="H455" s="292"/>
      <c r="I455" s="292"/>
      <c r="J455" s="292"/>
      <c r="K455" s="292"/>
      <c r="L455" s="292"/>
      <c r="M455" s="292"/>
      <c r="N455" s="292">
        <v>0</v>
      </c>
      <c r="O455" s="292"/>
      <c r="P455" s="292"/>
      <c r="Q455" s="292"/>
      <c r="R455" s="292"/>
      <c r="S455" s="292"/>
      <c r="T455" s="292"/>
      <c r="U455" s="292"/>
      <c r="V455" s="292"/>
      <c r="W455" s="292"/>
      <c r="X455" s="292"/>
      <c r="Y455" s="423"/>
      <c r="Z455" s="407"/>
      <c r="AA455" s="407"/>
      <c r="AB455" s="407"/>
      <c r="AC455" s="407"/>
      <c r="AD455" s="407"/>
      <c r="AE455" s="407"/>
      <c r="AF455" s="412"/>
      <c r="AG455" s="412"/>
      <c r="AH455" s="412"/>
      <c r="AI455" s="412"/>
      <c r="AJ455" s="412"/>
      <c r="AK455" s="412"/>
      <c r="AL455" s="412"/>
      <c r="AM455" s="293">
        <f>SUM(Y455:AL455)</f>
        <v>0</v>
      </c>
    </row>
    <row r="456" spans="1:39" ht="15" outlineLevel="1">
      <c r="A456" s="529"/>
      <c r="B456" s="428" t="s">
        <v>303</v>
      </c>
      <c r="C456" s="288" t="s">
        <v>160</v>
      </c>
      <c r="D456" s="292"/>
      <c r="E456" s="292"/>
      <c r="F456" s="292"/>
      <c r="G456" s="292"/>
      <c r="H456" s="292"/>
      <c r="I456" s="292"/>
      <c r="J456" s="292"/>
      <c r="K456" s="292"/>
      <c r="L456" s="292"/>
      <c r="M456" s="292"/>
      <c r="N456" s="292">
        <f>N455</f>
        <v>0</v>
      </c>
      <c r="O456" s="292"/>
      <c r="P456" s="292"/>
      <c r="Q456" s="292"/>
      <c r="R456" s="292"/>
      <c r="S456" s="292"/>
      <c r="T456" s="292"/>
      <c r="U456" s="292"/>
      <c r="V456" s="292"/>
      <c r="W456" s="292"/>
      <c r="X456" s="292"/>
      <c r="Y456" s="408">
        <f>Y455</f>
        <v>0</v>
      </c>
      <c r="Z456" s="408">
        <f t="shared" ref="Z456:AE456" si="795">Z455</f>
        <v>0</v>
      </c>
      <c r="AA456" s="408">
        <f t="shared" si="795"/>
        <v>0</v>
      </c>
      <c r="AB456" s="408">
        <f t="shared" si="795"/>
        <v>0</v>
      </c>
      <c r="AC456" s="408">
        <f t="shared" si="795"/>
        <v>0</v>
      </c>
      <c r="AD456" s="408">
        <f t="shared" si="795"/>
        <v>0</v>
      </c>
      <c r="AE456" s="408">
        <f t="shared" si="795"/>
        <v>0</v>
      </c>
      <c r="AF456" s="408">
        <f t="shared" ref="AF456:AL456" si="796">AF455</f>
        <v>0</v>
      </c>
      <c r="AG456" s="408">
        <f t="shared" si="796"/>
        <v>0</v>
      </c>
      <c r="AH456" s="408">
        <f t="shared" si="796"/>
        <v>0</v>
      </c>
      <c r="AI456" s="408">
        <f t="shared" si="796"/>
        <v>0</v>
      </c>
      <c r="AJ456" s="408">
        <f t="shared" si="796"/>
        <v>0</v>
      </c>
      <c r="AK456" s="408">
        <f t="shared" si="796"/>
        <v>0</v>
      </c>
      <c r="AL456" s="408">
        <f t="shared" si="796"/>
        <v>0</v>
      </c>
      <c r="AM456" s="303"/>
    </row>
    <row r="457" spans="1:39" ht="15" outlineLevel="1">
      <c r="A457" s="529"/>
      <c r="B457" s="428"/>
      <c r="C457" s="288"/>
      <c r="D457" s="288"/>
      <c r="E457" s="288"/>
      <c r="F457" s="288"/>
      <c r="G457" s="288"/>
      <c r="H457" s="288"/>
      <c r="I457" s="288"/>
      <c r="J457" s="288"/>
      <c r="K457" s="288"/>
      <c r="L457" s="288"/>
      <c r="M457" s="288"/>
      <c r="N457" s="288"/>
      <c r="O457" s="288"/>
      <c r="P457" s="288"/>
      <c r="Q457" s="288"/>
      <c r="R457" s="288"/>
      <c r="S457" s="288"/>
      <c r="T457" s="288"/>
      <c r="U457" s="288"/>
      <c r="V457" s="288"/>
      <c r="W457" s="288"/>
      <c r="X457" s="288"/>
      <c r="Y457" s="419"/>
      <c r="Z457" s="422"/>
      <c r="AA457" s="422"/>
      <c r="AB457" s="422"/>
      <c r="AC457" s="422"/>
      <c r="AD457" s="422"/>
      <c r="AE457" s="422"/>
      <c r="AF457" s="422"/>
      <c r="AG457" s="422"/>
      <c r="AH457" s="422"/>
      <c r="AI457" s="422"/>
      <c r="AJ457" s="422"/>
      <c r="AK457" s="422"/>
      <c r="AL457" s="422"/>
      <c r="AM457" s="303"/>
    </row>
    <row r="458" spans="1:39" ht="15" outlineLevel="1">
      <c r="A458" s="529">
        <v>18</v>
      </c>
      <c r="B458" s="425" t="s">
        <v>109</v>
      </c>
      <c r="C458" s="288" t="s">
        <v>25</v>
      </c>
      <c r="D458" s="292"/>
      <c r="E458" s="292"/>
      <c r="F458" s="292"/>
      <c r="G458" s="292"/>
      <c r="H458" s="292"/>
      <c r="I458" s="292"/>
      <c r="J458" s="292"/>
      <c r="K458" s="292"/>
      <c r="L458" s="292"/>
      <c r="M458" s="292"/>
      <c r="N458" s="292">
        <v>0</v>
      </c>
      <c r="O458" s="292"/>
      <c r="P458" s="292"/>
      <c r="Q458" s="292"/>
      <c r="R458" s="292"/>
      <c r="S458" s="292"/>
      <c r="T458" s="292"/>
      <c r="U458" s="292"/>
      <c r="V458" s="292"/>
      <c r="W458" s="292"/>
      <c r="X458" s="292"/>
      <c r="Y458" s="423"/>
      <c r="Z458" s="407"/>
      <c r="AA458" s="407"/>
      <c r="AB458" s="407"/>
      <c r="AC458" s="407"/>
      <c r="AD458" s="407"/>
      <c r="AE458" s="407"/>
      <c r="AF458" s="412"/>
      <c r="AG458" s="412"/>
      <c r="AH458" s="412"/>
      <c r="AI458" s="412"/>
      <c r="AJ458" s="412"/>
      <c r="AK458" s="412"/>
      <c r="AL458" s="412"/>
      <c r="AM458" s="293">
        <f>SUM(Y458:AL458)</f>
        <v>0</v>
      </c>
    </row>
    <row r="459" spans="1:39" ht="15" outlineLevel="1">
      <c r="A459" s="529"/>
      <c r="B459" s="428" t="s">
        <v>303</v>
      </c>
      <c r="C459" s="288" t="s">
        <v>160</v>
      </c>
      <c r="D459" s="292"/>
      <c r="E459" s="292"/>
      <c r="F459" s="292"/>
      <c r="G459" s="292"/>
      <c r="H459" s="292"/>
      <c r="I459" s="292"/>
      <c r="J459" s="292"/>
      <c r="K459" s="292"/>
      <c r="L459" s="292"/>
      <c r="M459" s="292"/>
      <c r="N459" s="292">
        <f>N458</f>
        <v>0</v>
      </c>
      <c r="O459" s="292"/>
      <c r="P459" s="292"/>
      <c r="Q459" s="292"/>
      <c r="R459" s="292"/>
      <c r="S459" s="292"/>
      <c r="T459" s="292"/>
      <c r="U459" s="292"/>
      <c r="V459" s="292"/>
      <c r="W459" s="292"/>
      <c r="X459" s="292"/>
      <c r="Y459" s="408">
        <f>Y458</f>
        <v>0</v>
      </c>
      <c r="Z459" s="408">
        <f t="shared" ref="Z459:AE459" si="797">Z458</f>
        <v>0</v>
      </c>
      <c r="AA459" s="408">
        <f t="shared" si="797"/>
        <v>0</v>
      </c>
      <c r="AB459" s="408">
        <f t="shared" si="797"/>
        <v>0</v>
      </c>
      <c r="AC459" s="408">
        <f t="shared" si="797"/>
        <v>0</v>
      </c>
      <c r="AD459" s="408">
        <f t="shared" si="797"/>
        <v>0</v>
      </c>
      <c r="AE459" s="408">
        <f t="shared" si="797"/>
        <v>0</v>
      </c>
      <c r="AF459" s="408">
        <f t="shared" ref="AF459:AL459" si="798">AF458</f>
        <v>0</v>
      </c>
      <c r="AG459" s="408">
        <f t="shared" si="798"/>
        <v>0</v>
      </c>
      <c r="AH459" s="408">
        <f t="shared" si="798"/>
        <v>0</v>
      </c>
      <c r="AI459" s="408">
        <f t="shared" si="798"/>
        <v>0</v>
      </c>
      <c r="AJ459" s="408">
        <f t="shared" si="798"/>
        <v>0</v>
      </c>
      <c r="AK459" s="408">
        <f t="shared" si="798"/>
        <v>0</v>
      </c>
      <c r="AL459" s="408">
        <f t="shared" si="798"/>
        <v>0</v>
      </c>
      <c r="AM459" s="303"/>
    </row>
    <row r="460" spans="1:39" ht="15" outlineLevel="1">
      <c r="A460" s="529"/>
      <c r="B460" s="427"/>
      <c r="C460" s="288"/>
      <c r="D460" s="288"/>
      <c r="E460" s="288"/>
      <c r="F460" s="288"/>
      <c r="G460" s="288"/>
      <c r="H460" s="288"/>
      <c r="I460" s="288"/>
      <c r="J460" s="288"/>
      <c r="K460" s="288"/>
      <c r="L460" s="288"/>
      <c r="M460" s="288"/>
      <c r="N460" s="288"/>
      <c r="O460" s="288"/>
      <c r="P460" s="288"/>
      <c r="Q460" s="288"/>
      <c r="R460" s="288"/>
      <c r="S460" s="288"/>
      <c r="T460" s="288"/>
      <c r="U460" s="288"/>
      <c r="V460" s="288"/>
      <c r="W460" s="288"/>
      <c r="X460" s="288"/>
      <c r="Y460" s="420"/>
      <c r="Z460" s="421"/>
      <c r="AA460" s="421"/>
      <c r="AB460" s="421"/>
      <c r="AC460" s="421"/>
      <c r="AD460" s="421"/>
      <c r="AE460" s="421"/>
      <c r="AF460" s="421"/>
      <c r="AG460" s="421"/>
      <c r="AH460" s="421"/>
      <c r="AI460" s="421"/>
      <c r="AJ460" s="421"/>
      <c r="AK460" s="421"/>
      <c r="AL460" s="421"/>
      <c r="AM460" s="294"/>
    </row>
    <row r="461" spans="1:39" ht="15" outlineLevel="1">
      <c r="A461" s="529">
        <v>19</v>
      </c>
      <c r="B461" s="425" t="s">
        <v>111</v>
      </c>
      <c r="C461" s="288" t="s">
        <v>25</v>
      </c>
      <c r="D461" s="292"/>
      <c r="E461" s="292"/>
      <c r="F461" s="292"/>
      <c r="G461" s="292"/>
      <c r="H461" s="292"/>
      <c r="I461" s="292"/>
      <c r="J461" s="292"/>
      <c r="K461" s="292"/>
      <c r="L461" s="292"/>
      <c r="M461" s="292"/>
      <c r="N461" s="292">
        <v>0</v>
      </c>
      <c r="O461" s="292"/>
      <c r="P461" s="292"/>
      <c r="Q461" s="292"/>
      <c r="R461" s="292"/>
      <c r="S461" s="292"/>
      <c r="T461" s="292"/>
      <c r="U461" s="292"/>
      <c r="V461" s="292"/>
      <c r="W461" s="292"/>
      <c r="X461" s="292"/>
      <c r="Y461" s="423"/>
      <c r="Z461" s="407"/>
      <c r="AA461" s="407"/>
      <c r="AB461" s="407"/>
      <c r="AC461" s="407"/>
      <c r="AD461" s="407"/>
      <c r="AE461" s="407"/>
      <c r="AF461" s="412"/>
      <c r="AG461" s="412"/>
      <c r="AH461" s="412"/>
      <c r="AI461" s="412"/>
      <c r="AJ461" s="412"/>
      <c r="AK461" s="412"/>
      <c r="AL461" s="412"/>
      <c r="AM461" s="293">
        <f>SUM(Y461:AL461)</f>
        <v>0</v>
      </c>
    </row>
    <row r="462" spans="1:39" ht="15" outlineLevel="1">
      <c r="A462" s="529"/>
      <c r="B462" s="428" t="s">
        <v>303</v>
      </c>
      <c r="C462" s="288" t="s">
        <v>160</v>
      </c>
      <c r="D462" s="292"/>
      <c r="E462" s="292"/>
      <c r="F462" s="292"/>
      <c r="G462" s="292"/>
      <c r="H462" s="292"/>
      <c r="I462" s="292"/>
      <c r="J462" s="292"/>
      <c r="K462" s="292"/>
      <c r="L462" s="292"/>
      <c r="M462" s="292"/>
      <c r="N462" s="292">
        <f>N461</f>
        <v>0</v>
      </c>
      <c r="O462" s="292"/>
      <c r="P462" s="292"/>
      <c r="Q462" s="292"/>
      <c r="R462" s="292"/>
      <c r="S462" s="292"/>
      <c r="T462" s="292"/>
      <c r="U462" s="292"/>
      <c r="V462" s="292"/>
      <c r="W462" s="292"/>
      <c r="X462" s="292"/>
      <c r="Y462" s="408">
        <f>Y461</f>
        <v>0</v>
      </c>
      <c r="Z462" s="408">
        <f t="shared" ref="Z462:AE462" si="799">Z461</f>
        <v>0</v>
      </c>
      <c r="AA462" s="408">
        <f t="shared" si="799"/>
        <v>0</v>
      </c>
      <c r="AB462" s="408">
        <f t="shared" si="799"/>
        <v>0</v>
      </c>
      <c r="AC462" s="408">
        <f t="shared" si="799"/>
        <v>0</v>
      </c>
      <c r="AD462" s="408">
        <f t="shared" si="799"/>
        <v>0</v>
      </c>
      <c r="AE462" s="408">
        <f t="shared" si="799"/>
        <v>0</v>
      </c>
      <c r="AF462" s="408">
        <f t="shared" ref="AF462:AL462" si="800">AF461</f>
        <v>0</v>
      </c>
      <c r="AG462" s="408">
        <f t="shared" si="800"/>
        <v>0</v>
      </c>
      <c r="AH462" s="408">
        <f t="shared" si="800"/>
        <v>0</v>
      </c>
      <c r="AI462" s="408">
        <f t="shared" si="800"/>
        <v>0</v>
      </c>
      <c r="AJ462" s="408">
        <f t="shared" si="800"/>
        <v>0</v>
      </c>
      <c r="AK462" s="408">
        <f t="shared" si="800"/>
        <v>0</v>
      </c>
      <c r="AL462" s="408">
        <f t="shared" si="800"/>
        <v>0</v>
      </c>
      <c r="AM462" s="294"/>
    </row>
    <row r="463" spans="1:39" ht="15" outlineLevel="1">
      <c r="A463" s="529"/>
      <c r="B463" s="427"/>
      <c r="C463" s="288"/>
      <c r="D463" s="288"/>
      <c r="E463" s="288"/>
      <c r="F463" s="288"/>
      <c r="G463" s="288"/>
      <c r="H463" s="288"/>
      <c r="I463" s="288"/>
      <c r="J463" s="288"/>
      <c r="K463" s="288"/>
      <c r="L463" s="288"/>
      <c r="M463" s="288"/>
      <c r="N463" s="288"/>
      <c r="O463" s="288"/>
      <c r="P463" s="288"/>
      <c r="Q463" s="288"/>
      <c r="R463" s="288"/>
      <c r="S463" s="288"/>
      <c r="T463" s="288"/>
      <c r="U463" s="288"/>
      <c r="V463" s="288"/>
      <c r="W463" s="288"/>
      <c r="X463" s="288"/>
      <c r="Y463" s="409"/>
      <c r="Z463" s="409"/>
      <c r="AA463" s="409"/>
      <c r="AB463" s="409"/>
      <c r="AC463" s="409"/>
      <c r="AD463" s="409"/>
      <c r="AE463" s="409"/>
      <c r="AF463" s="409"/>
      <c r="AG463" s="409"/>
      <c r="AH463" s="409"/>
      <c r="AI463" s="409"/>
      <c r="AJ463" s="409"/>
      <c r="AK463" s="409"/>
      <c r="AL463" s="409"/>
      <c r="AM463" s="303"/>
    </row>
    <row r="464" spans="1:39" ht="15" outlineLevel="1">
      <c r="A464" s="529">
        <v>20</v>
      </c>
      <c r="B464" s="425" t="s">
        <v>110</v>
      </c>
      <c r="C464" s="288" t="s">
        <v>25</v>
      </c>
      <c r="D464" s="292"/>
      <c r="E464" s="292"/>
      <c r="F464" s="292"/>
      <c r="G464" s="292"/>
      <c r="H464" s="292"/>
      <c r="I464" s="292"/>
      <c r="J464" s="292"/>
      <c r="K464" s="292"/>
      <c r="L464" s="292"/>
      <c r="M464" s="292"/>
      <c r="N464" s="292">
        <v>0</v>
      </c>
      <c r="O464" s="292"/>
      <c r="P464" s="292"/>
      <c r="Q464" s="292"/>
      <c r="R464" s="292"/>
      <c r="S464" s="292"/>
      <c r="T464" s="292"/>
      <c r="U464" s="292"/>
      <c r="V464" s="292"/>
      <c r="W464" s="292"/>
      <c r="X464" s="292"/>
      <c r="Y464" s="423"/>
      <c r="Z464" s="407"/>
      <c r="AA464" s="407"/>
      <c r="AB464" s="407"/>
      <c r="AC464" s="407"/>
      <c r="AD464" s="407"/>
      <c r="AE464" s="407"/>
      <c r="AF464" s="412"/>
      <c r="AG464" s="412"/>
      <c r="AH464" s="412"/>
      <c r="AI464" s="412"/>
      <c r="AJ464" s="412"/>
      <c r="AK464" s="412"/>
      <c r="AL464" s="412"/>
      <c r="AM464" s="293">
        <f>SUM(Y464:AL464)</f>
        <v>0</v>
      </c>
    </row>
    <row r="465" spans="1:39" ht="15" outlineLevel="1">
      <c r="A465" s="529"/>
      <c r="B465" s="428" t="s">
        <v>303</v>
      </c>
      <c r="C465" s="288" t="s">
        <v>160</v>
      </c>
      <c r="D465" s="292"/>
      <c r="E465" s="292"/>
      <c r="F465" s="292"/>
      <c r="G465" s="292"/>
      <c r="H465" s="292"/>
      <c r="I465" s="292"/>
      <c r="J465" s="292"/>
      <c r="K465" s="292"/>
      <c r="L465" s="292"/>
      <c r="M465" s="292"/>
      <c r="N465" s="292">
        <f>N464</f>
        <v>0</v>
      </c>
      <c r="O465" s="292"/>
      <c r="P465" s="292"/>
      <c r="Q465" s="292"/>
      <c r="R465" s="292"/>
      <c r="S465" s="292"/>
      <c r="T465" s="292"/>
      <c r="U465" s="292"/>
      <c r="V465" s="292"/>
      <c r="W465" s="292"/>
      <c r="X465" s="292"/>
      <c r="Y465" s="408">
        <f t="shared" ref="Y465:AE465" si="801">Y464</f>
        <v>0</v>
      </c>
      <c r="Z465" s="408">
        <f t="shared" si="801"/>
        <v>0</v>
      </c>
      <c r="AA465" s="408">
        <f t="shared" si="801"/>
        <v>0</v>
      </c>
      <c r="AB465" s="408">
        <f t="shared" si="801"/>
        <v>0</v>
      </c>
      <c r="AC465" s="408">
        <f t="shared" si="801"/>
        <v>0</v>
      </c>
      <c r="AD465" s="408">
        <f t="shared" si="801"/>
        <v>0</v>
      </c>
      <c r="AE465" s="408">
        <f t="shared" si="801"/>
        <v>0</v>
      </c>
      <c r="AF465" s="408">
        <f t="shared" ref="AF465:AL465" si="802">AF464</f>
        <v>0</v>
      </c>
      <c r="AG465" s="408">
        <f t="shared" si="802"/>
        <v>0</v>
      </c>
      <c r="AH465" s="408">
        <f t="shared" si="802"/>
        <v>0</v>
      </c>
      <c r="AI465" s="408">
        <f t="shared" si="802"/>
        <v>0</v>
      </c>
      <c r="AJ465" s="408">
        <f t="shared" si="802"/>
        <v>0</v>
      </c>
      <c r="AK465" s="408">
        <f t="shared" si="802"/>
        <v>0</v>
      </c>
      <c r="AL465" s="408">
        <f t="shared" si="802"/>
        <v>0</v>
      </c>
      <c r="AM465" s="303"/>
    </row>
    <row r="466" spans="1:39" ht="15.6" outlineLevel="1">
      <c r="A466" s="529"/>
      <c r="B466" s="528"/>
      <c r="C466" s="297"/>
      <c r="D466" s="288"/>
      <c r="E466" s="288"/>
      <c r="F466" s="288"/>
      <c r="G466" s="288"/>
      <c r="H466" s="288"/>
      <c r="I466" s="288"/>
      <c r="J466" s="288"/>
      <c r="K466" s="288"/>
      <c r="L466" s="288"/>
      <c r="M466" s="288"/>
      <c r="N466" s="297"/>
      <c r="O466" s="288"/>
      <c r="P466" s="288"/>
      <c r="Q466" s="288"/>
      <c r="R466" s="288"/>
      <c r="S466" s="288"/>
      <c r="T466" s="288"/>
      <c r="U466" s="288"/>
      <c r="V466" s="288"/>
      <c r="W466" s="288"/>
      <c r="X466" s="288"/>
      <c r="Y466" s="409"/>
      <c r="Z466" s="409"/>
      <c r="AA466" s="409"/>
      <c r="AB466" s="409"/>
      <c r="AC466" s="409"/>
      <c r="AD466" s="409"/>
      <c r="AE466" s="409"/>
      <c r="AF466" s="409"/>
      <c r="AG466" s="409"/>
      <c r="AH466" s="409"/>
      <c r="AI466" s="409"/>
      <c r="AJ466" s="409"/>
      <c r="AK466" s="409"/>
      <c r="AL466" s="409"/>
      <c r="AM466" s="303"/>
    </row>
    <row r="467" spans="1:39" ht="15.6" outlineLevel="1">
      <c r="A467" s="529"/>
      <c r="B467" s="521" t="s">
        <v>488</v>
      </c>
      <c r="C467" s="288"/>
      <c r="D467" s="288"/>
      <c r="E467" s="288"/>
      <c r="F467" s="288"/>
      <c r="G467" s="288"/>
      <c r="H467" s="288"/>
      <c r="I467" s="288"/>
      <c r="J467" s="288"/>
      <c r="K467" s="288"/>
      <c r="L467" s="288"/>
      <c r="M467" s="288"/>
      <c r="N467" s="288"/>
      <c r="O467" s="288"/>
      <c r="P467" s="288"/>
      <c r="Q467" s="288"/>
      <c r="R467" s="288"/>
      <c r="S467" s="288"/>
      <c r="T467" s="288"/>
      <c r="U467" s="288"/>
      <c r="V467" s="288"/>
      <c r="W467" s="288"/>
      <c r="X467" s="288"/>
      <c r="Y467" s="419"/>
      <c r="Z467" s="422"/>
      <c r="AA467" s="422"/>
      <c r="AB467" s="422"/>
      <c r="AC467" s="422"/>
      <c r="AD467" s="422"/>
      <c r="AE467" s="422"/>
      <c r="AF467" s="422"/>
      <c r="AG467" s="422"/>
      <c r="AH467" s="422"/>
      <c r="AI467" s="422"/>
      <c r="AJ467" s="422"/>
      <c r="AK467" s="422"/>
      <c r="AL467" s="422"/>
      <c r="AM467" s="303"/>
    </row>
    <row r="468" spans="1:39" ht="15.6" outlineLevel="1">
      <c r="A468" s="529"/>
      <c r="B468" s="501" t="s">
        <v>484</v>
      </c>
      <c r="C468" s="288"/>
      <c r="D468" s="288"/>
      <c r="E468" s="288"/>
      <c r="F468" s="288"/>
      <c r="G468" s="288"/>
      <c r="H468" s="288"/>
      <c r="I468" s="288"/>
      <c r="J468" s="288"/>
      <c r="K468" s="288"/>
      <c r="L468" s="288"/>
      <c r="M468" s="288"/>
      <c r="N468" s="288"/>
      <c r="O468" s="288"/>
      <c r="P468" s="288"/>
      <c r="Q468" s="288"/>
      <c r="R468" s="288"/>
      <c r="S468" s="288"/>
      <c r="T468" s="288"/>
      <c r="U468" s="288"/>
      <c r="V468" s="288"/>
      <c r="W468" s="288"/>
      <c r="X468" s="288"/>
      <c r="Y468" s="419"/>
      <c r="Z468" s="422"/>
      <c r="AA468" s="422"/>
      <c r="AB468" s="422"/>
      <c r="AC468" s="422"/>
      <c r="AD468" s="422"/>
      <c r="AE468" s="422"/>
      <c r="AF468" s="422"/>
      <c r="AG468" s="422"/>
      <c r="AH468" s="422"/>
      <c r="AI468" s="422"/>
      <c r="AJ468" s="422"/>
      <c r="AK468" s="422"/>
      <c r="AL468" s="422"/>
      <c r="AM468" s="303"/>
    </row>
    <row r="469" spans="1:39" ht="15" outlineLevel="1">
      <c r="A469" s="529">
        <v>21</v>
      </c>
      <c r="B469" s="802" t="s">
        <v>113</v>
      </c>
      <c r="C469" s="288" t="s">
        <v>25</v>
      </c>
      <c r="D469" s="292">
        <f>'7.  Persistence Report'!AW139</f>
        <v>3764158</v>
      </c>
      <c r="E469" s="292">
        <f>'7.  Persistence Report'!AX139</f>
        <v>3029588</v>
      </c>
      <c r="F469" s="292">
        <f>'7.  Persistence Report'!AY139</f>
        <v>3029588</v>
      </c>
      <c r="G469" s="292">
        <f>'7.  Persistence Report'!AZ139</f>
        <v>3029588</v>
      </c>
      <c r="H469" s="292">
        <f>'7.  Persistence Report'!BA139</f>
        <v>3029588</v>
      </c>
      <c r="I469" s="292">
        <f>'7.  Persistence Report'!BB139</f>
        <v>3029588</v>
      </c>
      <c r="J469" s="292">
        <f>'7.  Persistence Report'!BC139</f>
        <v>3029588</v>
      </c>
      <c r="K469" s="292">
        <f>'7.  Persistence Report'!BD139</f>
        <v>3029556</v>
      </c>
      <c r="L469" s="292">
        <f>'7.  Persistence Report'!BE139</f>
        <v>3029556</v>
      </c>
      <c r="M469" s="292">
        <f>'7.  Persistence Report'!BF139</f>
        <v>3022001</v>
      </c>
      <c r="N469" s="288"/>
      <c r="O469" s="292">
        <f>'7.  Persistence Report'!R139</f>
        <v>261</v>
      </c>
      <c r="P469" s="292">
        <f>'7.  Persistence Report'!S139</f>
        <v>212</v>
      </c>
      <c r="Q469" s="292">
        <f>'7.  Persistence Report'!T139</f>
        <v>212</v>
      </c>
      <c r="R469" s="292">
        <f>'7.  Persistence Report'!U139</f>
        <v>212</v>
      </c>
      <c r="S469" s="292">
        <f>'7.  Persistence Report'!V139</f>
        <v>212</v>
      </c>
      <c r="T469" s="292">
        <f>'7.  Persistence Report'!W139</f>
        <v>212</v>
      </c>
      <c r="U469" s="292">
        <f>'7.  Persistence Report'!X139</f>
        <v>212</v>
      </c>
      <c r="V469" s="292">
        <f>'7.  Persistence Report'!Y139</f>
        <v>212</v>
      </c>
      <c r="W469" s="292">
        <f>'7.  Persistence Report'!Z139</f>
        <v>212</v>
      </c>
      <c r="X469" s="292">
        <f>'7.  Persistence Report'!AA139</f>
        <v>211</v>
      </c>
      <c r="Y469" s="407">
        <v>1</v>
      </c>
      <c r="Z469" s="407"/>
      <c r="AA469" s="407"/>
      <c r="AB469" s="407"/>
      <c r="AC469" s="407"/>
      <c r="AD469" s="407"/>
      <c r="AE469" s="407"/>
      <c r="AF469" s="407"/>
      <c r="AG469" s="407"/>
      <c r="AH469" s="407"/>
      <c r="AI469" s="407"/>
      <c r="AJ469" s="407"/>
      <c r="AK469" s="407"/>
      <c r="AL469" s="407"/>
      <c r="AM469" s="293">
        <f>SUM(Y469:AL469)</f>
        <v>1</v>
      </c>
    </row>
    <row r="470" spans="1:39" ht="15" outlineLevel="1">
      <c r="A470" s="529"/>
      <c r="B470" s="803" t="s">
        <v>303</v>
      </c>
      <c r="C470" s="288" t="s">
        <v>160</v>
      </c>
      <c r="D470" s="292">
        <f>'7.  Persistence Report'!AW154</f>
        <v>5880</v>
      </c>
      <c r="E470" s="292">
        <f>'7.  Persistence Report'!AX154</f>
        <v>5864.333333333333</v>
      </c>
      <c r="F470" s="292">
        <f>'7.  Persistence Report'!AY154</f>
        <v>5848.6666666666661</v>
      </c>
      <c r="G470" s="292">
        <f>'7.  Persistence Report'!AZ154</f>
        <v>5833</v>
      </c>
      <c r="H470" s="292"/>
      <c r="I470" s="292"/>
      <c r="J470" s="292"/>
      <c r="K470" s="292"/>
      <c r="L470" s="292"/>
      <c r="M470" s="292"/>
      <c r="N470" s="288"/>
      <c r="O470" s="292">
        <f>'7.  Persistence Report'!R154</f>
        <v>0.39323178769214712</v>
      </c>
      <c r="P470" s="292">
        <f>'7.  Persistence Report'!S154</f>
        <v>0.35672830665669858</v>
      </c>
      <c r="Q470" s="292">
        <f>'7.  Persistence Report'!T154</f>
        <v>0.39123570453022172</v>
      </c>
      <c r="R470" s="292">
        <f>'7.  Persistence Report'!U154</f>
        <v>0.39018771193288215</v>
      </c>
      <c r="S470" s="292"/>
      <c r="T470" s="292"/>
      <c r="U470" s="292"/>
      <c r="V470" s="292"/>
      <c r="W470" s="292"/>
      <c r="X470" s="292"/>
      <c r="Y470" s="408">
        <f>Y469</f>
        <v>1</v>
      </c>
      <c r="Z470" s="408">
        <f t="shared" ref="Z470:AE470" si="803">Z469</f>
        <v>0</v>
      </c>
      <c r="AA470" s="408">
        <f t="shared" si="803"/>
        <v>0</v>
      </c>
      <c r="AB470" s="408">
        <f t="shared" si="803"/>
        <v>0</v>
      </c>
      <c r="AC470" s="408">
        <f t="shared" si="803"/>
        <v>0</v>
      </c>
      <c r="AD470" s="408">
        <f t="shared" si="803"/>
        <v>0</v>
      </c>
      <c r="AE470" s="408">
        <f t="shared" si="803"/>
        <v>0</v>
      </c>
      <c r="AF470" s="408">
        <f t="shared" ref="AF470" si="804">AF469</f>
        <v>0</v>
      </c>
      <c r="AG470" s="408">
        <f t="shared" ref="AG470" si="805">AG469</f>
        <v>0</v>
      </c>
      <c r="AH470" s="408">
        <f t="shared" ref="AH470" si="806">AH469</f>
        <v>0</v>
      </c>
      <c r="AI470" s="408">
        <f t="shared" ref="AI470" si="807">AI469</f>
        <v>0</v>
      </c>
      <c r="AJ470" s="408">
        <f t="shared" ref="AJ470" si="808">AJ469</f>
        <v>0</v>
      </c>
      <c r="AK470" s="408">
        <f t="shared" ref="AK470" si="809">AK469</f>
        <v>0</v>
      </c>
      <c r="AL470" s="408">
        <f t="shared" ref="AL470" si="810">AL469</f>
        <v>0</v>
      </c>
      <c r="AM470" s="303"/>
    </row>
    <row r="471" spans="1:39" ht="15" outlineLevel="1">
      <c r="A471" s="529"/>
      <c r="B471" s="803"/>
      <c r="C471" s="288"/>
      <c r="D471" s="801"/>
      <c r="E471" s="801"/>
      <c r="F471" s="801"/>
      <c r="G471" s="801"/>
      <c r="H471" s="801"/>
      <c r="I471" s="801"/>
      <c r="J471" s="801"/>
      <c r="K471" s="801"/>
      <c r="L471" s="801"/>
      <c r="M471" s="801"/>
      <c r="N471" s="288"/>
      <c r="O471" s="801"/>
      <c r="P471" s="801"/>
      <c r="Q471" s="801"/>
      <c r="R471" s="801"/>
      <c r="S471" s="801"/>
      <c r="T471" s="801"/>
      <c r="U471" s="801"/>
      <c r="V471" s="801"/>
      <c r="W471" s="801"/>
      <c r="X471" s="801"/>
      <c r="Y471" s="419"/>
      <c r="Z471" s="422"/>
      <c r="AA471" s="422"/>
      <c r="AB471" s="422"/>
      <c r="AC471" s="422"/>
      <c r="AD471" s="422"/>
      <c r="AE471" s="422"/>
      <c r="AF471" s="422"/>
      <c r="AG471" s="422"/>
      <c r="AH471" s="422"/>
      <c r="AI471" s="422"/>
      <c r="AJ471" s="422"/>
      <c r="AK471" s="422"/>
      <c r="AL471" s="422"/>
      <c r="AM471" s="303"/>
    </row>
    <row r="472" spans="1:39" ht="30" outlineLevel="1">
      <c r="A472" s="529">
        <v>22</v>
      </c>
      <c r="B472" s="802" t="s">
        <v>114</v>
      </c>
      <c r="C472" s="288" t="s">
        <v>25</v>
      </c>
      <c r="D472" s="292">
        <f>'7.  Persistence Report'!AW141</f>
        <v>561262</v>
      </c>
      <c r="E472" s="292">
        <f>'7.  Persistence Report'!AX141</f>
        <v>561262</v>
      </c>
      <c r="F472" s="292">
        <f>'7.  Persistence Report'!AY141</f>
        <v>561262</v>
      </c>
      <c r="G472" s="292">
        <f>'7.  Persistence Report'!AZ141</f>
        <v>561262</v>
      </c>
      <c r="H472" s="292">
        <f>'7.  Persistence Report'!BA141</f>
        <v>561262</v>
      </c>
      <c r="I472" s="292">
        <f>'7.  Persistence Report'!BB141</f>
        <v>561262</v>
      </c>
      <c r="J472" s="292">
        <f>'7.  Persistence Report'!BC141</f>
        <v>561262</v>
      </c>
      <c r="K472" s="292">
        <f>'7.  Persistence Report'!BD141</f>
        <v>561262</v>
      </c>
      <c r="L472" s="292">
        <f>'7.  Persistence Report'!BE141</f>
        <v>561262</v>
      </c>
      <c r="M472" s="292">
        <f>'7.  Persistence Report'!BF141</f>
        <v>561262</v>
      </c>
      <c r="N472" s="288"/>
      <c r="O472" s="292">
        <f>'7.  Persistence Report'!R141</f>
        <v>151</v>
      </c>
      <c r="P472" s="292">
        <f>'7.  Persistence Report'!S141</f>
        <v>151</v>
      </c>
      <c r="Q472" s="292">
        <f>'7.  Persistence Report'!T141</f>
        <v>151</v>
      </c>
      <c r="R472" s="292">
        <f>'7.  Persistence Report'!U141</f>
        <v>151</v>
      </c>
      <c r="S472" s="292">
        <f>'7.  Persistence Report'!V141</f>
        <v>151</v>
      </c>
      <c r="T472" s="292">
        <f>'7.  Persistence Report'!W141</f>
        <v>151</v>
      </c>
      <c r="U472" s="292">
        <f>'7.  Persistence Report'!X141</f>
        <v>151</v>
      </c>
      <c r="V472" s="292">
        <f>'7.  Persistence Report'!Y141</f>
        <v>151</v>
      </c>
      <c r="W472" s="292">
        <f>'7.  Persistence Report'!Z141</f>
        <v>151</v>
      </c>
      <c r="X472" s="292">
        <f>'7.  Persistence Report'!AA141</f>
        <v>151</v>
      </c>
      <c r="Y472" s="407">
        <v>1</v>
      </c>
      <c r="Z472" s="407"/>
      <c r="AA472" s="407"/>
      <c r="AB472" s="407"/>
      <c r="AC472" s="407"/>
      <c r="AD472" s="407"/>
      <c r="AE472" s="407"/>
      <c r="AF472" s="407"/>
      <c r="AG472" s="407"/>
      <c r="AH472" s="407"/>
      <c r="AI472" s="407"/>
      <c r="AJ472" s="407"/>
      <c r="AK472" s="407"/>
      <c r="AL472" s="407"/>
      <c r="AM472" s="293">
        <f>SUM(Y472:AL472)</f>
        <v>1</v>
      </c>
    </row>
    <row r="473" spans="1:39" ht="15" outlineLevel="1">
      <c r="A473" s="529"/>
      <c r="B473" s="803" t="s">
        <v>303</v>
      </c>
      <c r="C473" s="288" t="s">
        <v>160</v>
      </c>
      <c r="D473" s="292">
        <f>'7.  Persistence Report'!AW155</f>
        <v>65312</v>
      </c>
      <c r="E473" s="292">
        <f>'7.  Persistence Report'!AX155</f>
        <v>65312</v>
      </c>
      <c r="F473" s="292">
        <f>'7.  Persistence Report'!AY155</f>
        <v>65312</v>
      </c>
      <c r="G473" s="292">
        <f>'7.  Persistence Report'!AZ155</f>
        <v>65312</v>
      </c>
      <c r="H473" s="292"/>
      <c r="I473" s="292"/>
      <c r="J473" s="292"/>
      <c r="K473" s="292"/>
      <c r="L473" s="292"/>
      <c r="M473" s="292"/>
      <c r="N473" s="288"/>
      <c r="O473" s="292">
        <f>'7.  Persistence Report'!R155</f>
        <v>18.105106065856241</v>
      </c>
      <c r="P473" s="292">
        <f>'7.  Persistence Report'!S155</f>
        <v>18.105106065856241</v>
      </c>
      <c r="Q473" s="292">
        <f>'7.  Persistence Report'!T155</f>
        <v>18.105106065856241</v>
      </c>
      <c r="R473" s="292">
        <f>'7.  Persistence Report'!U155</f>
        <v>18.105106065856241</v>
      </c>
      <c r="S473" s="292"/>
      <c r="T473" s="292"/>
      <c r="U473" s="292"/>
      <c r="V473" s="292"/>
      <c r="W473" s="292"/>
      <c r="X473" s="292"/>
      <c r="Y473" s="408">
        <f>Y472</f>
        <v>1</v>
      </c>
      <c r="Z473" s="408">
        <f t="shared" ref="Z473:AE473" si="811">Z472</f>
        <v>0</v>
      </c>
      <c r="AA473" s="408">
        <f t="shared" si="811"/>
        <v>0</v>
      </c>
      <c r="AB473" s="408">
        <f t="shared" si="811"/>
        <v>0</v>
      </c>
      <c r="AC473" s="408">
        <f t="shared" si="811"/>
        <v>0</v>
      </c>
      <c r="AD473" s="408">
        <f t="shared" si="811"/>
        <v>0</v>
      </c>
      <c r="AE473" s="408">
        <f t="shared" si="811"/>
        <v>0</v>
      </c>
      <c r="AF473" s="408">
        <f t="shared" ref="AF473" si="812">AF472</f>
        <v>0</v>
      </c>
      <c r="AG473" s="408">
        <f t="shared" ref="AG473" si="813">AG472</f>
        <v>0</v>
      </c>
      <c r="AH473" s="408">
        <f t="shared" ref="AH473" si="814">AH472</f>
        <v>0</v>
      </c>
      <c r="AI473" s="408">
        <f t="shared" ref="AI473" si="815">AI472</f>
        <v>0</v>
      </c>
      <c r="AJ473" s="408">
        <f t="shared" ref="AJ473" si="816">AJ472</f>
        <v>0</v>
      </c>
      <c r="AK473" s="408">
        <f t="shared" ref="AK473" si="817">AK472</f>
        <v>0</v>
      </c>
      <c r="AL473" s="408">
        <f t="shared" ref="AL473" si="818">AL472</f>
        <v>0</v>
      </c>
      <c r="AM473" s="303"/>
    </row>
    <row r="474" spans="1:39" ht="15" outlineLevel="1">
      <c r="A474" s="529"/>
      <c r="B474" s="803"/>
      <c r="C474" s="288"/>
      <c r="D474" s="801"/>
      <c r="E474" s="801"/>
      <c r="F474" s="801"/>
      <c r="G474" s="801"/>
      <c r="H474" s="801"/>
      <c r="I474" s="801"/>
      <c r="J474" s="801"/>
      <c r="K474" s="801"/>
      <c r="L474" s="801"/>
      <c r="M474" s="801"/>
      <c r="N474" s="288"/>
      <c r="O474" s="801"/>
      <c r="P474" s="801"/>
      <c r="Q474" s="801"/>
      <c r="R474" s="801"/>
      <c r="S474" s="801"/>
      <c r="T474" s="801"/>
      <c r="U474" s="801"/>
      <c r="V474" s="801"/>
      <c r="W474" s="801"/>
      <c r="X474" s="801"/>
      <c r="Y474" s="419"/>
      <c r="Z474" s="422"/>
      <c r="AA474" s="422"/>
      <c r="AB474" s="422"/>
      <c r="AC474" s="422"/>
      <c r="AD474" s="422"/>
      <c r="AE474" s="422"/>
      <c r="AF474" s="422"/>
      <c r="AG474" s="422"/>
      <c r="AH474" s="422"/>
      <c r="AI474" s="422"/>
      <c r="AJ474" s="422"/>
      <c r="AK474" s="422"/>
      <c r="AL474" s="422"/>
      <c r="AM474" s="303"/>
    </row>
    <row r="475" spans="1:39" ht="30" outlineLevel="1">
      <c r="A475" s="529">
        <v>23</v>
      </c>
      <c r="B475" s="802" t="s">
        <v>115</v>
      </c>
      <c r="C475" s="288" t="s">
        <v>25</v>
      </c>
      <c r="D475" s="292"/>
      <c r="E475" s="292"/>
      <c r="F475" s="292"/>
      <c r="G475" s="292"/>
      <c r="H475" s="292"/>
      <c r="I475" s="292"/>
      <c r="J475" s="292"/>
      <c r="K475" s="292"/>
      <c r="L475" s="292"/>
      <c r="M475" s="292"/>
      <c r="N475" s="288"/>
      <c r="O475" s="292"/>
      <c r="P475" s="292"/>
      <c r="Q475" s="292"/>
      <c r="R475" s="292"/>
      <c r="S475" s="292"/>
      <c r="T475" s="292"/>
      <c r="U475" s="292"/>
      <c r="V475" s="292"/>
      <c r="W475" s="292"/>
      <c r="X475" s="292"/>
      <c r="Y475" s="407"/>
      <c r="Z475" s="407"/>
      <c r="AA475" s="407"/>
      <c r="AB475" s="407"/>
      <c r="AC475" s="407"/>
      <c r="AD475" s="407"/>
      <c r="AE475" s="407"/>
      <c r="AF475" s="407"/>
      <c r="AG475" s="407"/>
      <c r="AH475" s="407"/>
      <c r="AI475" s="407"/>
      <c r="AJ475" s="407"/>
      <c r="AK475" s="407"/>
      <c r="AL475" s="407"/>
      <c r="AM475" s="293">
        <f>SUM(Y475:AL475)</f>
        <v>0</v>
      </c>
    </row>
    <row r="476" spans="1:39" ht="15" outlineLevel="1">
      <c r="A476" s="529"/>
      <c r="B476" s="803" t="s">
        <v>303</v>
      </c>
      <c r="C476" s="288" t="s">
        <v>160</v>
      </c>
      <c r="D476" s="292"/>
      <c r="E476" s="292"/>
      <c r="F476" s="292"/>
      <c r="G476" s="292"/>
      <c r="H476" s="292"/>
      <c r="I476" s="292"/>
      <c r="J476" s="292"/>
      <c r="K476" s="292"/>
      <c r="L476" s="292"/>
      <c r="M476" s="292"/>
      <c r="N476" s="288"/>
      <c r="O476" s="292"/>
      <c r="P476" s="292"/>
      <c r="Q476" s="292"/>
      <c r="R476" s="292"/>
      <c r="S476" s="292"/>
      <c r="T476" s="292"/>
      <c r="U476" s="292"/>
      <c r="V476" s="292"/>
      <c r="W476" s="292"/>
      <c r="X476" s="292"/>
      <c r="Y476" s="408">
        <f>Y475</f>
        <v>0</v>
      </c>
      <c r="Z476" s="408">
        <f t="shared" ref="Z476:AE476" si="819">Z475</f>
        <v>0</v>
      </c>
      <c r="AA476" s="408">
        <f t="shared" si="819"/>
        <v>0</v>
      </c>
      <c r="AB476" s="408">
        <f t="shared" si="819"/>
        <v>0</v>
      </c>
      <c r="AC476" s="408">
        <f t="shared" si="819"/>
        <v>0</v>
      </c>
      <c r="AD476" s="408">
        <f t="shared" si="819"/>
        <v>0</v>
      </c>
      <c r="AE476" s="408">
        <f t="shared" si="819"/>
        <v>0</v>
      </c>
      <c r="AF476" s="408">
        <f t="shared" ref="AF476" si="820">AF475</f>
        <v>0</v>
      </c>
      <c r="AG476" s="408">
        <f t="shared" ref="AG476" si="821">AG475</f>
        <v>0</v>
      </c>
      <c r="AH476" s="408">
        <f t="shared" ref="AH476" si="822">AH475</f>
        <v>0</v>
      </c>
      <c r="AI476" s="408">
        <f t="shared" ref="AI476" si="823">AI475</f>
        <v>0</v>
      </c>
      <c r="AJ476" s="408">
        <f t="shared" ref="AJ476" si="824">AJ475</f>
        <v>0</v>
      </c>
      <c r="AK476" s="408">
        <f t="shared" ref="AK476" si="825">AK475</f>
        <v>0</v>
      </c>
      <c r="AL476" s="408">
        <f t="shared" ref="AL476" si="826">AL475</f>
        <v>0</v>
      </c>
      <c r="AM476" s="303"/>
    </row>
    <row r="477" spans="1:39" ht="15" outlineLevel="1">
      <c r="A477" s="529"/>
      <c r="B477" s="804"/>
      <c r="C477" s="288"/>
      <c r="D477" s="801"/>
      <c r="E477" s="801"/>
      <c r="F477" s="801"/>
      <c r="G477" s="801"/>
      <c r="H477" s="801"/>
      <c r="I477" s="801"/>
      <c r="J477" s="801"/>
      <c r="K477" s="801"/>
      <c r="L477" s="801"/>
      <c r="M477" s="801"/>
      <c r="N477" s="288"/>
      <c r="O477" s="801"/>
      <c r="P477" s="801"/>
      <c r="Q477" s="801"/>
      <c r="R477" s="801"/>
      <c r="S477" s="801"/>
      <c r="T477" s="801"/>
      <c r="U477" s="801"/>
      <c r="V477" s="801"/>
      <c r="W477" s="801"/>
      <c r="X477" s="801"/>
      <c r="Y477" s="419"/>
      <c r="Z477" s="422"/>
      <c r="AA477" s="422"/>
      <c r="AB477" s="422"/>
      <c r="AC477" s="422"/>
      <c r="AD477" s="422"/>
      <c r="AE477" s="422"/>
      <c r="AF477" s="422"/>
      <c r="AG477" s="422"/>
      <c r="AH477" s="422"/>
      <c r="AI477" s="422"/>
      <c r="AJ477" s="422"/>
      <c r="AK477" s="422"/>
      <c r="AL477" s="422"/>
      <c r="AM477" s="303"/>
    </row>
    <row r="478" spans="1:39" ht="15" outlineLevel="1">
      <c r="A478" s="529">
        <v>24</v>
      </c>
      <c r="B478" s="805" t="s">
        <v>711</v>
      </c>
      <c r="C478" s="288" t="s">
        <v>25</v>
      </c>
      <c r="D478" s="292">
        <f>'7.  Persistence Report'!AW140</f>
        <v>3539546</v>
      </c>
      <c r="E478" s="292">
        <f>'7.  Persistence Report'!AX140</f>
        <v>2563299</v>
      </c>
      <c r="F478" s="292">
        <f>'7.  Persistence Report'!AY140</f>
        <v>2563299</v>
      </c>
      <c r="G478" s="292">
        <f>'7.  Persistence Report'!AZ140</f>
        <v>2563299</v>
      </c>
      <c r="H478" s="292">
        <f>'7.  Persistence Report'!BA140</f>
        <v>2563299</v>
      </c>
      <c r="I478" s="292">
        <f>'7.  Persistence Report'!BB140</f>
        <v>2563299</v>
      </c>
      <c r="J478" s="292">
        <f>'7.  Persistence Report'!BC140</f>
        <v>2563299</v>
      </c>
      <c r="K478" s="292">
        <f>'7.  Persistence Report'!BD140</f>
        <v>2563249</v>
      </c>
      <c r="L478" s="292">
        <f>'7.  Persistence Report'!BE140</f>
        <v>2563249</v>
      </c>
      <c r="M478" s="292">
        <f>'7.  Persistence Report'!BF140</f>
        <v>2563249</v>
      </c>
      <c r="N478" s="288"/>
      <c r="O478" s="292">
        <f>'7.  Persistence Report'!R140</f>
        <v>243</v>
      </c>
      <c r="P478" s="292">
        <f>'7.  Persistence Report'!S140</f>
        <v>177</v>
      </c>
      <c r="Q478" s="292">
        <f>'7.  Persistence Report'!T140</f>
        <v>177</v>
      </c>
      <c r="R478" s="292">
        <f>'7.  Persistence Report'!U140</f>
        <v>177</v>
      </c>
      <c r="S478" s="292">
        <f>'7.  Persistence Report'!V140</f>
        <v>177</v>
      </c>
      <c r="T478" s="292">
        <f>'7.  Persistence Report'!W140</f>
        <v>177</v>
      </c>
      <c r="U478" s="292">
        <f>'7.  Persistence Report'!X140</f>
        <v>177</v>
      </c>
      <c r="V478" s="292">
        <f>'7.  Persistence Report'!Y140</f>
        <v>177</v>
      </c>
      <c r="W478" s="292">
        <f>'7.  Persistence Report'!Z140</f>
        <v>177</v>
      </c>
      <c r="X478" s="292">
        <f>'7.  Persistence Report'!AA140</f>
        <v>177</v>
      </c>
      <c r="Y478" s="407">
        <v>1</v>
      </c>
      <c r="Z478" s="407"/>
      <c r="AA478" s="407"/>
      <c r="AB478" s="407"/>
      <c r="AC478" s="407"/>
      <c r="AD478" s="407"/>
      <c r="AE478" s="407"/>
      <c r="AF478" s="407"/>
      <c r="AG478" s="407"/>
      <c r="AH478" s="407"/>
      <c r="AI478" s="407"/>
      <c r="AJ478" s="407"/>
      <c r="AK478" s="407"/>
      <c r="AL478" s="407"/>
      <c r="AM478" s="293">
        <f>SUM(Y478:AL478)</f>
        <v>1</v>
      </c>
    </row>
    <row r="479" spans="1:39" ht="15" outlineLevel="1">
      <c r="A479" s="529"/>
      <c r="B479" s="803" t="s">
        <v>303</v>
      </c>
      <c r="C479" s="288" t="s">
        <v>160</v>
      </c>
      <c r="D479" s="292"/>
      <c r="E479" s="292"/>
      <c r="F479" s="292"/>
      <c r="G479" s="292"/>
      <c r="H479" s="292"/>
      <c r="I479" s="292"/>
      <c r="J479" s="292"/>
      <c r="K479" s="292"/>
      <c r="L479" s="292"/>
      <c r="M479" s="292"/>
      <c r="N479" s="288"/>
      <c r="O479" s="292"/>
      <c r="P479" s="292"/>
      <c r="Q479" s="292"/>
      <c r="R479" s="292"/>
      <c r="S479" s="292"/>
      <c r="T479" s="292"/>
      <c r="U479" s="292"/>
      <c r="V479" s="292"/>
      <c r="W479" s="292"/>
      <c r="X479" s="292"/>
      <c r="Y479" s="408">
        <f>Y478</f>
        <v>1</v>
      </c>
      <c r="Z479" s="408">
        <f t="shared" ref="Z479:AE479" si="827">Z478</f>
        <v>0</v>
      </c>
      <c r="AA479" s="408">
        <f t="shared" si="827"/>
        <v>0</v>
      </c>
      <c r="AB479" s="408">
        <f t="shared" si="827"/>
        <v>0</v>
      </c>
      <c r="AC479" s="408">
        <f t="shared" si="827"/>
        <v>0</v>
      </c>
      <c r="AD479" s="408">
        <f t="shared" si="827"/>
        <v>0</v>
      </c>
      <c r="AE479" s="408">
        <f t="shared" si="827"/>
        <v>0</v>
      </c>
      <c r="AF479" s="408">
        <f t="shared" ref="AF479" si="828">AF478</f>
        <v>0</v>
      </c>
      <c r="AG479" s="408">
        <f t="shared" ref="AG479" si="829">AG478</f>
        <v>0</v>
      </c>
      <c r="AH479" s="408">
        <f t="shared" ref="AH479" si="830">AH478</f>
        <v>0</v>
      </c>
      <c r="AI479" s="408">
        <f t="shared" ref="AI479" si="831">AI478</f>
        <v>0</v>
      </c>
      <c r="AJ479" s="408">
        <f t="shared" ref="AJ479" si="832">AJ478</f>
        <v>0</v>
      </c>
      <c r="AK479" s="408">
        <f t="shared" ref="AK479" si="833">AK478</f>
        <v>0</v>
      </c>
      <c r="AL479" s="408">
        <f t="shared" ref="AL479" si="834">AL478</f>
        <v>0</v>
      </c>
      <c r="AM479" s="303"/>
    </row>
    <row r="480" spans="1:39" ht="15" outlineLevel="1">
      <c r="A480" s="529"/>
      <c r="B480" s="803"/>
      <c r="C480" s="288"/>
      <c r="D480" s="801"/>
      <c r="E480" s="801"/>
      <c r="F480" s="801"/>
      <c r="G480" s="801"/>
      <c r="H480" s="801"/>
      <c r="I480" s="801"/>
      <c r="J480" s="801"/>
      <c r="K480" s="801"/>
      <c r="L480" s="801"/>
      <c r="M480" s="801"/>
      <c r="N480" s="288"/>
      <c r="O480" s="801"/>
      <c r="P480" s="801"/>
      <c r="Q480" s="801"/>
      <c r="R480" s="801"/>
      <c r="S480" s="801"/>
      <c r="T480" s="801"/>
      <c r="U480" s="801"/>
      <c r="V480" s="801"/>
      <c r="W480" s="801"/>
      <c r="X480" s="801"/>
      <c r="Y480" s="409"/>
      <c r="Z480" s="422"/>
      <c r="AA480" s="422"/>
      <c r="AB480" s="422"/>
      <c r="AC480" s="422"/>
      <c r="AD480" s="422"/>
      <c r="AE480" s="422"/>
      <c r="AF480" s="422"/>
      <c r="AG480" s="422"/>
      <c r="AH480" s="422"/>
      <c r="AI480" s="422"/>
      <c r="AJ480" s="422"/>
      <c r="AK480" s="422"/>
      <c r="AL480" s="422"/>
      <c r="AM480" s="303"/>
    </row>
    <row r="481" spans="1:39" ht="15.6" outlineLevel="1">
      <c r="A481" s="529"/>
      <c r="B481" s="806" t="s">
        <v>485</v>
      </c>
      <c r="C481" s="288"/>
      <c r="D481" s="801"/>
      <c r="E481" s="801"/>
      <c r="F481" s="801"/>
      <c r="G481" s="801"/>
      <c r="H481" s="801"/>
      <c r="I481" s="801"/>
      <c r="J481" s="801"/>
      <c r="K481" s="801"/>
      <c r="L481" s="801"/>
      <c r="M481" s="801"/>
      <c r="N481" s="288"/>
      <c r="O481" s="801"/>
      <c r="P481" s="801"/>
      <c r="Q481" s="801"/>
      <c r="R481" s="801"/>
      <c r="S481" s="801"/>
      <c r="T481" s="801"/>
      <c r="U481" s="801"/>
      <c r="V481" s="801"/>
      <c r="W481" s="801"/>
      <c r="X481" s="801"/>
      <c r="Y481" s="409"/>
      <c r="Z481" s="422"/>
      <c r="AA481" s="422"/>
      <c r="AB481" s="422"/>
      <c r="AC481" s="422"/>
      <c r="AD481" s="422"/>
      <c r="AE481" s="422"/>
      <c r="AF481" s="422"/>
      <c r="AG481" s="422"/>
      <c r="AH481" s="422"/>
      <c r="AI481" s="422"/>
      <c r="AJ481" s="422"/>
      <c r="AK481" s="422"/>
      <c r="AL481" s="422"/>
      <c r="AM481" s="303"/>
    </row>
    <row r="482" spans="1:39" ht="15" outlineLevel="1">
      <c r="A482" s="529">
        <v>25</v>
      </c>
      <c r="B482" s="802" t="s">
        <v>117</v>
      </c>
      <c r="C482" s="288" t="s">
        <v>25</v>
      </c>
      <c r="D482" s="292"/>
      <c r="E482" s="292"/>
      <c r="F482" s="292"/>
      <c r="G482" s="292"/>
      <c r="H482" s="292"/>
      <c r="I482" s="292"/>
      <c r="J482" s="292"/>
      <c r="K482" s="292"/>
      <c r="L482" s="292"/>
      <c r="M482" s="292"/>
      <c r="N482" s="292">
        <v>12</v>
      </c>
      <c r="O482" s="292"/>
      <c r="P482" s="292"/>
      <c r="Q482" s="292"/>
      <c r="R482" s="292"/>
      <c r="S482" s="292"/>
      <c r="T482" s="292"/>
      <c r="U482" s="292"/>
      <c r="V482" s="292"/>
      <c r="W482" s="292"/>
      <c r="X482" s="292"/>
      <c r="Y482" s="423"/>
      <c r="Z482" s="407"/>
      <c r="AA482" s="407"/>
      <c r="AB482" s="407"/>
      <c r="AC482" s="407"/>
      <c r="AD482" s="407"/>
      <c r="AE482" s="407"/>
      <c r="AF482" s="412"/>
      <c r="AG482" s="412"/>
      <c r="AH482" s="412"/>
      <c r="AI482" s="412"/>
      <c r="AJ482" s="412"/>
      <c r="AK482" s="412"/>
      <c r="AL482" s="412"/>
      <c r="AM482" s="293">
        <f>SUM(Y482:AL482)</f>
        <v>0</v>
      </c>
    </row>
    <row r="483" spans="1:39" ht="15" outlineLevel="1">
      <c r="A483" s="529"/>
      <c r="B483" s="803" t="s">
        <v>303</v>
      </c>
      <c r="C483" s="288" t="s">
        <v>160</v>
      </c>
      <c r="D483" s="292"/>
      <c r="E483" s="292"/>
      <c r="F483" s="292"/>
      <c r="G483" s="292"/>
      <c r="H483" s="292"/>
      <c r="I483" s="292"/>
      <c r="J483" s="292"/>
      <c r="K483" s="292"/>
      <c r="L483" s="292"/>
      <c r="M483" s="292"/>
      <c r="N483" s="292">
        <f>N482</f>
        <v>12</v>
      </c>
      <c r="O483" s="292"/>
      <c r="P483" s="292"/>
      <c r="Q483" s="292"/>
      <c r="R483" s="292"/>
      <c r="S483" s="292"/>
      <c r="T483" s="292"/>
      <c r="U483" s="292"/>
      <c r="V483" s="292"/>
      <c r="W483" s="292"/>
      <c r="X483" s="292"/>
      <c r="Y483" s="408">
        <f>Y482</f>
        <v>0</v>
      </c>
      <c r="Z483" s="408">
        <f t="shared" ref="Z483:AE483" si="835">Z482</f>
        <v>0</v>
      </c>
      <c r="AA483" s="408">
        <f t="shared" si="835"/>
        <v>0</v>
      </c>
      <c r="AB483" s="408">
        <f t="shared" si="835"/>
        <v>0</v>
      </c>
      <c r="AC483" s="408">
        <f t="shared" si="835"/>
        <v>0</v>
      </c>
      <c r="AD483" s="408">
        <f t="shared" si="835"/>
        <v>0</v>
      </c>
      <c r="AE483" s="408">
        <f t="shared" si="835"/>
        <v>0</v>
      </c>
      <c r="AF483" s="408">
        <f t="shared" ref="AF483" si="836">AF482</f>
        <v>0</v>
      </c>
      <c r="AG483" s="408">
        <f t="shared" ref="AG483" si="837">AG482</f>
        <v>0</v>
      </c>
      <c r="AH483" s="408">
        <f t="shared" ref="AH483" si="838">AH482</f>
        <v>0</v>
      </c>
      <c r="AI483" s="408">
        <f t="shared" ref="AI483" si="839">AI482</f>
        <v>0</v>
      </c>
      <c r="AJ483" s="408">
        <f t="shared" ref="AJ483" si="840">AJ482</f>
        <v>0</v>
      </c>
      <c r="AK483" s="408">
        <f t="shared" ref="AK483" si="841">AK482</f>
        <v>0</v>
      </c>
      <c r="AL483" s="408">
        <f t="shared" ref="AL483" si="842">AL482</f>
        <v>0</v>
      </c>
      <c r="AM483" s="303"/>
    </row>
    <row r="484" spans="1:39" ht="15" outlineLevel="1">
      <c r="A484" s="529"/>
      <c r="B484" s="803"/>
      <c r="C484" s="288"/>
      <c r="D484" s="801"/>
      <c r="E484" s="801"/>
      <c r="F484" s="801"/>
      <c r="G484" s="801"/>
      <c r="H484" s="801"/>
      <c r="I484" s="801"/>
      <c r="J484" s="801"/>
      <c r="K484" s="801"/>
      <c r="L484" s="801"/>
      <c r="M484" s="801"/>
      <c r="N484" s="288"/>
      <c r="O484" s="801"/>
      <c r="P484" s="801"/>
      <c r="Q484" s="801"/>
      <c r="R484" s="801"/>
      <c r="S484" s="801"/>
      <c r="T484" s="801"/>
      <c r="U484" s="801"/>
      <c r="V484" s="801"/>
      <c r="W484" s="801"/>
      <c r="X484" s="801"/>
      <c r="Y484" s="409"/>
      <c r="Z484" s="422"/>
      <c r="AA484" s="422"/>
      <c r="AB484" s="422"/>
      <c r="AC484" s="422"/>
      <c r="AD484" s="422"/>
      <c r="AE484" s="422"/>
      <c r="AF484" s="422"/>
      <c r="AG484" s="422"/>
      <c r="AH484" s="422"/>
      <c r="AI484" s="422"/>
      <c r="AJ484" s="422"/>
      <c r="AK484" s="422"/>
      <c r="AL484" s="422"/>
      <c r="AM484" s="303"/>
    </row>
    <row r="485" spans="1:39" ht="15" outlineLevel="1">
      <c r="A485" s="529">
        <v>26</v>
      </c>
      <c r="B485" s="802" t="s">
        <v>118</v>
      </c>
      <c r="C485" s="288" t="s">
        <v>25</v>
      </c>
      <c r="D485" s="292">
        <f>'7.  Persistence Report'!AW142</f>
        <v>3837309</v>
      </c>
      <c r="E485" s="292">
        <f>'7.  Persistence Report'!AX142</f>
        <v>3838738</v>
      </c>
      <c r="F485" s="292">
        <f>'7.  Persistence Report'!AY142</f>
        <v>3838738</v>
      </c>
      <c r="G485" s="292">
        <f>'7.  Persistence Report'!AZ142</f>
        <v>3838738</v>
      </c>
      <c r="H485" s="292">
        <f>'7.  Persistence Report'!BA142</f>
        <v>3838738</v>
      </c>
      <c r="I485" s="292">
        <f>'7.  Persistence Report'!BB142</f>
        <v>3218023</v>
      </c>
      <c r="J485" s="292">
        <f>'7.  Persistence Report'!BC142</f>
        <v>3218023</v>
      </c>
      <c r="K485" s="292">
        <f>'7.  Persistence Report'!BD142</f>
        <v>3218023</v>
      </c>
      <c r="L485" s="292">
        <f>'7.  Persistence Report'!BE142</f>
        <v>3178012</v>
      </c>
      <c r="M485" s="292">
        <f>'7.  Persistence Report'!BF142</f>
        <v>3178012</v>
      </c>
      <c r="N485" s="292">
        <v>12</v>
      </c>
      <c r="O485" s="292">
        <f>'7.  Persistence Report'!R142</f>
        <v>753</v>
      </c>
      <c r="P485" s="292">
        <f>'7.  Persistence Report'!S142</f>
        <v>753</v>
      </c>
      <c r="Q485" s="292">
        <f>'7.  Persistence Report'!T142</f>
        <v>753</v>
      </c>
      <c r="R485" s="292">
        <f>'7.  Persistence Report'!U142</f>
        <v>753</v>
      </c>
      <c r="S485" s="292">
        <f>'7.  Persistence Report'!V142</f>
        <v>753</v>
      </c>
      <c r="T485" s="292">
        <f>'7.  Persistence Report'!W142</f>
        <v>642</v>
      </c>
      <c r="U485" s="292">
        <f>'7.  Persistence Report'!X142</f>
        <v>642</v>
      </c>
      <c r="V485" s="292">
        <f>'7.  Persistence Report'!Y142</f>
        <v>642</v>
      </c>
      <c r="W485" s="292">
        <f>'7.  Persistence Report'!Z142</f>
        <v>642</v>
      </c>
      <c r="X485" s="292">
        <f>'7.  Persistence Report'!AA142</f>
        <v>642</v>
      </c>
      <c r="Y485" s="423"/>
      <c r="Z485" s="407">
        <v>0.36299999999999999</v>
      </c>
      <c r="AA485" s="407">
        <v>0.63700000000000001</v>
      </c>
      <c r="AB485" s="407"/>
      <c r="AC485" s="407"/>
      <c r="AD485" s="407"/>
      <c r="AE485" s="407"/>
      <c r="AF485" s="412"/>
      <c r="AG485" s="412"/>
      <c r="AH485" s="412"/>
      <c r="AI485" s="412"/>
      <c r="AJ485" s="412"/>
      <c r="AK485" s="412"/>
      <c r="AL485" s="412"/>
      <c r="AM485" s="293">
        <f>SUM(Y485:AL485)</f>
        <v>1</v>
      </c>
    </row>
    <row r="486" spans="1:39" ht="15" outlineLevel="1">
      <c r="A486" s="529"/>
      <c r="B486" s="803" t="s">
        <v>303</v>
      </c>
      <c r="C486" s="288" t="s">
        <v>160</v>
      </c>
      <c r="D486" s="292">
        <f>'7.  Persistence Report'!AW156</f>
        <v>1217375</v>
      </c>
      <c r="E486" s="292">
        <f>'7.  Persistence Report'!AX156</f>
        <v>1215368</v>
      </c>
      <c r="F486" s="292">
        <f>'7.  Persistence Report'!AY156</f>
        <v>1213361</v>
      </c>
      <c r="G486" s="292">
        <f>'7.  Persistence Report'!AZ156</f>
        <v>1211354</v>
      </c>
      <c r="H486" s="292"/>
      <c r="I486" s="292"/>
      <c r="J486" s="292"/>
      <c r="K486" s="292"/>
      <c r="L486" s="292"/>
      <c r="M486" s="292"/>
      <c r="N486" s="292">
        <f>N485</f>
        <v>12</v>
      </c>
      <c r="O486" s="292">
        <f>'7.  Persistence Report'!R156</f>
        <v>191.96010099741198</v>
      </c>
      <c r="P486" s="292">
        <f>'7.  Persistence Report'!S156</f>
        <v>191.74260898007986</v>
      </c>
      <c r="Q486" s="292">
        <f>'7.  Persistence Report'!T156</f>
        <v>191.403080517294</v>
      </c>
      <c r="R486" s="292">
        <f>'7.  Persistence Report'!U156</f>
        <v>191.08648390458089</v>
      </c>
      <c r="S486" s="292"/>
      <c r="T486" s="292"/>
      <c r="U486" s="292"/>
      <c r="V486" s="292"/>
      <c r="W486" s="292"/>
      <c r="X486" s="292"/>
      <c r="Y486" s="408">
        <f>Y485</f>
        <v>0</v>
      </c>
      <c r="Z486" s="408">
        <f t="shared" ref="Z486:AE486" si="843">Z485</f>
        <v>0.36299999999999999</v>
      </c>
      <c r="AA486" s="408">
        <f t="shared" si="843"/>
        <v>0.63700000000000001</v>
      </c>
      <c r="AB486" s="408">
        <f t="shared" si="843"/>
        <v>0</v>
      </c>
      <c r="AC486" s="408">
        <f t="shared" si="843"/>
        <v>0</v>
      </c>
      <c r="AD486" s="408">
        <f t="shared" si="843"/>
        <v>0</v>
      </c>
      <c r="AE486" s="408">
        <f t="shared" si="843"/>
        <v>0</v>
      </c>
      <c r="AF486" s="408">
        <f t="shared" ref="AF486" si="844">AF485</f>
        <v>0</v>
      </c>
      <c r="AG486" s="408">
        <f t="shared" ref="AG486" si="845">AG485</f>
        <v>0</v>
      </c>
      <c r="AH486" s="408">
        <f t="shared" ref="AH486" si="846">AH485</f>
        <v>0</v>
      </c>
      <c r="AI486" s="408">
        <f t="shared" ref="AI486" si="847">AI485</f>
        <v>0</v>
      </c>
      <c r="AJ486" s="408">
        <f t="shared" ref="AJ486" si="848">AJ485</f>
        <v>0</v>
      </c>
      <c r="AK486" s="408">
        <f t="shared" ref="AK486" si="849">AK485</f>
        <v>0</v>
      </c>
      <c r="AL486" s="408">
        <f t="shared" ref="AL486" si="850">AL485</f>
        <v>0</v>
      </c>
      <c r="AM486" s="303"/>
    </row>
    <row r="487" spans="1:39" ht="15" outlineLevel="1">
      <c r="A487" s="529"/>
      <c r="B487" s="803"/>
      <c r="C487" s="288"/>
      <c r="D487" s="801"/>
      <c r="E487" s="801"/>
      <c r="F487" s="801"/>
      <c r="G487" s="801"/>
      <c r="H487" s="801"/>
      <c r="I487" s="801"/>
      <c r="J487" s="801"/>
      <c r="K487" s="801"/>
      <c r="L487" s="801"/>
      <c r="M487" s="801"/>
      <c r="N487" s="288"/>
      <c r="O487" s="801"/>
      <c r="P487" s="801"/>
      <c r="Q487" s="801"/>
      <c r="R487" s="801"/>
      <c r="S487" s="801"/>
      <c r="T487" s="801"/>
      <c r="U487" s="801"/>
      <c r="V487" s="801"/>
      <c r="W487" s="801"/>
      <c r="X487" s="801"/>
      <c r="Y487" s="409"/>
      <c r="Z487" s="422"/>
      <c r="AA487" s="422"/>
      <c r="AB487" s="422"/>
      <c r="AC487" s="422"/>
      <c r="AD487" s="422"/>
      <c r="AE487" s="422"/>
      <c r="AF487" s="422"/>
      <c r="AG487" s="422"/>
      <c r="AH487" s="422"/>
      <c r="AI487" s="422"/>
      <c r="AJ487" s="422"/>
      <c r="AK487" s="422"/>
      <c r="AL487" s="422"/>
      <c r="AM487" s="303"/>
    </row>
    <row r="488" spans="1:39" ht="30" outlineLevel="1">
      <c r="A488" s="529">
        <v>27</v>
      </c>
      <c r="B488" s="802" t="s">
        <v>119</v>
      </c>
      <c r="C488" s="288" t="s">
        <v>25</v>
      </c>
      <c r="D488" s="292"/>
      <c r="E488" s="292"/>
      <c r="F488" s="292"/>
      <c r="G488" s="292"/>
      <c r="H488" s="292"/>
      <c r="I488" s="292"/>
      <c r="J488" s="292"/>
      <c r="K488" s="292"/>
      <c r="L488" s="292"/>
      <c r="M488" s="292"/>
      <c r="N488" s="292">
        <v>12</v>
      </c>
      <c r="O488" s="292"/>
      <c r="P488" s="292"/>
      <c r="Q488" s="292"/>
      <c r="R488" s="292"/>
      <c r="S488" s="292"/>
      <c r="T488" s="292"/>
      <c r="U488" s="292"/>
      <c r="V488" s="292"/>
      <c r="W488" s="292"/>
      <c r="X488" s="292"/>
      <c r="Y488" s="423"/>
      <c r="Z488" s="407"/>
      <c r="AA488" s="407"/>
      <c r="AB488" s="407"/>
      <c r="AC488" s="407"/>
      <c r="AD488" s="407"/>
      <c r="AE488" s="407"/>
      <c r="AF488" s="412"/>
      <c r="AG488" s="412"/>
      <c r="AH488" s="412"/>
      <c r="AI488" s="412"/>
      <c r="AJ488" s="412"/>
      <c r="AK488" s="412"/>
      <c r="AL488" s="412"/>
      <c r="AM488" s="293">
        <f>SUM(Y488:AL488)</f>
        <v>0</v>
      </c>
    </row>
    <row r="489" spans="1:39" ht="15" outlineLevel="1">
      <c r="A489" s="529"/>
      <c r="B489" s="803" t="s">
        <v>303</v>
      </c>
      <c r="C489" s="288" t="s">
        <v>160</v>
      </c>
      <c r="D489" s="292"/>
      <c r="E489" s="292"/>
      <c r="F489" s="292"/>
      <c r="G489" s="292"/>
      <c r="H489" s="292"/>
      <c r="I489" s="292"/>
      <c r="J489" s="292"/>
      <c r="K489" s="292"/>
      <c r="L489" s="292"/>
      <c r="M489" s="292"/>
      <c r="N489" s="292">
        <f>N488</f>
        <v>12</v>
      </c>
      <c r="O489" s="292"/>
      <c r="P489" s="292"/>
      <c r="Q489" s="292"/>
      <c r="R489" s="292"/>
      <c r="S489" s="292"/>
      <c r="T489" s="292"/>
      <c r="U489" s="292"/>
      <c r="V489" s="292"/>
      <c r="W489" s="292"/>
      <c r="X489" s="292"/>
      <c r="Y489" s="408">
        <f>Y488</f>
        <v>0</v>
      </c>
      <c r="Z489" s="408">
        <f t="shared" ref="Z489:AE489" si="851">Z488</f>
        <v>0</v>
      </c>
      <c r="AA489" s="408">
        <f t="shared" si="851"/>
        <v>0</v>
      </c>
      <c r="AB489" s="408">
        <f t="shared" si="851"/>
        <v>0</v>
      </c>
      <c r="AC489" s="408">
        <f t="shared" si="851"/>
        <v>0</v>
      </c>
      <c r="AD489" s="408">
        <f t="shared" si="851"/>
        <v>0</v>
      </c>
      <c r="AE489" s="408">
        <f t="shared" si="851"/>
        <v>0</v>
      </c>
      <c r="AF489" s="408">
        <f t="shared" ref="AF489" si="852">AF488</f>
        <v>0</v>
      </c>
      <c r="AG489" s="408">
        <f t="shared" ref="AG489" si="853">AG488</f>
        <v>0</v>
      </c>
      <c r="AH489" s="408">
        <f t="shared" ref="AH489" si="854">AH488</f>
        <v>0</v>
      </c>
      <c r="AI489" s="408">
        <f t="shared" ref="AI489" si="855">AI488</f>
        <v>0</v>
      </c>
      <c r="AJ489" s="408">
        <f t="shared" ref="AJ489" si="856">AJ488</f>
        <v>0</v>
      </c>
      <c r="AK489" s="408">
        <f t="shared" ref="AK489" si="857">AK488</f>
        <v>0</v>
      </c>
      <c r="AL489" s="408">
        <f t="shared" ref="AL489" si="858">AL488</f>
        <v>0</v>
      </c>
      <c r="AM489" s="303"/>
    </row>
    <row r="490" spans="1:39" ht="15" outlineLevel="1">
      <c r="A490" s="529"/>
      <c r="B490" s="803"/>
      <c r="C490" s="288"/>
      <c r="D490" s="801"/>
      <c r="E490" s="801"/>
      <c r="F490" s="801"/>
      <c r="G490" s="801"/>
      <c r="H490" s="801"/>
      <c r="I490" s="801"/>
      <c r="J490" s="801"/>
      <c r="K490" s="801"/>
      <c r="L490" s="801"/>
      <c r="M490" s="801"/>
      <c r="N490" s="288"/>
      <c r="O490" s="801"/>
      <c r="P490" s="801"/>
      <c r="Q490" s="801"/>
      <c r="R490" s="801"/>
      <c r="S490" s="801"/>
      <c r="T490" s="801"/>
      <c r="U490" s="801"/>
      <c r="V490" s="801"/>
      <c r="W490" s="801"/>
      <c r="X490" s="801"/>
      <c r="Y490" s="409"/>
      <c r="Z490" s="422"/>
      <c r="AA490" s="422"/>
      <c r="AB490" s="422"/>
      <c r="AC490" s="422"/>
      <c r="AD490" s="422"/>
      <c r="AE490" s="422"/>
      <c r="AF490" s="422"/>
      <c r="AG490" s="422"/>
      <c r="AH490" s="422"/>
      <c r="AI490" s="422"/>
      <c r="AJ490" s="422"/>
      <c r="AK490" s="422"/>
      <c r="AL490" s="422"/>
      <c r="AM490" s="303"/>
    </row>
    <row r="491" spans="1:39" ht="30" outlineLevel="1">
      <c r="A491" s="529">
        <v>28</v>
      </c>
      <c r="B491" s="802" t="s">
        <v>120</v>
      </c>
      <c r="C491" s="288" t="s">
        <v>25</v>
      </c>
      <c r="D491" s="292">
        <f>'7.  Persistence Report'!AW143</f>
        <v>39506</v>
      </c>
      <c r="E491" s="292">
        <f>'7.  Persistence Report'!AX143</f>
        <v>39506</v>
      </c>
      <c r="F491" s="292">
        <f>'7.  Persistence Report'!AY143</f>
        <v>39506</v>
      </c>
      <c r="G491" s="292">
        <f>'7.  Persistence Report'!AZ143</f>
        <v>39506</v>
      </c>
      <c r="H491" s="292">
        <f>'7.  Persistence Report'!BA143</f>
        <v>39506</v>
      </c>
      <c r="I491" s="292">
        <f>'7.  Persistence Report'!BB143</f>
        <v>39506</v>
      </c>
      <c r="J491" s="292">
        <f>'7.  Persistence Report'!BC143</f>
        <v>39506</v>
      </c>
      <c r="K491" s="292">
        <f>'7.  Persistence Report'!BD143</f>
        <v>39506</v>
      </c>
      <c r="L491" s="292">
        <f>'7.  Persistence Report'!BE143</f>
        <v>39506</v>
      </c>
      <c r="M491" s="292">
        <f>'7.  Persistence Report'!BF143</f>
        <v>39506</v>
      </c>
      <c r="N491" s="292">
        <v>12</v>
      </c>
      <c r="O491" s="292">
        <f>'7.  Persistence Report'!R143</f>
        <v>5</v>
      </c>
      <c r="P491" s="292">
        <f>'7.  Persistence Report'!S143</f>
        <v>5</v>
      </c>
      <c r="Q491" s="292">
        <f>'7.  Persistence Report'!T143</f>
        <v>5</v>
      </c>
      <c r="R491" s="292">
        <f>'7.  Persistence Report'!U143</f>
        <v>5</v>
      </c>
      <c r="S491" s="292">
        <f>'7.  Persistence Report'!V143</f>
        <v>5</v>
      </c>
      <c r="T491" s="292">
        <f>'7.  Persistence Report'!W143</f>
        <v>5</v>
      </c>
      <c r="U491" s="292">
        <f>'7.  Persistence Report'!X143</f>
        <v>5</v>
      </c>
      <c r="V491" s="292">
        <f>'7.  Persistence Report'!Y143</f>
        <v>5</v>
      </c>
      <c r="W491" s="292">
        <f>'7.  Persistence Report'!Z143</f>
        <v>5</v>
      </c>
      <c r="X491" s="292">
        <f>'7.  Persistence Report'!AA143</f>
        <v>5</v>
      </c>
      <c r="Y491" s="423"/>
      <c r="Z491" s="407"/>
      <c r="AA491" s="407">
        <v>1</v>
      </c>
      <c r="AB491" s="407"/>
      <c r="AC491" s="407"/>
      <c r="AD491" s="407"/>
      <c r="AE491" s="407"/>
      <c r="AF491" s="412"/>
      <c r="AG491" s="412"/>
      <c r="AH491" s="412"/>
      <c r="AI491" s="412"/>
      <c r="AJ491" s="412"/>
      <c r="AK491" s="412"/>
      <c r="AL491" s="412"/>
      <c r="AM491" s="293">
        <f>SUM(Y491:AL491)</f>
        <v>1</v>
      </c>
    </row>
    <row r="492" spans="1:39" ht="15" outlineLevel="1">
      <c r="A492" s="529"/>
      <c r="B492" s="803" t="s">
        <v>303</v>
      </c>
      <c r="C492" s="288" t="s">
        <v>160</v>
      </c>
      <c r="D492" s="292">
        <f>'7.  Persistence Report'!AW157</f>
        <v>82935</v>
      </c>
      <c r="E492" s="292">
        <f>'7.  Persistence Report'!AX157</f>
        <v>82660.333333333328</v>
      </c>
      <c r="F492" s="292">
        <f>'7.  Persistence Report'!AY157</f>
        <v>82385.666666666657</v>
      </c>
      <c r="G492" s="292">
        <f>'7.  Persistence Report'!AZ157</f>
        <v>82111</v>
      </c>
      <c r="H492" s="292"/>
      <c r="I492" s="292"/>
      <c r="J492" s="292"/>
      <c r="K492" s="292"/>
      <c r="L492" s="292"/>
      <c r="M492" s="292"/>
      <c r="N492" s="292">
        <f>N491</f>
        <v>12</v>
      </c>
      <c r="O492" s="292">
        <f>'7.  Persistence Report'!R157</f>
        <v>10.49650685971751</v>
      </c>
      <c r="P492" s="292">
        <f>'7.  Persistence Report'!S157</f>
        <v>10.461744207630908</v>
      </c>
      <c r="Q492" s="292">
        <f>'7.  Persistence Report'!T157</f>
        <v>10.426981555544304</v>
      </c>
      <c r="R492" s="292">
        <f>'7.  Persistence Report'!U157</f>
        <v>10.392218903457701</v>
      </c>
      <c r="S492" s="292"/>
      <c r="T492" s="292"/>
      <c r="U492" s="292"/>
      <c r="V492" s="292"/>
      <c r="W492" s="292"/>
      <c r="X492" s="292"/>
      <c r="Y492" s="408">
        <f>Y491</f>
        <v>0</v>
      </c>
      <c r="Z492" s="408">
        <f t="shared" ref="Z492:AE492" si="859">Z491</f>
        <v>0</v>
      </c>
      <c r="AA492" s="408">
        <f t="shared" si="859"/>
        <v>1</v>
      </c>
      <c r="AB492" s="408">
        <f t="shared" si="859"/>
        <v>0</v>
      </c>
      <c r="AC492" s="408">
        <f t="shared" si="859"/>
        <v>0</v>
      </c>
      <c r="AD492" s="408">
        <f t="shared" si="859"/>
        <v>0</v>
      </c>
      <c r="AE492" s="408">
        <f t="shared" si="859"/>
        <v>0</v>
      </c>
      <c r="AF492" s="408">
        <f t="shared" ref="AF492" si="860">AF491</f>
        <v>0</v>
      </c>
      <c r="AG492" s="408">
        <f t="shared" ref="AG492" si="861">AG491</f>
        <v>0</v>
      </c>
      <c r="AH492" s="408">
        <f t="shared" ref="AH492" si="862">AH491</f>
        <v>0</v>
      </c>
      <c r="AI492" s="408">
        <f t="shared" ref="AI492" si="863">AI491</f>
        <v>0</v>
      </c>
      <c r="AJ492" s="408">
        <f t="shared" ref="AJ492" si="864">AJ491</f>
        <v>0</v>
      </c>
      <c r="AK492" s="408">
        <f t="shared" ref="AK492" si="865">AK491</f>
        <v>0</v>
      </c>
      <c r="AL492" s="408">
        <f t="shared" ref="AL492" si="866">AL491</f>
        <v>0</v>
      </c>
      <c r="AM492" s="303"/>
    </row>
    <row r="493" spans="1:39" ht="15" outlineLevel="1">
      <c r="A493" s="529"/>
      <c r="B493" s="803"/>
      <c r="C493" s="288"/>
      <c r="D493" s="801"/>
      <c r="E493" s="801"/>
      <c r="F493" s="801"/>
      <c r="G493" s="801"/>
      <c r="H493" s="801"/>
      <c r="I493" s="801"/>
      <c r="J493" s="801"/>
      <c r="K493" s="801"/>
      <c r="L493" s="801"/>
      <c r="M493" s="801"/>
      <c r="N493" s="288"/>
      <c r="O493" s="801"/>
      <c r="P493" s="801"/>
      <c r="Q493" s="801"/>
      <c r="R493" s="801"/>
      <c r="S493" s="801"/>
      <c r="T493" s="801"/>
      <c r="U493" s="801"/>
      <c r="V493" s="801"/>
      <c r="W493" s="801"/>
      <c r="X493" s="801"/>
      <c r="Y493" s="409"/>
      <c r="Z493" s="422"/>
      <c r="AA493" s="422"/>
      <c r="AB493" s="422"/>
      <c r="AC493" s="422"/>
      <c r="AD493" s="422"/>
      <c r="AE493" s="422"/>
      <c r="AF493" s="422"/>
      <c r="AG493" s="422"/>
      <c r="AH493" s="422"/>
      <c r="AI493" s="422"/>
      <c r="AJ493" s="422"/>
      <c r="AK493" s="422"/>
      <c r="AL493" s="422"/>
      <c r="AM493" s="303"/>
    </row>
    <row r="494" spans="1:39" ht="30" outlineLevel="1">
      <c r="A494" s="529">
        <v>29</v>
      </c>
      <c r="B494" s="805" t="s">
        <v>713</v>
      </c>
      <c r="C494" s="288" t="s">
        <v>25</v>
      </c>
      <c r="D494" s="292">
        <f>'7.  Persistence Report'!AW145</f>
        <v>368000</v>
      </c>
      <c r="E494" s="292">
        <f>'7.  Persistence Report'!AX145</f>
        <v>368000</v>
      </c>
      <c r="F494" s="292">
        <f>'7.  Persistence Report'!AY145</f>
        <v>368000</v>
      </c>
      <c r="G494" s="292">
        <f>'7.  Persistence Report'!AZ145</f>
        <v>368000</v>
      </c>
      <c r="H494" s="292">
        <f>'7.  Persistence Report'!BA145</f>
        <v>368000</v>
      </c>
      <c r="I494" s="292">
        <f>'7.  Persistence Report'!BB145</f>
        <v>368000</v>
      </c>
      <c r="J494" s="292">
        <f>'7.  Persistence Report'!BC145</f>
        <v>368000</v>
      </c>
      <c r="K494" s="292">
        <f>'7.  Persistence Report'!BD145</f>
        <v>368000</v>
      </c>
      <c r="L494" s="292">
        <f>'7.  Persistence Report'!BE145</f>
        <v>368000</v>
      </c>
      <c r="M494" s="292">
        <f>'7.  Persistence Report'!BF145</f>
        <v>368000</v>
      </c>
      <c r="N494" s="292">
        <v>3</v>
      </c>
      <c r="O494" s="292">
        <f>'7.  Persistence Report'!R145</f>
        <v>0</v>
      </c>
      <c r="P494" s="292">
        <f>'7.  Persistence Report'!S145</f>
        <v>0</v>
      </c>
      <c r="Q494" s="292">
        <f>'7.  Persistence Report'!T145</f>
        <v>0</v>
      </c>
      <c r="R494" s="292">
        <f>'7.  Persistence Report'!U145</f>
        <v>0</v>
      </c>
      <c r="S494" s="292">
        <f>'7.  Persistence Report'!V145</f>
        <v>0</v>
      </c>
      <c r="T494" s="292">
        <f>'7.  Persistence Report'!W145</f>
        <v>0</v>
      </c>
      <c r="U494" s="292">
        <f>'7.  Persistence Report'!X145</f>
        <v>0</v>
      </c>
      <c r="V494" s="292">
        <f>'7.  Persistence Report'!Y145</f>
        <v>0</v>
      </c>
      <c r="W494" s="292">
        <f>'7.  Persistence Report'!Z145</f>
        <v>0</v>
      </c>
      <c r="X494" s="292">
        <f>'7.  Persistence Report'!AA145</f>
        <v>0</v>
      </c>
      <c r="Y494" s="423"/>
      <c r="Z494" s="407"/>
      <c r="AA494" s="407">
        <v>1</v>
      </c>
      <c r="AB494" s="407"/>
      <c r="AC494" s="407"/>
      <c r="AD494" s="407"/>
      <c r="AE494" s="407"/>
      <c r="AF494" s="412"/>
      <c r="AG494" s="412"/>
      <c r="AH494" s="412"/>
      <c r="AI494" s="412"/>
      <c r="AJ494" s="412"/>
      <c r="AK494" s="412"/>
      <c r="AL494" s="412"/>
      <c r="AM494" s="293">
        <f>SUM(Y494:AL494)</f>
        <v>1</v>
      </c>
    </row>
    <row r="495" spans="1:39" ht="15" outlineLevel="1">
      <c r="A495" s="529"/>
      <c r="B495" s="803" t="s">
        <v>303</v>
      </c>
      <c r="C495" s="288" t="s">
        <v>160</v>
      </c>
      <c r="D495" s="292"/>
      <c r="E495" s="292"/>
      <c r="F495" s="292"/>
      <c r="G495" s="292"/>
      <c r="H495" s="292"/>
      <c r="I495" s="292"/>
      <c r="J495" s="292"/>
      <c r="K495" s="292"/>
      <c r="L495" s="292"/>
      <c r="M495" s="292"/>
      <c r="N495" s="292">
        <f>N494</f>
        <v>3</v>
      </c>
      <c r="O495" s="292"/>
      <c r="P495" s="292"/>
      <c r="Q495" s="292"/>
      <c r="R495" s="292"/>
      <c r="S495" s="292"/>
      <c r="T495" s="292"/>
      <c r="U495" s="292"/>
      <c r="V495" s="292"/>
      <c r="W495" s="292"/>
      <c r="X495" s="292"/>
      <c r="Y495" s="408">
        <f>Y494</f>
        <v>0</v>
      </c>
      <c r="Z495" s="408">
        <f t="shared" ref="Z495:AE495" si="867">Z494</f>
        <v>0</v>
      </c>
      <c r="AA495" s="408">
        <f t="shared" si="867"/>
        <v>1</v>
      </c>
      <c r="AB495" s="408">
        <f t="shared" si="867"/>
        <v>0</v>
      </c>
      <c r="AC495" s="408">
        <f t="shared" si="867"/>
        <v>0</v>
      </c>
      <c r="AD495" s="408">
        <f t="shared" si="867"/>
        <v>0</v>
      </c>
      <c r="AE495" s="408">
        <f t="shared" si="867"/>
        <v>0</v>
      </c>
      <c r="AF495" s="408">
        <f t="shared" ref="AF495" si="868">AF494</f>
        <v>0</v>
      </c>
      <c r="AG495" s="408">
        <f t="shared" ref="AG495" si="869">AG494</f>
        <v>0</v>
      </c>
      <c r="AH495" s="408">
        <f t="shared" ref="AH495" si="870">AH494</f>
        <v>0</v>
      </c>
      <c r="AI495" s="408">
        <f t="shared" ref="AI495" si="871">AI494</f>
        <v>0</v>
      </c>
      <c r="AJ495" s="408">
        <f t="shared" ref="AJ495" si="872">AJ494</f>
        <v>0</v>
      </c>
      <c r="AK495" s="408">
        <f t="shared" ref="AK495" si="873">AK494</f>
        <v>0</v>
      </c>
      <c r="AL495" s="408">
        <f t="shared" ref="AL495" si="874">AL494</f>
        <v>0</v>
      </c>
      <c r="AM495" s="303"/>
    </row>
    <row r="496" spans="1:39" ht="15" outlineLevel="1">
      <c r="A496" s="529"/>
      <c r="B496" s="803"/>
      <c r="C496" s="288"/>
      <c r="D496" s="801"/>
      <c r="E496" s="801"/>
      <c r="F496" s="801"/>
      <c r="G496" s="801"/>
      <c r="H496" s="801"/>
      <c r="I496" s="801"/>
      <c r="J496" s="801"/>
      <c r="K496" s="801"/>
      <c r="L496" s="801"/>
      <c r="M496" s="801"/>
      <c r="N496" s="288"/>
      <c r="O496" s="801"/>
      <c r="P496" s="801"/>
      <c r="Q496" s="801"/>
      <c r="R496" s="801"/>
      <c r="S496" s="801"/>
      <c r="T496" s="801"/>
      <c r="U496" s="801"/>
      <c r="V496" s="801"/>
      <c r="W496" s="801"/>
      <c r="X496" s="801"/>
      <c r="Y496" s="409"/>
      <c r="Z496" s="422"/>
      <c r="AA496" s="422"/>
      <c r="AB496" s="422"/>
      <c r="AC496" s="422"/>
      <c r="AD496" s="422"/>
      <c r="AE496" s="422"/>
      <c r="AF496" s="422"/>
      <c r="AG496" s="422"/>
      <c r="AH496" s="422"/>
      <c r="AI496" s="422"/>
      <c r="AJ496" s="422"/>
      <c r="AK496" s="422"/>
      <c r="AL496" s="422"/>
      <c r="AM496" s="303"/>
    </row>
    <row r="497" spans="1:39" ht="30" outlineLevel="1">
      <c r="A497" s="529">
        <v>30</v>
      </c>
      <c r="B497" s="802" t="s">
        <v>122</v>
      </c>
      <c r="C497" s="288" t="s">
        <v>25</v>
      </c>
      <c r="D497" s="292"/>
      <c r="E497" s="292"/>
      <c r="F497" s="292"/>
      <c r="G497" s="292"/>
      <c r="H497" s="292"/>
      <c r="I497" s="292"/>
      <c r="J497" s="292"/>
      <c r="K497" s="292"/>
      <c r="L497" s="292"/>
      <c r="M497" s="292"/>
      <c r="N497" s="292">
        <v>12</v>
      </c>
      <c r="O497" s="292"/>
      <c r="P497" s="292"/>
      <c r="Q497" s="292"/>
      <c r="R497" s="292"/>
      <c r="S497" s="292"/>
      <c r="T497" s="292"/>
      <c r="U497" s="292"/>
      <c r="V497" s="292"/>
      <c r="W497" s="292"/>
      <c r="X497" s="292"/>
      <c r="Y497" s="423"/>
      <c r="Z497" s="407"/>
      <c r="AA497" s="407"/>
      <c r="AB497" s="407"/>
      <c r="AC497" s="407"/>
      <c r="AD497" s="407"/>
      <c r="AE497" s="407"/>
      <c r="AF497" s="412"/>
      <c r="AG497" s="412"/>
      <c r="AH497" s="412"/>
      <c r="AI497" s="412"/>
      <c r="AJ497" s="412"/>
      <c r="AK497" s="412"/>
      <c r="AL497" s="412"/>
      <c r="AM497" s="293">
        <f>SUM(Y497:AL497)</f>
        <v>0</v>
      </c>
    </row>
    <row r="498" spans="1:39" ht="15" outlineLevel="1">
      <c r="A498" s="529"/>
      <c r="B498" s="803" t="s">
        <v>303</v>
      </c>
      <c r="C498" s="288" t="s">
        <v>160</v>
      </c>
      <c r="D498" s="292"/>
      <c r="E498" s="292"/>
      <c r="F498" s="292"/>
      <c r="G498" s="292"/>
      <c r="H498" s="292"/>
      <c r="I498" s="292"/>
      <c r="J498" s="292"/>
      <c r="K498" s="292"/>
      <c r="L498" s="292"/>
      <c r="M498" s="292"/>
      <c r="N498" s="292">
        <f>N497</f>
        <v>12</v>
      </c>
      <c r="O498" s="292"/>
      <c r="P498" s="292"/>
      <c r="Q498" s="292"/>
      <c r="R498" s="292"/>
      <c r="S498" s="292"/>
      <c r="T498" s="292"/>
      <c r="U498" s="292"/>
      <c r="V498" s="292"/>
      <c r="W498" s="292"/>
      <c r="X498" s="292"/>
      <c r="Y498" s="408">
        <f>Y497</f>
        <v>0</v>
      </c>
      <c r="Z498" s="408">
        <f t="shared" ref="Z498:AE498" si="875">Z497</f>
        <v>0</v>
      </c>
      <c r="AA498" s="408">
        <f t="shared" si="875"/>
        <v>0</v>
      </c>
      <c r="AB498" s="408">
        <f t="shared" si="875"/>
        <v>0</v>
      </c>
      <c r="AC498" s="408">
        <f t="shared" si="875"/>
        <v>0</v>
      </c>
      <c r="AD498" s="408">
        <f t="shared" si="875"/>
        <v>0</v>
      </c>
      <c r="AE498" s="408">
        <f t="shared" si="875"/>
        <v>0</v>
      </c>
      <c r="AF498" s="408">
        <f t="shared" ref="AF498" si="876">AF497</f>
        <v>0</v>
      </c>
      <c r="AG498" s="408">
        <f t="shared" ref="AG498" si="877">AG497</f>
        <v>0</v>
      </c>
      <c r="AH498" s="408">
        <f t="shared" ref="AH498" si="878">AH497</f>
        <v>0</v>
      </c>
      <c r="AI498" s="408">
        <f t="shared" ref="AI498" si="879">AI497</f>
        <v>0</v>
      </c>
      <c r="AJ498" s="408">
        <f t="shared" ref="AJ498" si="880">AJ497</f>
        <v>0</v>
      </c>
      <c r="AK498" s="408">
        <f t="shared" ref="AK498" si="881">AK497</f>
        <v>0</v>
      </c>
      <c r="AL498" s="408">
        <f t="shared" ref="AL498" si="882">AL497</f>
        <v>0</v>
      </c>
      <c r="AM498" s="303"/>
    </row>
    <row r="499" spans="1:39" ht="15" outlineLevel="1">
      <c r="A499" s="529"/>
      <c r="B499" s="803"/>
      <c r="C499" s="288"/>
      <c r="D499" s="801"/>
      <c r="E499" s="801"/>
      <c r="F499" s="801"/>
      <c r="G499" s="801"/>
      <c r="H499" s="801"/>
      <c r="I499" s="801"/>
      <c r="J499" s="801"/>
      <c r="K499" s="801"/>
      <c r="L499" s="801"/>
      <c r="M499" s="801"/>
      <c r="N499" s="288"/>
      <c r="O499" s="801"/>
      <c r="P499" s="801"/>
      <c r="Q499" s="801"/>
      <c r="R499" s="801"/>
      <c r="S499" s="801"/>
      <c r="T499" s="801"/>
      <c r="U499" s="801"/>
      <c r="V499" s="801"/>
      <c r="W499" s="801"/>
      <c r="X499" s="801"/>
      <c r="Y499" s="409"/>
      <c r="Z499" s="422"/>
      <c r="AA499" s="422"/>
      <c r="AB499" s="422"/>
      <c r="AC499" s="422"/>
      <c r="AD499" s="422"/>
      <c r="AE499" s="422"/>
      <c r="AF499" s="422"/>
      <c r="AG499" s="422"/>
      <c r="AH499" s="422"/>
      <c r="AI499" s="422"/>
      <c r="AJ499" s="422"/>
      <c r="AK499" s="422"/>
      <c r="AL499" s="422"/>
      <c r="AM499" s="303"/>
    </row>
    <row r="500" spans="1:39" ht="30" outlineLevel="1">
      <c r="A500" s="529">
        <v>31</v>
      </c>
      <c r="B500" s="802" t="s">
        <v>123</v>
      </c>
      <c r="C500" s="288" t="s">
        <v>25</v>
      </c>
      <c r="D500" s="292"/>
      <c r="E500" s="292"/>
      <c r="F500" s="292"/>
      <c r="G500" s="292"/>
      <c r="H500" s="292"/>
      <c r="I500" s="292"/>
      <c r="J500" s="292"/>
      <c r="K500" s="292"/>
      <c r="L500" s="292"/>
      <c r="M500" s="292"/>
      <c r="N500" s="292">
        <v>12</v>
      </c>
      <c r="O500" s="292"/>
      <c r="P500" s="292"/>
      <c r="Q500" s="292"/>
      <c r="R500" s="292"/>
      <c r="S500" s="292"/>
      <c r="T500" s="292"/>
      <c r="U500" s="292"/>
      <c r="V500" s="292"/>
      <c r="W500" s="292"/>
      <c r="X500" s="292"/>
      <c r="Y500" s="423"/>
      <c r="Z500" s="407"/>
      <c r="AA500" s="407"/>
      <c r="AB500" s="407"/>
      <c r="AC500" s="407"/>
      <c r="AD500" s="407"/>
      <c r="AE500" s="407"/>
      <c r="AF500" s="412"/>
      <c r="AG500" s="412"/>
      <c r="AH500" s="412"/>
      <c r="AI500" s="412"/>
      <c r="AJ500" s="412"/>
      <c r="AK500" s="412"/>
      <c r="AL500" s="412"/>
      <c r="AM500" s="293">
        <f>SUM(Y500:AL500)</f>
        <v>0</v>
      </c>
    </row>
    <row r="501" spans="1:39" ht="15" outlineLevel="1">
      <c r="A501" s="529"/>
      <c r="B501" s="803" t="s">
        <v>303</v>
      </c>
      <c r="C501" s="288" t="s">
        <v>160</v>
      </c>
      <c r="D501" s="292"/>
      <c r="E501" s="292"/>
      <c r="F501" s="292"/>
      <c r="G501" s="292"/>
      <c r="H501" s="292"/>
      <c r="I501" s="292"/>
      <c r="J501" s="292"/>
      <c r="K501" s="292"/>
      <c r="L501" s="292"/>
      <c r="M501" s="292"/>
      <c r="N501" s="292">
        <f>N500</f>
        <v>12</v>
      </c>
      <c r="O501" s="292"/>
      <c r="P501" s="292"/>
      <c r="Q501" s="292"/>
      <c r="R501" s="292"/>
      <c r="S501" s="292"/>
      <c r="T501" s="292"/>
      <c r="U501" s="292"/>
      <c r="V501" s="292"/>
      <c r="W501" s="292"/>
      <c r="X501" s="292"/>
      <c r="Y501" s="408">
        <f>Y500</f>
        <v>0</v>
      </c>
      <c r="Z501" s="408">
        <f t="shared" ref="Z501:AE501" si="883">Z500</f>
        <v>0</v>
      </c>
      <c r="AA501" s="408">
        <f t="shared" si="883"/>
        <v>0</v>
      </c>
      <c r="AB501" s="408">
        <f t="shared" si="883"/>
        <v>0</v>
      </c>
      <c r="AC501" s="408">
        <f t="shared" si="883"/>
        <v>0</v>
      </c>
      <c r="AD501" s="408">
        <f t="shared" si="883"/>
        <v>0</v>
      </c>
      <c r="AE501" s="408">
        <f t="shared" si="883"/>
        <v>0</v>
      </c>
      <c r="AF501" s="408">
        <f t="shared" ref="AF501" si="884">AF500</f>
        <v>0</v>
      </c>
      <c r="AG501" s="408">
        <f t="shared" ref="AG501" si="885">AG500</f>
        <v>0</v>
      </c>
      <c r="AH501" s="408">
        <f t="shared" ref="AH501" si="886">AH500</f>
        <v>0</v>
      </c>
      <c r="AI501" s="408">
        <f t="shared" ref="AI501" si="887">AI500</f>
        <v>0</v>
      </c>
      <c r="AJ501" s="408">
        <f t="shared" ref="AJ501" si="888">AJ500</f>
        <v>0</v>
      </c>
      <c r="AK501" s="408">
        <f t="shared" ref="AK501" si="889">AK500</f>
        <v>0</v>
      </c>
      <c r="AL501" s="408">
        <f t="shared" ref="AL501" si="890">AL500</f>
        <v>0</v>
      </c>
      <c r="AM501" s="303"/>
    </row>
    <row r="502" spans="1:39" ht="15" outlineLevel="1">
      <c r="A502" s="529"/>
      <c r="B502" s="802"/>
      <c r="C502" s="288"/>
      <c r="D502" s="801"/>
      <c r="E502" s="801"/>
      <c r="F502" s="801"/>
      <c r="G502" s="801"/>
      <c r="H502" s="801"/>
      <c r="I502" s="801"/>
      <c r="J502" s="801"/>
      <c r="K502" s="801"/>
      <c r="L502" s="801"/>
      <c r="M502" s="801"/>
      <c r="N502" s="288"/>
      <c r="O502" s="801"/>
      <c r="P502" s="801"/>
      <c r="Q502" s="801"/>
      <c r="R502" s="801"/>
      <c r="S502" s="801"/>
      <c r="T502" s="801"/>
      <c r="U502" s="801"/>
      <c r="V502" s="801"/>
      <c r="W502" s="801"/>
      <c r="X502" s="801"/>
      <c r="Y502" s="409"/>
      <c r="Z502" s="422"/>
      <c r="AA502" s="422"/>
      <c r="AB502" s="422"/>
      <c r="AC502" s="422"/>
      <c r="AD502" s="422"/>
      <c r="AE502" s="422"/>
      <c r="AF502" s="422"/>
      <c r="AG502" s="422"/>
      <c r="AH502" s="422"/>
      <c r="AI502" s="422"/>
      <c r="AJ502" s="422"/>
      <c r="AK502" s="422"/>
      <c r="AL502" s="422"/>
      <c r="AM502" s="303"/>
    </row>
    <row r="503" spans="1:39" ht="15" outlineLevel="1">
      <c r="A503" s="529">
        <v>32</v>
      </c>
      <c r="B503" s="802" t="s">
        <v>124</v>
      </c>
      <c r="C503" s="288" t="s">
        <v>25</v>
      </c>
      <c r="D503" s="292"/>
      <c r="E503" s="292"/>
      <c r="F503" s="292"/>
      <c r="G503" s="292"/>
      <c r="H503" s="292"/>
      <c r="I503" s="292"/>
      <c r="J503" s="292"/>
      <c r="K503" s="292"/>
      <c r="L503" s="292"/>
      <c r="M503" s="292"/>
      <c r="N503" s="292">
        <v>12</v>
      </c>
      <c r="O503" s="292"/>
      <c r="P503" s="292"/>
      <c r="Q503" s="292"/>
      <c r="R503" s="292"/>
      <c r="S503" s="292"/>
      <c r="T503" s="292"/>
      <c r="U503" s="292"/>
      <c r="V503" s="292"/>
      <c r="W503" s="292"/>
      <c r="X503" s="292"/>
      <c r="Y503" s="423"/>
      <c r="Z503" s="407"/>
      <c r="AA503" s="407"/>
      <c r="AB503" s="407"/>
      <c r="AC503" s="407"/>
      <c r="AD503" s="407"/>
      <c r="AE503" s="407"/>
      <c r="AF503" s="412"/>
      <c r="AG503" s="412"/>
      <c r="AH503" s="412"/>
      <c r="AI503" s="412"/>
      <c r="AJ503" s="412"/>
      <c r="AK503" s="412"/>
      <c r="AL503" s="412"/>
      <c r="AM503" s="293">
        <f>SUM(Y503:AL503)</f>
        <v>0</v>
      </c>
    </row>
    <row r="504" spans="1:39" ht="15" outlineLevel="1">
      <c r="A504" s="529"/>
      <c r="B504" s="803" t="s">
        <v>303</v>
      </c>
      <c r="C504" s="288" t="s">
        <v>160</v>
      </c>
      <c r="D504" s="292"/>
      <c r="E504" s="292"/>
      <c r="F504" s="292"/>
      <c r="G504" s="292"/>
      <c r="H504" s="292"/>
      <c r="I504" s="292"/>
      <c r="J504" s="292"/>
      <c r="K504" s="292"/>
      <c r="L504" s="292"/>
      <c r="M504" s="292"/>
      <c r="N504" s="292">
        <f>N503</f>
        <v>12</v>
      </c>
      <c r="O504" s="292"/>
      <c r="P504" s="292"/>
      <c r="Q504" s="292"/>
      <c r="R504" s="292"/>
      <c r="S504" s="292"/>
      <c r="T504" s="292"/>
      <c r="U504" s="292"/>
      <c r="V504" s="292"/>
      <c r="W504" s="292"/>
      <c r="X504" s="292"/>
      <c r="Y504" s="408">
        <f>Y503</f>
        <v>0</v>
      </c>
      <c r="Z504" s="408">
        <f t="shared" ref="Z504:AE504" si="891">Z503</f>
        <v>0</v>
      </c>
      <c r="AA504" s="408">
        <f t="shared" si="891"/>
        <v>0</v>
      </c>
      <c r="AB504" s="408">
        <f t="shared" si="891"/>
        <v>0</v>
      </c>
      <c r="AC504" s="408">
        <f t="shared" si="891"/>
        <v>0</v>
      </c>
      <c r="AD504" s="408">
        <f t="shared" si="891"/>
        <v>0</v>
      </c>
      <c r="AE504" s="408">
        <f t="shared" si="891"/>
        <v>0</v>
      </c>
      <c r="AF504" s="408">
        <f t="shared" ref="AF504" si="892">AF503</f>
        <v>0</v>
      </c>
      <c r="AG504" s="408">
        <f t="shared" ref="AG504" si="893">AG503</f>
        <v>0</v>
      </c>
      <c r="AH504" s="408">
        <f t="shared" ref="AH504" si="894">AH503</f>
        <v>0</v>
      </c>
      <c r="AI504" s="408">
        <f t="shared" ref="AI504" si="895">AI503</f>
        <v>0</v>
      </c>
      <c r="AJ504" s="408">
        <f t="shared" ref="AJ504" si="896">AJ503</f>
        <v>0</v>
      </c>
      <c r="AK504" s="408">
        <f t="shared" ref="AK504" si="897">AK503</f>
        <v>0</v>
      </c>
      <c r="AL504" s="408">
        <f t="shared" ref="AL504" si="898">AL503</f>
        <v>0</v>
      </c>
      <c r="AM504" s="303"/>
    </row>
    <row r="505" spans="1:39" ht="15" outlineLevel="1">
      <c r="A505" s="529"/>
      <c r="B505" s="802"/>
      <c r="C505" s="288"/>
      <c r="D505" s="801"/>
      <c r="E505" s="801"/>
      <c r="F505" s="801"/>
      <c r="G505" s="801"/>
      <c r="H505" s="801"/>
      <c r="I505" s="801"/>
      <c r="J505" s="801"/>
      <c r="K505" s="801"/>
      <c r="L505" s="801"/>
      <c r="M505" s="801"/>
      <c r="N505" s="288"/>
      <c r="O505" s="801"/>
      <c r="P505" s="801"/>
      <c r="Q505" s="801"/>
      <c r="R505" s="801"/>
      <c r="S505" s="801"/>
      <c r="T505" s="801"/>
      <c r="U505" s="801"/>
      <c r="V505" s="801"/>
      <c r="W505" s="801"/>
      <c r="X505" s="801"/>
      <c r="Y505" s="409"/>
      <c r="Z505" s="422"/>
      <c r="AA505" s="422"/>
      <c r="AB505" s="422"/>
      <c r="AC505" s="422"/>
      <c r="AD505" s="422"/>
      <c r="AE505" s="422"/>
      <c r="AF505" s="422"/>
      <c r="AG505" s="422"/>
      <c r="AH505" s="422"/>
      <c r="AI505" s="422"/>
      <c r="AJ505" s="422"/>
      <c r="AK505" s="422"/>
      <c r="AL505" s="422"/>
      <c r="AM505" s="303"/>
    </row>
    <row r="506" spans="1:39" ht="15.6" outlineLevel="1">
      <c r="A506" s="529"/>
      <c r="B506" s="806" t="s">
        <v>486</v>
      </c>
      <c r="C506" s="288"/>
      <c r="D506" s="801"/>
      <c r="E506" s="801"/>
      <c r="F506" s="801"/>
      <c r="G506" s="801"/>
      <c r="H506" s="801"/>
      <c r="I506" s="801"/>
      <c r="J506" s="801"/>
      <c r="K506" s="801"/>
      <c r="L506" s="801"/>
      <c r="M506" s="801"/>
      <c r="N506" s="288"/>
      <c r="O506" s="801"/>
      <c r="P506" s="801"/>
      <c r="Q506" s="801"/>
      <c r="R506" s="801"/>
      <c r="S506" s="801"/>
      <c r="T506" s="801"/>
      <c r="U506" s="801"/>
      <c r="V506" s="801"/>
      <c r="W506" s="801"/>
      <c r="X506" s="801"/>
      <c r="Y506" s="409"/>
      <c r="Z506" s="422"/>
      <c r="AA506" s="422"/>
      <c r="AB506" s="422"/>
      <c r="AC506" s="422"/>
      <c r="AD506" s="422"/>
      <c r="AE506" s="422"/>
      <c r="AF506" s="422"/>
      <c r="AG506" s="422"/>
      <c r="AH506" s="422"/>
      <c r="AI506" s="422"/>
      <c r="AJ506" s="422"/>
      <c r="AK506" s="422"/>
      <c r="AL506" s="422"/>
      <c r="AM506" s="303"/>
    </row>
    <row r="507" spans="1:39" ht="15" outlineLevel="1">
      <c r="A507" s="529">
        <v>33</v>
      </c>
      <c r="B507" s="802" t="s">
        <v>125</v>
      </c>
      <c r="C507" s="288" t="s">
        <v>25</v>
      </c>
      <c r="D507" s="292"/>
      <c r="E507" s="292"/>
      <c r="F507" s="292"/>
      <c r="G507" s="292"/>
      <c r="H507" s="292"/>
      <c r="I507" s="292"/>
      <c r="J507" s="292"/>
      <c r="K507" s="292"/>
      <c r="L507" s="292"/>
      <c r="M507" s="292"/>
      <c r="N507" s="292">
        <v>0</v>
      </c>
      <c r="O507" s="292"/>
      <c r="P507" s="292"/>
      <c r="Q507" s="292"/>
      <c r="R507" s="292"/>
      <c r="S507" s="292"/>
      <c r="T507" s="292"/>
      <c r="U507" s="292"/>
      <c r="V507" s="292"/>
      <c r="W507" s="292"/>
      <c r="X507" s="292"/>
      <c r="Y507" s="423"/>
      <c r="Z507" s="407"/>
      <c r="AA507" s="407"/>
      <c r="AB507" s="407"/>
      <c r="AC507" s="407"/>
      <c r="AD507" s="407"/>
      <c r="AE507" s="407"/>
      <c r="AF507" s="412"/>
      <c r="AG507" s="412"/>
      <c r="AH507" s="412"/>
      <c r="AI507" s="412"/>
      <c r="AJ507" s="412"/>
      <c r="AK507" s="412"/>
      <c r="AL507" s="412"/>
      <c r="AM507" s="293">
        <f>SUM(Y507:AL507)</f>
        <v>0</v>
      </c>
    </row>
    <row r="508" spans="1:39" ht="15" outlineLevel="1">
      <c r="A508" s="529"/>
      <c r="B508" s="803" t="s">
        <v>303</v>
      </c>
      <c r="C508" s="288" t="s">
        <v>160</v>
      </c>
      <c r="D508" s="292"/>
      <c r="E508" s="292"/>
      <c r="F508" s="292"/>
      <c r="G508" s="292"/>
      <c r="H508" s="292"/>
      <c r="I508" s="292"/>
      <c r="J508" s="292"/>
      <c r="K508" s="292"/>
      <c r="L508" s="292"/>
      <c r="M508" s="292"/>
      <c r="N508" s="292">
        <f>N507</f>
        <v>0</v>
      </c>
      <c r="O508" s="292"/>
      <c r="P508" s="292"/>
      <c r="Q508" s="292"/>
      <c r="R508" s="292"/>
      <c r="S508" s="292"/>
      <c r="T508" s="292"/>
      <c r="U508" s="292"/>
      <c r="V508" s="292"/>
      <c r="W508" s="292"/>
      <c r="X508" s="292"/>
      <c r="Y508" s="408">
        <f>Y507</f>
        <v>0</v>
      </c>
      <c r="Z508" s="408">
        <f t="shared" ref="Z508:AE508" si="899">Z507</f>
        <v>0</v>
      </c>
      <c r="AA508" s="408">
        <f t="shared" si="899"/>
        <v>0</v>
      </c>
      <c r="AB508" s="408">
        <f t="shared" si="899"/>
        <v>0</v>
      </c>
      <c r="AC508" s="408">
        <f t="shared" si="899"/>
        <v>0</v>
      </c>
      <c r="AD508" s="408">
        <f t="shared" si="899"/>
        <v>0</v>
      </c>
      <c r="AE508" s="408">
        <f t="shared" si="899"/>
        <v>0</v>
      </c>
      <c r="AF508" s="408">
        <f t="shared" ref="AF508" si="900">AF507</f>
        <v>0</v>
      </c>
      <c r="AG508" s="408">
        <f t="shared" ref="AG508" si="901">AG507</f>
        <v>0</v>
      </c>
      <c r="AH508" s="408">
        <f t="shared" ref="AH508" si="902">AH507</f>
        <v>0</v>
      </c>
      <c r="AI508" s="408">
        <f t="shared" ref="AI508" si="903">AI507</f>
        <v>0</v>
      </c>
      <c r="AJ508" s="408">
        <f t="shared" ref="AJ508" si="904">AJ507</f>
        <v>0</v>
      </c>
      <c r="AK508" s="408">
        <f t="shared" ref="AK508" si="905">AK507</f>
        <v>0</v>
      </c>
      <c r="AL508" s="408">
        <f t="shared" ref="AL508" si="906">AL507</f>
        <v>0</v>
      </c>
      <c r="AM508" s="303"/>
    </row>
    <row r="509" spans="1:39" ht="15" outlineLevel="1">
      <c r="A509" s="529"/>
      <c r="B509" s="802"/>
      <c r="C509" s="288"/>
      <c r="D509" s="801"/>
      <c r="E509" s="801"/>
      <c r="F509" s="801"/>
      <c r="G509" s="801"/>
      <c r="H509" s="801"/>
      <c r="I509" s="801"/>
      <c r="J509" s="801"/>
      <c r="K509" s="801"/>
      <c r="L509" s="801"/>
      <c r="M509" s="801"/>
      <c r="N509" s="288"/>
      <c r="O509" s="801"/>
      <c r="P509" s="801"/>
      <c r="Q509" s="801"/>
      <c r="R509" s="801"/>
      <c r="S509" s="801"/>
      <c r="T509" s="801"/>
      <c r="U509" s="801"/>
      <c r="V509" s="801"/>
      <c r="W509" s="801"/>
      <c r="X509" s="801"/>
      <c r="Y509" s="409"/>
      <c r="Z509" s="422"/>
      <c r="AA509" s="422"/>
      <c r="AB509" s="422"/>
      <c r="AC509" s="422"/>
      <c r="AD509" s="422"/>
      <c r="AE509" s="422"/>
      <c r="AF509" s="422"/>
      <c r="AG509" s="422"/>
      <c r="AH509" s="422"/>
      <c r="AI509" s="422"/>
      <c r="AJ509" s="422"/>
      <c r="AK509" s="422"/>
      <c r="AL509" s="422"/>
      <c r="AM509" s="303"/>
    </row>
    <row r="510" spans="1:39" ht="15" outlineLevel="1">
      <c r="A510" s="529">
        <v>34</v>
      </c>
      <c r="B510" s="802" t="s">
        <v>126</v>
      </c>
      <c r="C510" s="288" t="s">
        <v>25</v>
      </c>
      <c r="D510" s="292"/>
      <c r="E510" s="292"/>
      <c r="F510" s="292"/>
      <c r="G510" s="292"/>
      <c r="H510" s="292"/>
      <c r="I510" s="292"/>
      <c r="J510" s="292"/>
      <c r="K510" s="292"/>
      <c r="L510" s="292"/>
      <c r="M510" s="292"/>
      <c r="N510" s="292">
        <v>0</v>
      </c>
      <c r="O510" s="292"/>
      <c r="P510" s="292"/>
      <c r="Q510" s="292"/>
      <c r="R510" s="292"/>
      <c r="S510" s="292"/>
      <c r="T510" s="292"/>
      <c r="U510" s="292"/>
      <c r="V510" s="292"/>
      <c r="W510" s="292"/>
      <c r="X510" s="292"/>
      <c r="Y510" s="423"/>
      <c r="Z510" s="407"/>
      <c r="AA510" s="407"/>
      <c r="AB510" s="407"/>
      <c r="AC510" s="407"/>
      <c r="AD510" s="407"/>
      <c r="AE510" s="407"/>
      <c r="AF510" s="412"/>
      <c r="AG510" s="412"/>
      <c r="AH510" s="412"/>
      <c r="AI510" s="412"/>
      <c r="AJ510" s="412"/>
      <c r="AK510" s="412"/>
      <c r="AL510" s="412"/>
      <c r="AM510" s="293">
        <f>SUM(Y510:AL510)</f>
        <v>0</v>
      </c>
    </row>
    <row r="511" spans="1:39" ht="15" outlineLevel="1">
      <c r="A511" s="529"/>
      <c r="B511" s="803" t="s">
        <v>303</v>
      </c>
      <c r="C511" s="288" t="s">
        <v>160</v>
      </c>
      <c r="D511" s="292"/>
      <c r="E511" s="292"/>
      <c r="F511" s="292"/>
      <c r="G511" s="292"/>
      <c r="H511" s="292"/>
      <c r="I511" s="292"/>
      <c r="J511" s="292"/>
      <c r="K511" s="292"/>
      <c r="L511" s="292"/>
      <c r="M511" s="292"/>
      <c r="N511" s="292">
        <f>N510</f>
        <v>0</v>
      </c>
      <c r="O511" s="292"/>
      <c r="P511" s="292"/>
      <c r="Q511" s="292"/>
      <c r="R511" s="292"/>
      <c r="S511" s="292"/>
      <c r="T511" s="292"/>
      <c r="U511" s="292"/>
      <c r="V511" s="292"/>
      <c r="W511" s="292"/>
      <c r="X511" s="292"/>
      <c r="Y511" s="408">
        <f>Y510</f>
        <v>0</v>
      </c>
      <c r="Z511" s="408">
        <f t="shared" ref="Z511:AE511" si="907">Z510</f>
        <v>0</v>
      </c>
      <c r="AA511" s="408">
        <f t="shared" si="907"/>
        <v>0</v>
      </c>
      <c r="AB511" s="408">
        <f t="shared" si="907"/>
        <v>0</v>
      </c>
      <c r="AC511" s="408">
        <f t="shared" si="907"/>
        <v>0</v>
      </c>
      <c r="AD511" s="408">
        <f t="shared" si="907"/>
        <v>0</v>
      </c>
      <c r="AE511" s="408">
        <f t="shared" si="907"/>
        <v>0</v>
      </c>
      <c r="AF511" s="408">
        <f t="shared" ref="AF511" si="908">AF510</f>
        <v>0</v>
      </c>
      <c r="AG511" s="408">
        <f t="shared" ref="AG511" si="909">AG510</f>
        <v>0</v>
      </c>
      <c r="AH511" s="408">
        <f t="shared" ref="AH511" si="910">AH510</f>
        <v>0</v>
      </c>
      <c r="AI511" s="408">
        <f t="shared" ref="AI511" si="911">AI510</f>
        <v>0</v>
      </c>
      <c r="AJ511" s="408">
        <f t="shared" ref="AJ511" si="912">AJ510</f>
        <v>0</v>
      </c>
      <c r="AK511" s="408">
        <f t="shared" ref="AK511" si="913">AK510</f>
        <v>0</v>
      </c>
      <c r="AL511" s="408">
        <f t="shared" ref="AL511" si="914">AL510</f>
        <v>0</v>
      </c>
      <c r="AM511" s="303"/>
    </row>
    <row r="512" spans="1:39" ht="15" outlineLevel="1">
      <c r="A512" s="529"/>
      <c r="B512" s="802"/>
      <c r="C512" s="288"/>
      <c r="D512" s="801"/>
      <c r="E512" s="801"/>
      <c r="F512" s="801"/>
      <c r="G512" s="801"/>
      <c r="H512" s="801"/>
      <c r="I512" s="801"/>
      <c r="J512" s="801"/>
      <c r="K512" s="801"/>
      <c r="L512" s="801"/>
      <c r="M512" s="801"/>
      <c r="N512" s="288"/>
      <c r="O512" s="801"/>
      <c r="P512" s="801"/>
      <c r="Q512" s="801"/>
      <c r="R512" s="801"/>
      <c r="S512" s="801"/>
      <c r="T512" s="801"/>
      <c r="U512" s="801"/>
      <c r="V512" s="801"/>
      <c r="W512" s="801"/>
      <c r="X512" s="801"/>
      <c r="Y512" s="409"/>
      <c r="Z512" s="422"/>
      <c r="AA512" s="422"/>
      <c r="AB512" s="422"/>
      <c r="AC512" s="422"/>
      <c r="AD512" s="422"/>
      <c r="AE512" s="422"/>
      <c r="AF512" s="422"/>
      <c r="AG512" s="422"/>
      <c r="AH512" s="422"/>
      <c r="AI512" s="422"/>
      <c r="AJ512" s="422"/>
      <c r="AK512" s="422"/>
      <c r="AL512" s="422"/>
      <c r="AM512" s="303"/>
    </row>
    <row r="513" spans="1:39" ht="15" outlineLevel="1">
      <c r="A513" s="529">
        <v>35</v>
      </c>
      <c r="B513" s="802" t="s">
        <v>127</v>
      </c>
      <c r="C513" s="288" t="s">
        <v>25</v>
      </c>
      <c r="D513" s="292"/>
      <c r="E513" s="292"/>
      <c r="F513" s="292"/>
      <c r="G513" s="292"/>
      <c r="H513" s="292"/>
      <c r="I513" s="292"/>
      <c r="J513" s="292"/>
      <c r="K513" s="292"/>
      <c r="L513" s="292"/>
      <c r="M513" s="292"/>
      <c r="N513" s="292">
        <v>0</v>
      </c>
      <c r="O513" s="292"/>
      <c r="P513" s="292"/>
      <c r="Q513" s="292"/>
      <c r="R513" s="292"/>
      <c r="S513" s="292"/>
      <c r="T513" s="292"/>
      <c r="U513" s="292"/>
      <c r="V513" s="292"/>
      <c r="W513" s="292"/>
      <c r="X513" s="292"/>
      <c r="Y513" s="423"/>
      <c r="Z513" s="407"/>
      <c r="AA513" s="407"/>
      <c r="AB513" s="407"/>
      <c r="AC513" s="407"/>
      <c r="AD513" s="407"/>
      <c r="AE513" s="407"/>
      <c r="AF513" s="412"/>
      <c r="AG513" s="412"/>
      <c r="AH513" s="412"/>
      <c r="AI513" s="412"/>
      <c r="AJ513" s="412"/>
      <c r="AK513" s="412"/>
      <c r="AL513" s="412"/>
      <c r="AM513" s="293">
        <f>SUM(Y513:AL513)</f>
        <v>0</v>
      </c>
    </row>
    <row r="514" spans="1:39" ht="15" outlineLevel="1">
      <c r="A514" s="529"/>
      <c r="B514" s="803" t="s">
        <v>303</v>
      </c>
      <c r="C514" s="288" t="s">
        <v>160</v>
      </c>
      <c r="D514" s="292"/>
      <c r="E514" s="292"/>
      <c r="F514" s="292"/>
      <c r="G514" s="292"/>
      <c r="H514" s="292"/>
      <c r="I514" s="292"/>
      <c r="J514" s="292"/>
      <c r="K514" s="292"/>
      <c r="L514" s="292"/>
      <c r="M514" s="292"/>
      <c r="N514" s="292">
        <f>N513</f>
        <v>0</v>
      </c>
      <c r="O514" s="292"/>
      <c r="P514" s="292"/>
      <c r="Q514" s="292"/>
      <c r="R514" s="292"/>
      <c r="S514" s="292"/>
      <c r="T514" s="292"/>
      <c r="U514" s="292"/>
      <c r="V514" s="292"/>
      <c r="W514" s="292"/>
      <c r="X514" s="292"/>
      <c r="Y514" s="408">
        <f>Y513</f>
        <v>0</v>
      </c>
      <c r="Z514" s="408">
        <f t="shared" ref="Z514:AE514" si="915">Z513</f>
        <v>0</v>
      </c>
      <c r="AA514" s="408">
        <f t="shared" si="915"/>
        <v>0</v>
      </c>
      <c r="AB514" s="408">
        <f t="shared" si="915"/>
        <v>0</v>
      </c>
      <c r="AC514" s="408">
        <f t="shared" si="915"/>
        <v>0</v>
      </c>
      <c r="AD514" s="408">
        <f t="shared" si="915"/>
        <v>0</v>
      </c>
      <c r="AE514" s="408">
        <f t="shared" si="915"/>
        <v>0</v>
      </c>
      <c r="AF514" s="408">
        <f t="shared" ref="AF514" si="916">AF513</f>
        <v>0</v>
      </c>
      <c r="AG514" s="408">
        <f t="shared" ref="AG514" si="917">AG513</f>
        <v>0</v>
      </c>
      <c r="AH514" s="408">
        <f t="shared" ref="AH514" si="918">AH513</f>
        <v>0</v>
      </c>
      <c r="AI514" s="408">
        <f t="shared" ref="AI514" si="919">AI513</f>
        <v>0</v>
      </c>
      <c r="AJ514" s="408">
        <f t="shared" ref="AJ514" si="920">AJ513</f>
        <v>0</v>
      </c>
      <c r="AK514" s="408">
        <f t="shared" ref="AK514" si="921">AK513</f>
        <v>0</v>
      </c>
      <c r="AL514" s="408">
        <f t="shared" ref="AL514" si="922">AL513</f>
        <v>0</v>
      </c>
      <c r="AM514" s="303"/>
    </row>
    <row r="515" spans="1:39" ht="15" outlineLevel="1">
      <c r="A515" s="529"/>
      <c r="B515" s="803"/>
      <c r="C515" s="288"/>
      <c r="D515" s="801"/>
      <c r="E515" s="801"/>
      <c r="F515" s="801"/>
      <c r="G515" s="801"/>
      <c r="H515" s="801"/>
      <c r="I515" s="801"/>
      <c r="J515" s="801"/>
      <c r="K515" s="801"/>
      <c r="L515" s="801"/>
      <c r="M515" s="801"/>
      <c r="N515" s="288"/>
      <c r="O515" s="801"/>
      <c r="P515" s="801"/>
      <c r="Q515" s="801"/>
      <c r="R515" s="801"/>
      <c r="S515" s="801"/>
      <c r="T515" s="801"/>
      <c r="U515" s="801"/>
      <c r="V515" s="801"/>
      <c r="W515" s="801"/>
      <c r="X515" s="801"/>
      <c r="Y515" s="409"/>
      <c r="Z515" s="422"/>
      <c r="AA515" s="422"/>
      <c r="AB515" s="422"/>
      <c r="AC515" s="422"/>
      <c r="AD515" s="422"/>
      <c r="AE515" s="422"/>
      <c r="AF515" s="422"/>
      <c r="AG515" s="422"/>
      <c r="AH515" s="422"/>
      <c r="AI515" s="422"/>
      <c r="AJ515" s="422"/>
      <c r="AK515" s="422"/>
      <c r="AL515" s="422"/>
      <c r="AM515" s="303"/>
    </row>
    <row r="516" spans="1:39" ht="15.6" outlineLevel="1">
      <c r="A516" s="529"/>
      <c r="B516" s="806" t="s">
        <v>487</v>
      </c>
      <c r="C516" s="288"/>
      <c r="D516" s="801"/>
      <c r="E516" s="801"/>
      <c r="F516" s="801"/>
      <c r="G516" s="801"/>
      <c r="H516" s="801"/>
      <c r="I516" s="801"/>
      <c r="J516" s="801"/>
      <c r="K516" s="801"/>
      <c r="L516" s="801"/>
      <c r="M516" s="801"/>
      <c r="N516" s="288"/>
      <c r="O516" s="801"/>
      <c r="P516" s="801"/>
      <c r="Q516" s="801"/>
      <c r="R516" s="801"/>
      <c r="S516" s="801"/>
      <c r="T516" s="801"/>
      <c r="U516" s="801"/>
      <c r="V516" s="801"/>
      <c r="W516" s="801"/>
      <c r="X516" s="801"/>
      <c r="Y516" s="409"/>
      <c r="Z516" s="422"/>
      <c r="AA516" s="422"/>
      <c r="AB516" s="422"/>
      <c r="AC516" s="422"/>
      <c r="AD516" s="422"/>
      <c r="AE516" s="422"/>
      <c r="AF516" s="422"/>
      <c r="AG516" s="422"/>
      <c r="AH516" s="422"/>
      <c r="AI516" s="422"/>
      <c r="AJ516" s="422"/>
      <c r="AK516" s="422"/>
      <c r="AL516" s="422"/>
      <c r="AM516" s="303"/>
    </row>
    <row r="517" spans="1:39" ht="30" outlineLevel="1">
      <c r="A517" s="529">
        <v>36</v>
      </c>
      <c r="B517" s="805" t="s">
        <v>712</v>
      </c>
      <c r="C517" s="288" t="s">
        <v>25</v>
      </c>
      <c r="D517" s="292">
        <f>'7.  Persistence Report'!AW144</f>
        <v>181253</v>
      </c>
      <c r="E517" s="292">
        <f>'7.  Persistence Report'!AX144</f>
        <v>181253</v>
      </c>
      <c r="F517" s="292">
        <f>'7.  Persistence Report'!AY144</f>
        <v>181253</v>
      </c>
      <c r="G517" s="292">
        <f>'7.  Persistence Report'!AZ144</f>
        <v>181253</v>
      </c>
      <c r="H517" s="292">
        <f>'7.  Persistence Report'!BA144</f>
        <v>181253</v>
      </c>
      <c r="I517" s="292">
        <f>'7.  Persistence Report'!BB144</f>
        <v>181253</v>
      </c>
      <c r="J517" s="292">
        <f>'7.  Persistence Report'!BC144</f>
        <v>181253</v>
      </c>
      <c r="K517" s="292">
        <f>'7.  Persistence Report'!BD144</f>
        <v>181253</v>
      </c>
      <c r="L517" s="292">
        <f>'7.  Persistence Report'!BE144</f>
        <v>181253</v>
      </c>
      <c r="M517" s="292">
        <f>'7.  Persistence Report'!BF144</f>
        <v>181253</v>
      </c>
      <c r="N517" s="292">
        <v>0</v>
      </c>
      <c r="O517" s="292">
        <f>'7.  Persistence Report'!R144</f>
        <v>33</v>
      </c>
      <c r="P517" s="292">
        <f>'7.  Persistence Report'!S144</f>
        <v>33</v>
      </c>
      <c r="Q517" s="292">
        <f>'7.  Persistence Report'!T144</f>
        <v>33</v>
      </c>
      <c r="R517" s="292">
        <f>'7.  Persistence Report'!U144</f>
        <v>33</v>
      </c>
      <c r="S517" s="292">
        <f>'7.  Persistence Report'!V144</f>
        <v>33</v>
      </c>
      <c r="T517" s="292">
        <f>'7.  Persistence Report'!W144</f>
        <v>33</v>
      </c>
      <c r="U517" s="292">
        <f>'7.  Persistence Report'!X144</f>
        <v>33</v>
      </c>
      <c r="V517" s="292">
        <f>'7.  Persistence Report'!Y144</f>
        <v>33</v>
      </c>
      <c r="W517" s="292">
        <f>'7.  Persistence Report'!Z144</f>
        <v>33</v>
      </c>
      <c r="X517" s="292">
        <f>'7.  Persistence Report'!AA144</f>
        <v>33</v>
      </c>
      <c r="Y517" s="423">
        <v>1</v>
      </c>
      <c r="Z517" s="407"/>
      <c r="AA517" s="407"/>
      <c r="AB517" s="407"/>
      <c r="AC517" s="407"/>
      <c r="AD517" s="407"/>
      <c r="AE517" s="407"/>
      <c r="AF517" s="412"/>
      <c r="AG517" s="412"/>
      <c r="AH517" s="412"/>
      <c r="AI517" s="412"/>
      <c r="AJ517" s="412"/>
      <c r="AK517" s="412"/>
      <c r="AL517" s="412"/>
      <c r="AM517" s="293">
        <f>SUM(Y517:AL517)</f>
        <v>1</v>
      </c>
    </row>
    <row r="518" spans="1:39" ht="15" outlineLevel="1">
      <c r="A518" s="529"/>
      <c r="B518" s="803" t="s">
        <v>303</v>
      </c>
      <c r="C518" s="288" t="s">
        <v>160</v>
      </c>
      <c r="D518" s="292"/>
      <c r="E518" s="292"/>
      <c r="F518" s="292"/>
      <c r="G518" s="292"/>
      <c r="H518" s="292"/>
      <c r="I518" s="292"/>
      <c r="J518" s="292"/>
      <c r="K518" s="292"/>
      <c r="L518" s="292"/>
      <c r="M518" s="292"/>
      <c r="N518" s="292">
        <f>N517</f>
        <v>0</v>
      </c>
      <c r="O518" s="292"/>
      <c r="P518" s="292"/>
      <c r="Q518" s="292"/>
      <c r="R518" s="292"/>
      <c r="S518" s="292"/>
      <c r="T518" s="292"/>
      <c r="U518" s="292"/>
      <c r="V518" s="292"/>
      <c r="W518" s="292"/>
      <c r="X518" s="292"/>
      <c r="Y518" s="408">
        <f>Y517</f>
        <v>1</v>
      </c>
      <c r="Z518" s="408">
        <f t="shared" ref="Z518:AE518" si="923">Z517</f>
        <v>0</v>
      </c>
      <c r="AA518" s="408">
        <f t="shared" si="923"/>
        <v>0</v>
      </c>
      <c r="AB518" s="408">
        <f t="shared" si="923"/>
        <v>0</v>
      </c>
      <c r="AC518" s="408">
        <f t="shared" si="923"/>
        <v>0</v>
      </c>
      <c r="AD518" s="408">
        <f t="shared" si="923"/>
        <v>0</v>
      </c>
      <c r="AE518" s="408">
        <f t="shared" si="923"/>
        <v>0</v>
      </c>
      <c r="AF518" s="408">
        <f t="shared" ref="AF518" si="924">AF517</f>
        <v>0</v>
      </c>
      <c r="AG518" s="408">
        <f t="shared" ref="AG518" si="925">AG517</f>
        <v>0</v>
      </c>
      <c r="AH518" s="408">
        <f t="shared" ref="AH518" si="926">AH517</f>
        <v>0</v>
      </c>
      <c r="AI518" s="408">
        <f t="shared" ref="AI518" si="927">AI517</f>
        <v>0</v>
      </c>
      <c r="AJ518" s="408">
        <f t="shared" ref="AJ518" si="928">AJ517</f>
        <v>0</v>
      </c>
      <c r="AK518" s="408">
        <f t="shared" ref="AK518" si="929">AK517</f>
        <v>0</v>
      </c>
      <c r="AL518" s="408">
        <f t="shared" ref="AL518" si="930">AL517</f>
        <v>0</v>
      </c>
      <c r="AM518" s="303"/>
    </row>
    <row r="519" spans="1:39" ht="15" outlineLevel="1">
      <c r="A519" s="529"/>
      <c r="B519" s="802"/>
      <c r="C519" s="288"/>
      <c r="D519" s="801"/>
      <c r="E519" s="801"/>
      <c r="F519" s="801"/>
      <c r="G519" s="801"/>
      <c r="H519" s="801"/>
      <c r="I519" s="801"/>
      <c r="J519" s="801"/>
      <c r="K519" s="801"/>
      <c r="L519" s="801"/>
      <c r="M519" s="801"/>
      <c r="N519" s="288"/>
      <c r="O519" s="801"/>
      <c r="P519" s="801"/>
      <c r="Q519" s="801"/>
      <c r="R519" s="801"/>
      <c r="S519" s="801"/>
      <c r="T519" s="801"/>
      <c r="U519" s="801"/>
      <c r="V519" s="801"/>
      <c r="W519" s="801"/>
      <c r="X519" s="801"/>
      <c r="Y519" s="409"/>
      <c r="Z519" s="422"/>
      <c r="AA519" s="422"/>
      <c r="AB519" s="422"/>
      <c r="AC519" s="422"/>
      <c r="AD519" s="422"/>
      <c r="AE519" s="422"/>
      <c r="AF519" s="422"/>
      <c r="AG519" s="422"/>
      <c r="AH519" s="422"/>
      <c r="AI519" s="422"/>
      <c r="AJ519" s="422"/>
      <c r="AK519" s="422"/>
      <c r="AL519" s="422"/>
      <c r="AM519" s="303"/>
    </row>
    <row r="520" spans="1:39" ht="15" outlineLevel="1">
      <c r="A520" s="529">
        <v>37</v>
      </c>
      <c r="B520" s="805" t="s">
        <v>714</v>
      </c>
      <c r="C520" s="288" t="s">
        <v>25</v>
      </c>
      <c r="D520" s="292">
        <f>'7.  Persistence Report'!AW146</f>
        <v>8393</v>
      </c>
      <c r="E520" s="292">
        <f>'7.  Persistence Report'!AX146</f>
        <v>8393</v>
      </c>
      <c r="F520" s="292">
        <f>'7.  Persistence Report'!AY146</f>
        <v>8393</v>
      </c>
      <c r="G520" s="292">
        <f>'7.  Persistence Report'!AZ146</f>
        <v>8393</v>
      </c>
      <c r="H520" s="292">
        <f>'7.  Persistence Report'!BA146</f>
        <v>8393</v>
      </c>
      <c r="I520" s="292">
        <f>'7.  Persistence Report'!BB146</f>
        <v>8393</v>
      </c>
      <c r="J520" s="292">
        <f>'7.  Persistence Report'!BC146</f>
        <v>8393</v>
      </c>
      <c r="K520" s="292">
        <f>'7.  Persistence Report'!BD146</f>
        <v>8393</v>
      </c>
      <c r="L520" s="292">
        <f>'7.  Persistence Report'!BE146</f>
        <v>8393</v>
      </c>
      <c r="M520" s="292">
        <f>'7.  Persistence Report'!BF146</f>
        <v>8393</v>
      </c>
      <c r="N520" s="292">
        <v>0</v>
      </c>
      <c r="O520" s="292">
        <f>'7.  Persistence Report'!R146</f>
        <v>1</v>
      </c>
      <c r="P520" s="292">
        <f>'7.  Persistence Report'!S146</f>
        <v>1</v>
      </c>
      <c r="Q520" s="292">
        <f>'7.  Persistence Report'!T146</f>
        <v>1</v>
      </c>
      <c r="R520" s="292">
        <f>'7.  Persistence Report'!U146</f>
        <v>1</v>
      </c>
      <c r="S520" s="292">
        <f>'7.  Persistence Report'!V146</f>
        <v>1</v>
      </c>
      <c r="T520" s="292">
        <f>'7.  Persistence Report'!W146</f>
        <v>1</v>
      </c>
      <c r="U520" s="292">
        <f>'7.  Persistence Report'!X146</f>
        <v>1</v>
      </c>
      <c r="V520" s="292">
        <f>'7.  Persistence Report'!Y146</f>
        <v>1</v>
      </c>
      <c r="W520" s="292">
        <f>'7.  Persistence Report'!Z146</f>
        <v>1</v>
      </c>
      <c r="X520" s="292">
        <f>'7.  Persistence Report'!AA146</f>
        <v>1</v>
      </c>
      <c r="Y520" s="423">
        <v>1</v>
      </c>
      <c r="Z520" s="407"/>
      <c r="AA520" s="407"/>
      <c r="AB520" s="407"/>
      <c r="AC520" s="407"/>
      <c r="AD520" s="407"/>
      <c r="AE520" s="407"/>
      <c r="AF520" s="412"/>
      <c r="AG520" s="412"/>
      <c r="AH520" s="412"/>
      <c r="AI520" s="412"/>
      <c r="AJ520" s="412"/>
      <c r="AK520" s="412"/>
      <c r="AL520" s="412"/>
      <c r="AM520" s="293">
        <f>SUM(Y520:AL520)</f>
        <v>1</v>
      </c>
    </row>
    <row r="521" spans="1:39" ht="15" outlineLevel="1">
      <c r="A521" s="529"/>
      <c r="B521" s="428" t="s">
        <v>305</v>
      </c>
      <c r="C521" s="288" t="s">
        <v>160</v>
      </c>
      <c r="D521" s="292"/>
      <c r="E521" s="292"/>
      <c r="F521" s="292"/>
      <c r="G521" s="292"/>
      <c r="H521" s="292"/>
      <c r="I521" s="292"/>
      <c r="J521" s="292"/>
      <c r="K521" s="292"/>
      <c r="L521" s="292"/>
      <c r="M521" s="292"/>
      <c r="N521" s="292">
        <f>N520</f>
        <v>0</v>
      </c>
      <c r="O521" s="292"/>
      <c r="P521" s="292"/>
      <c r="Q521" s="292"/>
      <c r="R521" s="292"/>
      <c r="S521" s="292"/>
      <c r="T521" s="292"/>
      <c r="U521" s="292"/>
      <c r="V521" s="292"/>
      <c r="W521" s="292"/>
      <c r="X521" s="292"/>
      <c r="Y521" s="408">
        <f>Y520</f>
        <v>1</v>
      </c>
      <c r="Z521" s="408">
        <f t="shared" ref="Z521:AE521" si="931">Z520</f>
        <v>0</v>
      </c>
      <c r="AA521" s="408">
        <f t="shared" si="931"/>
        <v>0</v>
      </c>
      <c r="AB521" s="408">
        <f t="shared" si="931"/>
        <v>0</v>
      </c>
      <c r="AC521" s="408">
        <f t="shared" si="931"/>
        <v>0</v>
      </c>
      <c r="AD521" s="408">
        <f t="shared" si="931"/>
        <v>0</v>
      </c>
      <c r="AE521" s="408">
        <f t="shared" si="931"/>
        <v>0</v>
      </c>
      <c r="AF521" s="408">
        <f t="shared" ref="AF521" si="932">AF520</f>
        <v>0</v>
      </c>
      <c r="AG521" s="408">
        <f t="shared" ref="AG521" si="933">AG520</f>
        <v>0</v>
      </c>
      <c r="AH521" s="408">
        <f t="shared" ref="AH521" si="934">AH520</f>
        <v>0</v>
      </c>
      <c r="AI521" s="408">
        <f t="shared" ref="AI521" si="935">AI520</f>
        <v>0</v>
      </c>
      <c r="AJ521" s="408">
        <f t="shared" ref="AJ521" si="936">AJ520</f>
        <v>0</v>
      </c>
      <c r="AK521" s="408">
        <f t="shared" ref="AK521" si="937">AK520</f>
        <v>0</v>
      </c>
      <c r="AL521" s="408">
        <f t="shared" ref="AL521" si="938">AL520</f>
        <v>0</v>
      </c>
      <c r="AM521" s="303"/>
    </row>
    <row r="522" spans="1:39" ht="15" outlineLevel="1">
      <c r="A522" s="529"/>
      <c r="B522" s="425"/>
      <c r="C522" s="288"/>
      <c r="D522" s="288"/>
      <c r="E522" s="288"/>
      <c r="F522" s="288"/>
      <c r="G522" s="288"/>
      <c r="H522" s="288"/>
      <c r="I522" s="288"/>
      <c r="J522" s="288"/>
      <c r="K522" s="288"/>
      <c r="L522" s="288"/>
      <c r="M522" s="288"/>
      <c r="N522" s="288"/>
      <c r="O522" s="288"/>
      <c r="P522" s="288"/>
      <c r="Q522" s="288"/>
      <c r="R522" s="288"/>
      <c r="S522" s="288"/>
      <c r="T522" s="288"/>
      <c r="U522" s="288"/>
      <c r="V522" s="288"/>
      <c r="W522" s="288"/>
      <c r="X522" s="288"/>
      <c r="Y522" s="409"/>
      <c r="Z522" s="422"/>
      <c r="AA522" s="422"/>
      <c r="AB522" s="422"/>
      <c r="AC522" s="422"/>
      <c r="AD522" s="422"/>
      <c r="AE522" s="422"/>
      <c r="AF522" s="422"/>
      <c r="AG522" s="422"/>
      <c r="AH522" s="422"/>
      <c r="AI522" s="422"/>
      <c r="AJ522" s="422"/>
      <c r="AK522" s="422"/>
      <c r="AL522" s="422"/>
      <c r="AM522" s="303"/>
    </row>
    <row r="523" spans="1:39" ht="15" outlineLevel="1">
      <c r="A523" s="529">
        <v>38</v>
      </c>
      <c r="B523" s="425" t="s">
        <v>130</v>
      </c>
      <c r="C523" s="288" t="s">
        <v>25</v>
      </c>
      <c r="D523" s="292"/>
      <c r="E523" s="292"/>
      <c r="F523" s="292"/>
      <c r="G523" s="292"/>
      <c r="H523" s="292"/>
      <c r="I523" s="292"/>
      <c r="J523" s="292"/>
      <c r="K523" s="292"/>
      <c r="L523" s="292"/>
      <c r="M523" s="292"/>
      <c r="N523" s="292">
        <v>0</v>
      </c>
      <c r="O523" s="292"/>
      <c r="P523" s="292"/>
      <c r="Q523" s="292"/>
      <c r="R523" s="292"/>
      <c r="S523" s="292"/>
      <c r="T523" s="292"/>
      <c r="U523" s="292"/>
      <c r="V523" s="292"/>
      <c r="W523" s="292"/>
      <c r="X523" s="292"/>
      <c r="Y523" s="423"/>
      <c r="Z523" s="407"/>
      <c r="AA523" s="407"/>
      <c r="AB523" s="407"/>
      <c r="AC523" s="407"/>
      <c r="AD523" s="407"/>
      <c r="AE523" s="407"/>
      <c r="AF523" s="412"/>
      <c r="AG523" s="412"/>
      <c r="AH523" s="412"/>
      <c r="AI523" s="412"/>
      <c r="AJ523" s="412"/>
      <c r="AK523" s="412"/>
      <c r="AL523" s="412"/>
      <c r="AM523" s="293">
        <f>SUM(Y523:AL523)</f>
        <v>0</v>
      </c>
    </row>
    <row r="524" spans="1:39" ht="15" outlineLevel="1">
      <c r="A524" s="529"/>
      <c r="B524" s="428" t="s">
        <v>305</v>
      </c>
      <c r="C524" s="288" t="s">
        <v>160</v>
      </c>
      <c r="D524" s="292"/>
      <c r="E524" s="292"/>
      <c r="F524" s="292"/>
      <c r="G524" s="292"/>
      <c r="H524" s="292"/>
      <c r="I524" s="292"/>
      <c r="J524" s="292"/>
      <c r="K524" s="292"/>
      <c r="L524" s="292"/>
      <c r="M524" s="292"/>
      <c r="N524" s="292">
        <f>N523</f>
        <v>0</v>
      </c>
      <c r="O524" s="292"/>
      <c r="P524" s="292"/>
      <c r="Q524" s="292"/>
      <c r="R524" s="292"/>
      <c r="S524" s="292"/>
      <c r="T524" s="292"/>
      <c r="U524" s="292"/>
      <c r="V524" s="292"/>
      <c r="W524" s="292"/>
      <c r="X524" s="292"/>
      <c r="Y524" s="408">
        <f>Y523</f>
        <v>0</v>
      </c>
      <c r="Z524" s="408">
        <f t="shared" ref="Z524:AE524" si="939">Z523</f>
        <v>0</v>
      </c>
      <c r="AA524" s="408">
        <f t="shared" si="939"/>
        <v>0</v>
      </c>
      <c r="AB524" s="408">
        <f t="shared" si="939"/>
        <v>0</v>
      </c>
      <c r="AC524" s="408">
        <f t="shared" si="939"/>
        <v>0</v>
      </c>
      <c r="AD524" s="408">
        <f t="shared" si="939"/>
        <v>0</v>
      </c>
      <c r="AE524" s="408">
        <f t="shared" si="939"/>
        <v>0</v>
      </c>
      <c r="AF524" s="408">
        <f t="shared" ref="AF524" si="940">AF523</f>
        <v>0</v>
      </c>
      <c r="AG524" s="408">
        <f t="shared" ref="AG524" si="941">AG523</f>
        <v>0</v>
      </c>
      <c r="AH524" s="408">
        <f t="shared" ref="AH524" si="942">AH523</f>
        <v>0</v>
      </c>
      <c r="AI524" s="408">
        <f t="shared" ref="AI524" si="943">AI523</f>
        <v>0</v>
      </c>
      <c r="AJ524" s="408">
        <f t="shared" ref="AJ524" si="944">AJ523</f>
        <v>0</v>
      </c>
      <c r="AK524" s="408">
        <f t="shared" ref="AK524" si="945">AK523</f>
        <v>0</v>
      </c>
      <c r="AL524" s="408">
        <f t="shared" ref="AL524" si="946">AL523</f>
        <v>0</v>
      </c>
      <c r="AM524" s="303"/>
    </row>
    <row r="525" spans="1:39" ht="15" outlineLevel="1">
      <c r="A525" s="529"/>
      <c r="B525" s="425"/>
      <c r="C525" s="288"/>
      <c r="D525" s="288"/>
      <c r="E525" s="288"/>
      <c r="F525" s="288"/>
      <c r="G525" s="288"/>
      <c r="H525" s="288"/>
      <c r="I525" s="288"/>
      <c r="J525" s="288"/>
      <c r="K525" s="288"/>
      <c r="L525" s="288"/>
      <c r="M525" s="288"/>
      <c r="N525" s="288"/>
      <c r="O525" s="288"/>
      <c r="P525" s="288"/>
      <c r="Q525" s="288"/>
      <c r="R525" s="288"/>
      <c r="S525" s="288"/>
      <c r="T525" s="288"/>
      <c r="U525" s="288"/>
      <c r="V525" s="288"/>
      <c r="W525" s="288"/>
      <c r="X525" s="288"/>
      <c r="Y525" s="409"/>
      <c r="Z525" s="422"/>
      <c r="AA525" s="422"/>
      <c r="AB525" s="422"/>
      <c r="AC525" s="422"/>
      <c r="AD525" s="422"/>
      <c r="AE525" s="422"/>
      <c r="AF525" s="422"/>
      <c r="AG525" s="422"/>
      <c r="AH525" s="422"/>
      <c r="AI525" s="422"/>
      <c r="AJ525" s="422"/>
      <c r="AK525" s="422"/>
      <c r="AL525" s="422"/>
      <c r="AM525" s="303"/>
    </row>
    <row r="526" spans="1:39" ht="30" outlineLevel="1">
      <c r="A526" s="529">
        <v>39</v>
      </c>
      <c r="B526" s="425" t="s">
        <v>131</v>
      </c>
      <c r="C526" s="288" t="s">
        <v>25</v>
      </c>
      <c r="D526" s="292"/>
      <c r="E526" s="292"/>
      <c r="F526" s="292"/>
      <c r="G526" s="292"/>
      <c r="H526" s="292"/>
      <c r="I526" s="292"/>
      <c r="J526" s="292"/>
      <c r="K526" s="292"/>
      <c r="L526" s="292"/>
      <c r="M526" s="292"/>
      <c r="N526" s="292">
        <v>0</v>
      </c>
      <c r="O526" s="292"/>
      <c r="P526" s="292"/>
      <c r="Q526" s="292"/>
      <c r="R526" s="292"/>
      <c r="S526" s="292"/>
      <c r="T526" s="292"/>
      <c r="U526" s="292"/>
      <c r="V526" s="292"/>
      <c r="W526" s="292"/>
      <c r="X526" s="292"/>
      <c r="Y526" s="423"/>
      <c r="Z526" s="407"/>
      <c r="AA526" s="407"/>
      <c r="AB526" s="407"/>
      <c r="AC526" s="407"/>
      <c r="AD526" s="407"/>
      <c r="AE526" s="407"/>
      <c r="AF526" s="412"/>
      <c r="AG526" s="412"/>
      <c r="AH526" s="412"/>
      <c r="AI526" s="412"/>
      <c r="AJ526" s="412"/>
      <c r="AK526" s="412"/>
      <c r="AL526" s="412"/>
      <c r="AM526" s="293">
        <f>SUM(Y526:AL526)</f>
        <v>0</v>
      </c>
    </row>
    <row r="527" spans="1:39" ht="15" outlineLevel="1">
      <c r="A527" s="529"/>
      <c r="B527" s="428" t="s">
        <v>305</v>
      </c>
      <c r="C527" s="288" t="s">
        <v>160</v>
      </c>
      <c r="D527" s="292"/>
      <c r="E527" s="292"/>
      <c r="F527" s="292"/>
      <c r="G527" s="292"/>
      <c r="H527" s="292"/>
      <c r="I527" s="292"/>
      <c r="J527" s="292"/>
      <c r="K527" s="292"/>
      <c r="L527" s="292"/>
      <c r="M527" s="292"/>
      <c r="N527" s="292">
        <f>N526</f>
        <v>0</v>
      </c>
      <c r="O527" s="292"/>
      <c r="P527" s="292"/>
      <c r="Q527" s="292"/>
      <c r="R527" s="292"/>
      <c r="S527" s="292"/>
      <c r="T527" s="292"/>
      <c r="U527" s="292"/>
      <c r="V527" s="292"/>
      <c r="W527" s="292"/>
      <c r="X527" s="292"/>
      <c r="Y527" s="408">
        <f>Y526</f>
        <v>0</v>
      </c>
      <c r="Z527" s="408">
        <f t="shared" ref="Z527:AE527" si="947">Z526</f>
        <v>0</v>
      </c>
      <c r="AA527" s="408">
        <f t="shared" si="947"/>
        <v>0</v>
      </c>
      <c r="AB527" s="408">
        <f t="shared" si="947"/>
        <v>0</v>
      </c>
      <c r="AC527" s="408">
        <f t="shared" si="947"/>
        <v>0</v>
      </c>
      <c r="AD527" s="408">
        <f t="shared" si="947"/>
        <v>0</v>
      </c>
      <c r="AE527" s="408">
        <f t="shared" si="947"/>
        <v>0</v>
      </c>
      <c r="AF527" s="408">
        <f t="shared" ref="AF527" si="948">AF526</f>
        <v>0</v>
      </c>
      <c r="AG527" s="408">
        <f t="shared" ref="AG527" si="949">AG526</f>
        <v>0</v>
      </c>
      <c r="AH527" s="408">
        <f t="shared" ref="AH527" si="950">AH526</f>
        <v>0</v>
      </c>
      <c r="AI527" s="408">
        <f t="shared" ref="AI527" si="951">AI526</f>
        <v>0</v>
      </c>
      <c r="AJ527" s="408">
        <f t="shared" ref="AJ527" si="952">AJ526</f>
        <v>0</v>
      </c>
      <c r="AK527" s="408">
        <f t="shared" ref="AK527" si="953">AK526</f>
        <v>0</v>
      </c>
      <c r="AL527" s="408">
        <f t="shared" ref="AL527" si="954">AL526</f>
        <v>0</v>
      </c>
      <c r="AM527" s="303"/>
    </row>
    <row r="528" spans="1:39" ht="15" outlineLevel="1">
      <c r="A528" s="529"/>
      <c r="B528" s="425"/>
      <c r="C528" s="288"/>
      <c r="D528" s="288"/>
      <c r="E528" s="288"/>
      <c r="F528" s="288"/>
      <c r="G528" s="288"/>
      <c r="H528" s="288"/>
      <c r="I528" s="288"/>
      <c r="J528" s="288"/>
      <c r="K528" s="288"/>
      <c r="L528" s="288"/>
      <c r="M528" s="288"/>
      <c r="N528" s="288"/>
      <c r="O528" s="288"/>
      <c r="P528" s="288"/>
      <c r="Q528" s="288"/>
      <c r="R528" s="288"/>
      <c r="S528" s="288"/>
      <c r="T528" s="288"/>
      <c r="U528" s="288"/>
      <c r="V528" s="288"/>
      <c r="W528" s="288"/>
      <c r="X528" s="288"/>
      <c r="Y528" s="409"/>
      <c r="Z528" s="422"/>
      <c r="AA528" s="422"/>
      <c r="AB528" s="422"/>
      <c r="AC528" s="422"/>
      <c r="AD528" s="422"/>
      <c r="AE528" s="422"/>
      <c r="AF528" s="422"/>
      <c r="AG528" s="422"/>
      <c r="AH528" s="422"/>
      <c r="AI528" s="422"/>
      <c r="AJ528" s="422"/>
      <c r="AK528" s="422"/>
      <c r="AL528" s="422"/>
      <c r="AM528" s="303"/>
    </row>
    <row r="529" spans="1:39" ht="30" outlineLevel="1">
      <c r="A529" s="529">
        <v>40</v>
      </c>
      <c r="B529" s="425" t="s">
        <v>132</v>
      </c>
      <c r="C529" s="288" t="s">
        <v>25</v>
      </c>
      <c r="D529" s="292"/>
      <c r="E529" s="292"/>
      <c r="F529" s="292"/>
      <c r="G529" s="292"/>
      <c r="H529" s="292"/>
      <c r="I529" s="292"/>
      <c r="J529" s="292"/>
      <c r="K529" s="292"/>
      <c r="L529" s="292"/>
      <c r="M529" s="292"/>
      <c r="N529" s="292">
        <v>0</v>
      </c>
      <c r="O529" s="292"/>
      <c r="P529" s="292"/>
      <c r="Q529" s="292"/>
      <c r="R529" s="292"/>
      <c r="S529" s="292"/>
      <c r="T529" s="292"/>
      <c r="U529" s="292"/>
      <c r="V529" s="292"/>
      <c r="W529" s="292"/>
      <c r="X529" s="292"/>
      <c r="Y529" s="423"/>
      <c r="Z529" s="407"/>
      <c r="AA529" s="407"/>
      <c r="AB529" s="407"/>
      <c r="AC529" s="407"/>
      <c r="AD529" s="407"/>
      <c r="AE529" s="407"/>
      <c r="AF529" s="412"/>
      <c r="AG529" s="412"/>
      <c r="AH529" s="412"/>
      <c r="AI529" s="412"/>
      <c r="AJ529" s="412"/>
      <c r="AK529" s="412"/>
      <c r="AL529" s="412"/>
      <c r="AM529" s="293">
        <f>SUM(Y529:AL529)</f>
        <v>0</v>
      </c>
    </row>
    <row r="530" spans="1:39" ht="15" outlineLevel="1">
      <c r="A530" s="529"/>
      <c r="B530" s="428" t="s">
        <v>305</v>
      </c>
      <c r="C530" s="288" t="s">
        <v>160</v>
      </c>
      <c r="D530" s="292"/>
      <c r="E530" s="292"/>
      <c r="F530" s="292"/>
      <c r="G530" s="292"/>
      <c r="H530" s="292"/>
      <c r="I530" s="292"/>
      <c r="J530" s="292"/>
      <c r="K530" s="292"/>
      <c r="L530" s="292"/>
      <c r="M530" s="292"/>
      <c r="N530" s="292">
        <f>N529</f>
        <v>0</v>
      </c>
      <c r="O530" s="292"/>
      <c r="P530" s="292"/>
      <c r="Q530" s="292"/>
      <c r="R530" s="292"/>
      <c r="S530" s="292"/>
      <c r="T530" s="292"/>
      <c r="U530" s="292"/>
      <c r="V530" s="292"/>
      <c r="W530" s="292"/>
      <c r="X530" s="292"/>
      <c r="Y530" s="408">
        <f>Y529</f>
        <v>0</v>
      </c>
      <c r="Z530" s="408">
        <f t="shared" ref="Z530:AE530" si="955">Z529</f>
        <v>0</v>
      </c>
      <c r="AA530" s="408">
        <f t="shared" si="955"/>
        <v>0</v>
      </c>
      <c r="AB530" s="408">
        <f t="shared" si="955"/>
        <v>0</v>
      </c>
      <c r="AC530" s="408">
        <f t="shared" si="955"/>
        <v>0</v>
      </c>
      <c r="AD530" s="408">
        <f t="shared" si="955"/>
        <v>0</v>
      </c>
      <c r="AE530" s="408">
        <f t="shared" si="955"/>
        <v>0</v>
      </c>
      <c r="AF530" s="408">
        <f t="shared" ref="AF530" si="956">AF529</f>
        <v>0</v>
      </c>
      <c r="AG530" s="408">
        <f t="shared" ref="AG530" si="957">AG529</f>
        <v>0</v>
      </c>
      <c r="AH530" s="408">
        <f t="shared" ref="AH530" si="958">AH529</f>
        <v>0</v>
      </c>
      <c r="AI530" s="408">
        <f t="shared" ref="AI530" si="959">AI529</f>
        <v>0</v>
      </c>
      <c r="AJ530" s="408">
        <f t="shared" ref="AJ530" si="960">AJ529</f>
        <v>0</v>
      </c>
      <c r="AK530" s="408">
        <f t="shared" ref="AK530" si="961">AK529</f>
        <v>0</v>
      </c>
      <c r="AL530" s="408">
        <f t="shared" ref="AL530" si="962">AL529</f>
        <v>0</v>
      </c>
      <c r="AM530" s="303"/>
    </row>
    <row r="531" spans="1:39" ht="15" outlineLevel="1">
      <c r="A531" s="529"/>
      <c r="B531" s="425"/>
      <c r="C531" s="288"/>
      <c r="D531" s="288"/>
      <c r="E531" s="288"/>
      <c r="F531" s="288"/>
      <c r="G531" s="288"/>
      <c r="H531" s="288"/>
      <c r="I531" s="288"/>
      <c r="J531" s="288"/>
      <c r="K531" s="288"/>
      <c r="L531" s="288"/>
      <c r="M531" s="288"/>
      <c r="N531" s="288"/>
      <c r="O531" s="288"/>
      <c r="P531" s="288"/>
      <c r="Q531" s="288"/>
      <c r="R531" s="288"/>
      <c r="S531" s="288"/>
      <c r="T531" s="288"/>
      <c r="U531" s="288"/>
      <c r="V531" s="288"/>
      <c r="W531" s="288"/>
      <c r="X531" s="288"/>
      <c r="Y531" s="409"/>
      <c r="Z531" s="422"/>
      <c r="AA531" s="422"/>
      <c r="AB531" s="422"/>
      <c r="AC531" s="422"/>
      <c r="AD531" s="422"/>
      <c r="AE531" s="422"/>
      <c r="AF531" s="422"/>
      <c r="AG531" s="422"/>
      <c r="AH531" s="422"/>
      <c r="AI531" s="422"/>
      <c r="AJ531" s="422"/>
      <c r="AK531" s="422"/>
      <c r="AL531" s="422"/>
      <c r="AM531" s="303"/>
    </row>
    <row r="532" spans="1:39" ht="45" outlineLevel="1">
      <c r="A532" s="529">
        <v>41</v>
      </c>
      <c r="B532" s="425" t="s">
        <v>133</v>
      </c>
      <c r="C532" s="288" t="s">
        <v>25</v>
      </c>
      <c r="D532" s="292"/>
      <c r="E532" s="292"/>
      <c r="F532" s="292"/>
      <c r="G532" s="292"/>
      <c r="H532" s="292"/>
      <c r="I532" s="292"/>
      <c r="J532" s="292"/>
      <c r="K532" s="292"/>
      <c r="L532" s="292"/>
      <c r="M532" s="292"/>
      <c r="N532" s="292">
        <v>0</v>
      </c>
      <c r="O532" s="292"/>
      <c r="P532" s="292"/>
      <c r="Q532" s="292"/>
      <c r="R532" s="292"/>
      <c r="S532" s="292"/>
      <c r="T532" s="292"/>
      <c r="U532" s="292"/>
      <c r="V532" s="292"/>
      <c r="W532" s="292"/>
      <c r="X532" s="292"/>
      <c r="Y532" s="423"/>
      <c r="Z532" s="407"/>
      <c r="AA532" s="407"/>
      <c r="AB532" s="407"/>
      <c r="AC532" s="407"/>
      <c r="AD532" s="407"/>
      <c r="AE532" s="407"/>
      <c r="AF532" s="412"/>
      <c r="AG532" s="412"/>
      <c r="AH532" s="412"/>
      <c r="AI532" s="412"/>
      <c r="AJ532" s="412"/>
      <c r="AK532" s="412"/>
      <c r="AL532" s="412"/>
      <c r="AM532" s="293">
        <f>SUM(Y532:AL532)</f>
        <v>0</v>
      </c>
    </row>
    <row r="533" spans="1:39" ht="15" outlineLevel="1">
      <c r="A533" s="529"/>
      <c r="B533" s="428" t="s">
        <v>305</v>
      </c>
      <c r="C533" s="288" t="s">
        <v>160</v>
      </c>
      <c r="D533" s="292"/>
      <c r="E533" s="292"/>
      <c r="F533" s="292"/>
      <c r="G533" s="292"/>
      <c r="H533" s="292"/>
      <c r="I533" s="292"/>
      <c r="J533" s="292"/>
      <c r="K533" s="292"/>
      <c r="L533" s="292"/>
      <c r="M533" s="292"/>
      <c r="N533" s="292">
        <f>N532</f>
        <v>0</v>
      </c>
      <c r="O533" s="292"/>
      <c r="P533" s="292"/>
      <c r="Q533" s="292"/>
      <c r="R533" s="292"/>
      <c r="S533" s="292"/>
      <c r="T533" s="292"/>
      <c r="U533" s="292"/>
      <c r="V533" s="292"/>
      <c r="W533" s="292"/>
      <c r="X533" s="292"/>
      <c r="Y533" s="408">
        <f>Y532</f>
        <v>0</v>
      </c>
      <c r="Z533" s="408">
        <f t="shared" ref="Z533:AE533" si="963">Z532</f>
        <v>0</v>
      </c>
      <c r="AA533" s="408">
        <f t="shared" si="963"/>
        <v>0</v>
      </c>
      <c r="AB533" s="408">
        <f t="shared" si="963"/>
        <v>0</v>
      </c>
      <c r="AC533" s="408">
        <f t="shared" si="963"/>
        <v>0</v>
      </c>
      <c r="AD533" s="408">
        <f t="shared" si="963"/>
        <v>0</v>
      </c>
      <c r="AE533" s="408">
        <f t="shared" si="963"/>
        <v>0</v>
      </c>
      <c r="AF533" s="408">
        <f t="shared" ref="AF533" si="964">AF532</f>
        <v>0</v>
      </c>
      <c r="AG533" s="408">
        <f t="shared" ref="AG533" si="965">AG532</f>
        <v>0</v>
      </c>
      <c r="AH533" s="408">
        <f t="shared" ref="AH533" si="966">AH532</f>
        <v>0</v>
      </c>
      <c r="AI533" s="408">
        <f t="shared" ref="AI533" si="967">AI532</f>
        <v>0</v>
      </c>
      <c r="AJ533" s="408">
        <f t="shared" ref="AJ533" si="968">AJ532</f>
        <v>0</v>
      </c>
      <c r="AK533" s="408">
        <f t="shared" ref="AK533" si="969">AK532</f>
        <v>0</v>
      </c>
      <c r="AL533" s="408">
        <f t="shared" ref="AL533" si="970">AL532</f>
        <v>0</v>
      </c>
      <c r="AM533" s="303"/>
    </row>
    <row r="534" spans="1:39" ht="15" outlineLevel="1">
      <c r="A534" s="529"/>
      <c r="B534" s="425"/>
      <c r="C534" s="288"/>
      <c r="D534" s="288"/>
      <c r="E534" s="288"/>
      <c r="F534" s="288"/>
      <c r="G534" s="288"/>
      <c r="H534" s="288"/>
      <c r="I534" s="288"/>
      <c r="J534" s="288"/>
      <c r="K534" s="288"/>
      <c r="L534" s="288"/>
      <c r="M534" s="288"/>
      <c r="N534" s="288"/>
      <c r="O534" s="288"/>
      <c r="P534" s="288"/>
      <c r="Q534" s="288"/>
      <c r="R534" s="288"/>
      <c r="S534" s="288"/>
      <c r="T534" s="288"/>
      <c r="U534" s="288"/>
      <c r="V534" s="288"/>
      <c r="W534" s="288"/>
      <c r="X534" s="288"/>
      <c r="Y534" s="409"/>
      <c r="Z534" s="422"/>
      <c r="AA534" s="422"/>
      <c r="AB534" s="422"/>
      <c r="AC534" s="422"/>
      <c r="AD534" s="422"/>
      <c r="AE534" s="422"/>
      <c r="AF534" s="422"/>
      <c r="AG534" s="422"/>
      <c r="AH534" s="422"/>
      <c r="AI534" s="422"/>
      <c r="AJ534" s="422"/>
      <c r="AK534" s="422"/>
      <c r="AL534" s="422"/>
      <c r="AM534" s="303"/>
    </row>
    <row r="535" spans="1:39" ht="30" outlineLevel="1">
      <c r="A535" s="529">
        <v>42</v>
      </c>
      <c r="B535" s="425" t="s">
        <v>134</v>
      </c>
      <c r="C535" s="288" t="s">
        <v>25</v>
      </c>
      <c r="D535" s="292"/>
      <c r="E535" s="292"/>
      <c r="F535" s="292"/>
      <c r="G535" s="292"/>
      <c r="H535" s="292"/>
      <c r="I535" s="292"/>
      <c r="J535" s="292"/>
      <c r="K535" s="292"/>
      <c r="L535" s="292"/>
      <c r="M535" s="292"/>
      <c r="N535" s="288"/>
      <c r="O535" s="292"/>
      <c r="P535" s="292"/>
      <c r="Q535" s="292"/>
      <c r="R535" s="292"/>
      <c r="S535" s="292"/>
      <c r="T535" s="292"/>
      <c r="U535" s="292"/>
      <c r="V535" s="292"/>
      <c r="W535" s="292"/>
      <c r="X535" s="292"/>
      <c r="Y535" s="423"/>
      <c r="Z535" s="407"/>
      <c r="AA535" s="407"/>
      <c r="AB535" s="407"/>
      <c r="AC535" s="407"/>
      <c r="AD535" s="407"/>
      <c r="AE535" s="407"/>
      <c r="AF535" s="412"/>
      <c r="AG535" s="412"/>
      <c r="AH535" s="412"/>
      <c r="AI535" s="412"/>
      <c r="AJ535" s="412"/>
      <c r="AK535" s="412"/>
      <c r="AL535" s="412"/>
      <c r="AM535" s="293">
        <f>SUM(Y535:AL535)</f>
        <v>0</v>
      </c>
    </row>
    <row r="536" spans="1:39" ht="15" outlineLevel="1">
      <c r="A536" s="529"/>
      <c r="B536" s="428" t="s">
        <v>305</v>
      </c>
      <c r="C536" s="288" t="s">
        <v>160</v>
      </c>
      <c r="D536" s="292"/>
      <c r="E536" s="292"/>
      <c r="F536" s="292"/>
      <c r="G536" s="292"/>
      <c r="H536" s="292"/>
      <c r="I536" s="292"/>
      <c r="J536" s="292"/>
      <c r="K536" s="292"/>
      <c r="L536" s="292"/>
      <c r="M536" s="292"/>
      <c r="N536" s="465"/>
      <c r="O536" s="292"/>
      <c r="P536" s="292"/>
      <c r="Q536" s="292"/>
      <c r="R536" s="292"/>
      <c r="S536" s="292"/>
      <c r="T536" s="292"/>
      <c r="U536" s="292"/>
      <c r="V536" s="292"/>
      <c r="W536" s="292"/>
      <c r="X536" s="292"/>
      <c r="Y536" s="408">
        <f>Y535</f>
        <v>0</v>
      </c>
      <c r="Z536" s="408">
        <f t="shared" ref="Z536:AE536" si="971">Z535</f>
        <v>0</v>
      </c>
      <c r="AA536" s="408">
        <f t="shared" si="971"/>
        <v>0</v>
      </c>
      <c r="AB536" s="408">
        <f t="shared" si="971"/>
        <v>0</v>
      </c>
      <c r="AC536" s="408">
        <f t="shared" si="971"/>
        <v>0</v>
      </c>
      <c r="AD536" s="408">
        <f t="shared" si="971"/>
        <v>0</v>
      </c>
      <c r="AE536" s="408">
        <f t="shared" si="971"/>
        <v>0</v>
      </c>
      <c r="AF536" s="408">
        <f t="shared" ref="AF536" si="972">AF535</f>
        <v>0</v>
      </c>
      <c r="AG536" s="408">
        <f t="shared" ref="AG536" si="973">AG535</f>
        <v>0</v>
      </c>
      <c r="AH536" s="408">
        <f t="shared" ref="AH536" si="974">AH535</f>
        <v>0</v>
      </c>
      <c r="AI536" s="408">
        <f t="shared" ref="AI536" si="975">AI535</f>
        <v>0</v>
      </c>
      <c r="AJ536" s="408">
        <f t="shared" ref="AJ536" si="976">AJ535</f>
        <v>0</v>
      </c>
      <c r="AK536" s="408">
        <f t="shared" ref="AK536" si="977">AK535</f>
        <v>0</v>
      </c>
      <c r="AL536" s="408">
        <f t="shared" ref="AL536" si="978">AL535</f>
        <v>0</v>
      </c>
      <c r="AM536" s="303"/>
    </row>
    <row r="537" spans="1:39" ht="15" outlineLevel="1">
      <c r="A537" s="529"/>
      <c r="B537" s="425"/>
      <c r="C537" s="288"/>
      <c r="D537" s="288"/>
      <c r="E537" s="288"/>
      <c r="F537" s="288"/>
      <c r="G537" s="288"/>
      <c r="H537" s="288"/>
      <c r="I537" s="288"/>
      <c r="J537" s="288"/>
      <c r="K537" s="288"/>
      <c r="L537" s="288"/>
      <c r="M537" s="288"/>
      <c r="N537" s="288"/>
      <c r="O537" s="288"/>
      <c r="P537" s="288"/>
      <c r="Q537" s="288"/>
      <c r="R537" s="288"/>
      <c r="S537" s="288"/>
      <c r="T537" s="288"/>
      <c r="U537" s="288"/>
      <c r="V537" s="288"/>
      <c r="W537" s="288"/>
      <c r="X537" s="288"/>
      <c r="Y537" s="409"/>
      <c r="Z537" s="422"/>
      <c r="AA537" s="422"/>
      <c r="AB537" s="422"/>
      <c r="AC537" s="422"/>
      <c r="AD537" s="422"/>
      <c r="AE537" s="422"/>
      <c r="AF537" s="422"/>
      <c r="AG537" s="422"/>
      <c r="AH537" s="422"/>
      <c r="AI537" s="422"/>
      <c r="AJ537" s="422"/>
      <c r="AK537" s="422"/>
      <c r="AL537" s="422"/>
      <c r="AM537" s="303"/>
    </row>
    <row r="538" spans="1:39" ht="15" outlineLevel="1">
      <c r="A538" s="529">
        <v>43</v>
      </c>
      <c r="B538" s="425" t="s">
        <v>135</v>
      </c>
      <c r="C538" s="288" t="s">
        <v>25</v>
      </c>
      <c r="D538" s="292"/>
      <c r="E538" s="292"/>
      <c r="F538" s="292"/>
      <c r="G538" s="292"/>
      <c r="H538" s="292"/>
      <c r="I538" s="292"/>
      <c r="J538" s="292"/>
      <c r="K538" s="292"/>
      <c r="L538" s="292"/>
      <c r="M538" s="292"/>
      <c r="N538" s="292">
        <v>0</v>
      </c>
      <c r="O538" s="292"/>
      <c r="P538" s="292"/>
      <c r="Q538" s="292"/>
      <c r="R538" s="292"/>
      <c r="S538" s="292"/>
      <c r="T538" s="292"/>
      <c r="U538" s="292"/>
      <c r="V538" s="292"/>
      <c r="W538" s="292"/>
      <c r="X538" s="292"/>
      <c r="Y538" s="423"/>
      <c r="Z538" s="407"/>
      <c r="AA538" s="407"/>
      <c r="AB538" s="407"/>
      <c r="AC538" s="407"/>
      <c r="AD538" s="407"/>
      <c r="AE538" s="407"/>
      <c r="AF538" s="412"/>
      <c r="AG538" s="412"/>
      <c r="AH538" s="412"/>
      <c r="AI538" s="412"/>
      <c r="AJ538" s="412"/>
      <c r="AK538" s="412"/>
      <c r="AL538" s="412"/>
      <c r="AM538" s="293">
        <f>SUM(Y538:AL538)</f>
        <v>0</v>
      </c>
    </row>
    <row r="539" spans="1:39" ht="15" outlineLevel="1">
      <c r="A539" s="529"/>
      <c r="B539" s="428" t="s">
        <v>305</v>
      </c>
      <c r="C539" s="288" t="s">
        <v>160</v>
      </c>
      <c r="D539" s="292"/>
      <c r="E539" s="292"/>
      <c r="F539" s="292"/>
      <c r="G539" s="292"/>
      <c r="H539" s="292"/>
      <c r="I539" s="292"/>
      <c r="J539" s="292"/>
      <c r="K539" s="292"/>
      <c r="L539" s="292"/>
      <c r="M539" s="292"/>
      <c r="N539" s="292">
        <f>N538</f>
        <v>0</v>
      </c>
      <c r="O539" s="292"/>
      <c r="P539" s="292"/>
      <c r="Q539" s="292"/>
      <c r="R539" s="292"/>
      <c r="S539" s="292"/>
      <c r="T539" s="292"/>
      <c r="U539" s="292"/>
      <c r="V539" s="292"/>
      <c r="W539" s="292"/>
      <c r="X539" s="292"/>
      <c r="Y539" s="408">
        <f>Y538</f>
        <v>0</v>
      </c>
      <c r="Z539" s="408">
        <f t="shared" ref="Z539:AE539" si="979">Z538</f>
        <v>0</v>
      </c>
      <c r="AA539" s="408">
        <f t="shared" si="979"/>
        <v>0</v>
      </c>
      <c r="AB539" s="408">
        <f t="shared" si="979"/>
        <v>0</v>
      </c>
      <c r="AC539" s="408">
        <f t="shared" si="979"/>
        <v>0</v>
      </c>
      <c r="AD539" s="408">
        <f t="shared" si="979"/>
        <v>0</v>
      </c>
      <c r="AE539" s="408">
        <f t="shared" si="979"/>
        <v>0</v>
      </c>
      <c r="AF539" s="408">
        <f t="shared" ref="AF539" si="980">AF538</f>
        <v>0</v>
      </c>
      <c r="AG539" s="408">
        <f t="shared" ref="AG539" si="981">AG538</f>
        <v>0</v>
      </c>
      <c r="AH539" s="408">
        <f t="shared" ref="AH539" si="982">AH538</f>
        <v>0</v>
      </c>
      <c r="AI539" s="408">
        <f t="shared" ref="AI539" si="983">AI538</f>
        <v>0</v>
      </c>
      <c r="AJ539" s="408">
        <f t="shared" ref="AJ539" si="984">AJ538</f>
        <v>0</v>
      </c>
      <c r="AK539" s="408">
        <f t="shared" ref="AK539" si="985">AK538</f>
        <v>0</v>
      </c>
      <c r="AL539" s="408">
        <f t="shared" ref="AL539" si="986">AL538</f>
        <v>0</v>
      </c>
      <c r="AM539" s="303"/>
    </row>
    <row r="540" spans="1:39" ht="15" outlineLevel="1">
      <c r="A540" s="529"/>
      <c r="B540" s="425"/>
      <c r="C540" s="288"/>
      <c r="D540" s="288"/>
      <c r="E540" s="288"/>
      <c r="F540" s="288"/>
      <c r="G540" s="288"/>
      <c r="H540" s="288"/>
      <c r="I540" s="288"/>
      <c r="J540" s="288"/>
      <c r="K540" s="288"/>
      <c r="L540" s="288"/>
      <c r="M540" s="288"/>
      <c r="N540" s="288"/>
      <c r="O540" s="288"/>
      <c r="P540" s="288"/>
      <c r="Q540" s="288"/>
      <c r="R540" s="288"/>
      <c r="S540" s="288"/>
      <c r="T540" s="288"/>
      <c r="U540" s="288"/>
      <c r="V540" s="288"/>
      <c r="W540" s="288"/>
      <c r="X540" s="288"/>
      <c r="Y540" s="409"/>
      <c r="Z540" s="422"/>
      <c r="AA540" s="422"/>
      <c r="AB540" s="422"/>
      <c r="AC540" s="422"/>
      <c r="AD540" s="422"/>
      <c r="AE540" s="422"/>
      <c r="AF540" s="422"/>
      <c r="AG540" s="422"/>
      <c r="AH540" s="422"/>
      <c r="AI540" s="422"/>
      <c r="AJ540" s="422"/>
      <c r="AK540" s="422"/>
      <c r="AL540" s="422"/>
      <c r="AM540" s="303"/>
    </row>
    <row r="541" spans="1:39" ht="45" outlineLevel="1">
      <c r="A541" s="529">
        <v>44</v>
      </c>
      <c r="B541" s="425" t="s">
        <v>136</v>
      </c>
      <c r="C541" s="288" t="s">
        <v>25</v>
      </c>
      <c r="D541" s="292"/>
      <c r="E541" s="292"/>
      <c r="F541" s="292"/>
      <c r="G541" s="292"/>
      <c r="H541" s="292"/>
      <c r="I541" s="292"/>
      <c r="J541" s="292"/>
      <c r="K541" s="292"/>
      <c r="L541" s="292"/>
      <c r="M541" s="292"/>
      <c r="N541" s="292">
        <v>0</v>
      </c>
      <c r="O541" s="292"/>
      <c r="P541" s="292"/>
      <c r="Q541" s="292"/>
      <c r="R541" s="292"/>
      <c r="S541" s="292"/>
      <c r="T541" s="292"/>
      <c r="U541" s="292"/>
      <c r="V541" s="292"/>
      <c r="W541" s="292"/>
      <c r="X541" s="292"/>
      <c r="Y541" s="423"/>
      <c r="Z541" s="407"/>
      <c r="AA541" s="407"/>
      <c r="AB541" s="407"/>
      <c r="AC541" s="407"/>
      <c r="AD541" s="407"/>
      <c r="AE541" s="407"/>
      <c r="AF541" s="412"/>
      <c r="AG541" s="412"/>
      <c r="AH541" s="412"/>
      <c r="AI541" s="412"/>
      <c r="AJ541" s="412"/>
      <c r="AK541" s="412"/>
      <c r="AL541" s="412"/>
      <c r="AM541" s="293">
        <f>SUM(Y541:AL541)</f>
        <v>0</v>
      </c>
    </row>
    <row r="542" spans="1:39" ht="15" outlineLevel="1">
      <c r="A542" s="529"/>
      <c r="B542" s="428" t="s">
        <v>305</v>
      </c>
      <c r="C542" s="288" t="s">
        <v>160</v>
      </c>
      <c r="D542" s="292"/>
      <c r="E542" s="292"/>
      <c r="F542" s="292"/>
      <c r="G542" s="292"/>
      <c r="H542" s="292"/>
      <c r="I542" s="292"/>
      <c r="J542" s="292"/>
      <c r="K542" s="292"/>
      <c r="L542" s="292"/>
      <c r="M542" s="292"/>
      <c r="N542" s="292">
        <f>N541</f>
        <v>0</v>
      </c>
      <c r="O542" s="292"/>
      <c r="P542" s="292"/>
      <c r="Q542" s="292"/>
      <c r="R542" s="292"/>
      <c r="S542" s="292"/>
      <c r="T542" s="292"/>
      <c r="U542" s="292"/>
      <c r="V542" s="292"/>
      <c r="W542" s="292"/>
      <c r="X542" s="292"/>
      <c r="Y542" s="408">
        <f>Y541</f>
        <v>0</v>
      </c>
      <c r="Z542" s="408">
        <f t="shared" ref="Z542:AE542" si="987">Z541</f>
        <v>0</v>
      </c>
      <c r="AA542" s="408">
        <f t="shared" si="987"/>
        <v>0</v>
      </c>
      <c r="AB542" s="408">
        <f t="shared" si="987"/>
        <v>0</v>
      </c>
      <c r="AC542" s="408">
        <f t="shared" si="987"/>
        <v>0</v>
      </c>
      <c r="AD542" s="408">
        <f t="shared" si="987"/>
        <v>0</v>
      </c>
      <c r="AE542" s="408">
        <f t="shared" si="987"/>
        <v>0</v>
      </c>
      <c r="AF542" s="408">
        <f t="shared" ref="AF542" si="988">AF541</f>
        <v>0</v>
      </c>
      <c r="AG542" s="408">
        <f t="shared" ref="AG542" si="989">AG541</f>
        <v>0</v>
      </c>
      <c r="AH542" s="408">
        <f t="shared" ref="AH542" si="990">AH541</f>
        <v>0</v>
      </c>
      <c r="AI542" s="408">
        <f t="shared" ref="AI542" si="991">AI541</f>
        <v>0</v>
      </c>
      <c r="AJ542" s="408">
        <f t="shared" ref="AJ542" si="992">AJ541</f>
        <v>0</v>
      </c>
      <c r="AK542" s="408">
        <f t="shared" ref="AK542" si="993">AK541</f>
        <v>0</v>
      </c>
      <c r="AL542" s="408">
        <f t="shared" ref="AL542" si="994">AL541</f>
        <v>0</v>
      </c>
      <c r="AM542" s="303"/>
    </row>
    <row r="543" spans="1:39" ht="15" outlineLevel="1">
      <c r="A543" s="529"/>
      <c r="B543" s="425"/>
      <c r="C543" s="288"/>
      <c r="D543" s="288"/>
      <c r="E543" s="288"/>
      <c r="F543" s="288"/>
      <c r="G543" s="288"/>
      <c r="H543" s="288"/>
      <c r="I543" s="288"/>
      <c r="J543" s="288"/>
      <c r="K543" s="288"/>
      <c r="L543" s="288"/>
      <c r="M543" s="288"/>
      <c r="N543" s="288"/>
      <c r="O543" s="288"/>
      <c r="P543" s="288"/>
      <c r="Q543" s="288"/>
      <c r="R543" s="288"/>
      <c r="S543" s="288"/>
      <c r="T543" s="288"/>
      <c r="U543" s="288"/>
      <c r="V543" s="288"/>
      <c r="W543" s="288"/>
      <c r="X543" s="288"/>
      <c r="Y543" s="409"/>
      <c r="Z543" s="422"/>
      <c r="AA543" s="422"/>
      <c r="AB543" s="422"/>
      <c r="AC543" s="422"/>
      <c r="AD543" s="422"/>
      <c r="AE543" s="422"/>
      <c r="AF543" s="422"/>
      <c r="AG543" s="422"/>
      <c r="AH543" s="422"/>
      <c r="AI543" s="422"/>
      <c r="AJ543" s="422"/>
      <c r="AK543" s="422"/>
      <c r="AL543" s="422"/>
      <c r="AM543" s="303"/>
    </row>
    <row r="544" spans="1:39" ht="30" outlineLevel="1">
      <c r="A544" s="529">
        <v>45</v>
      </c>
      <c r="B544" s="425" t="s">
        <v>137</v>
      </c>
      <c r="C544" s="288" t="s">
        <v>25</v>
      </c>
      <c r="D544" s="292"/>
      <c r="E544" s="292"/>
      <c r="F544" s="292"/>
      <c r="G544" s="292"/>
      <c r="H544" s="292"/>
      <c r="I544" s="292"/>
      <c r="J544" s="292"/>
      <c r="K544" s="292"/>
      <c r="L544" s="292"/>
      <c r="M544" s="292"/>
      <c r="N544" s="292">
        <v>0</v>
      </c>
      <c r="O544" s="292"/>
      <c r="P544" s="292"/>
      <c r="Q544" s="292"/>
      <c r="R544" s="292"/>
      <c r="S544" s="292"/>
      <c r="T544" s="292"/>
      <c r="U544" s="292"/>
      <c r="V544" s="292"/>
      <c r="W544" s="292"/>
      <c r="X544" s="292"/>
      <c r="Y544" s="423"/>
      <c r="Z544" s="407"/>
      <c r="AA544" s="407"/>
      <c r="AB544" s="407"/>
      <c r="AC544" s="407"/>
      <c r="AD544" s="407"/>
      <c r="AE544" s="407"/>
      <c r="AF544" s="412"/>
      <c r="AG544" s="412"/>
      <c r="AH544" s="412"/>
      <c r="AI544" s="412"/>
      <c r="AJ544" s="412"/>
      <c r="AK544" s="412"/>
      <c r="AL544" s="412"/>
      <c r="AM544" s="293">
        <f>SUM(Y544:AL544)</f>
        <v>0</v>
      </c>
    </row>
    <row r="545" spans="1:39" ht="15" outlineLevel="1">
      <c r="A545" s="529"/>
      <c r="B545" s="428" t="s">
        <v>305</v>
      </c>
      <c r="C545" s="288" t="s">
        <v>160</v>
      </c>
      <c r="D545" s="292"/>
      <c r="E545" s="292"/>
      <c r="F545" s="292"/>
      <c r="G545" s="292"/>
      <c r="H545" s="292"/>
      <c r="I545" s="292"/>
      <c r="J545" s="292"/>
      <c r="K545" s="292"/>
      <c r="L545" s="292"/>
      <c r="M545" s="292"/>
      <c r="N545" s="292">
        <f>N544</f>
        <v>0</v>
      </c>
      <c r="O545" s="292"/>
      <c r="P545" s="292"/>
      <c r="Q545" s="292"/>
      <c r="R545" s="292"/>
      <c r="S545" s="292"/>
      <c r="T545" s="292"/>
      <c r="U545" s="292"/>
      <c r="V545" s="292"/>
      <c r="W545" s="292"/>
      <c r="X545" s="292"/>
      <c r="Y545" s="408">
        <f>Y544</f>
        <v>0</v>
      </c>
      <c r="Z545" s="408">
        <f t="shared" ref="Z545:AE545" si="995">Z544</f>
        <v>0</v>
      </c>
      <c r="AA545" s="408">
        <f t="shared" si="995"/>
        <v>0</v>
      </c>
      <c r="AB545" s="408">
        <f t="shared" si="995"/>
        <v>0</v>
      </c>
      <c r="AC545" s="408">
        <f t="shared" si="995"/>
        <v>0</v>
      </c>
      <c r="AD545" s="408">
        <f t="shared" si="995"/>
        <v>0</v>
      </c>
      <c r="AE545" s="408">
        <f t="shared" si="995"/>
        <v>0</v>
      </c>
      <c r="AF545" s="408">
        <f t="shared" ref="AF545" si="996">AF544</f>
        <v>0</v>
      </c>
      <c r="AG545" s="408">
        <f t="shared" ref="AG545" si="997">AG544</f>
        <v>0</v>
      </c>
      <c r="AH545" s="408">
        <f t="shared" ref="AH545" si="998">AH544</f>
        <v>0</v>
      </c>
      <c r="AI545" s="408">
        <f t="shared" ref="AI545" si="999">AI544</f>
        <v>0</v>
      </c>
      <c r="AJ545" s="408">
        <f t="shared" ref="AJ545" si="1000">AJ544</f>
        <v>0</v>
      </c>
      <c r="AK545" s="408">
        <f t="shared" ref="AK545" si="1001">AK544</f>
        <v>0</v>
      </c>
      <c r="AL545" s="408">
        <f t="shared" ref="AL545" si="1002">AL544</f>
        <v>0</v>
      </c>
      <c r="AM545" s="303"/>
    </row>
    <row r="546" spans="1:39" ht="15" outlineLevel="1">
      <c r="A546" s="529"/>
      <c r="B546" s="425"/>
      <c r="C546" s="288"/>
      <c r="D546" s="288"/>
      <c r="E546" s="288"/>
      <c r="F546" s="288"/>
      <c r="G546" s="288"/>
      <c r="H546" s="288"/>
      <c r="I546" s="288"/>
      <c r="J546" s="288"/>
      <c r="K546" s="288"/>
      <c r="L546" s="288"/>
      <c r="M546" s="288"/>
      <c r="N546" s="288"/>
      <c r="O546" s="288"/>
      <c r="P546" s="288"/>
      <c r="Q546" s="288"/>
      <c r="R546" s="288"/>
      <c r="S546" s="288"/>
      <c r="T546" s="288"/>
      <c r="U546" s="288"/>
      <c r="V546" s="288"/>
      <c r="W546" s="288"/>
      <c r="X546" s="288"/>
      <c r="Y546" s="409"/>
      <c r="Z546" s="422"/>
      <c r="AA546" s="422"/>
      <c r="AB546" s="422"/>
      <c r="AC546" s="422"/>
      <c r="AD546" s="422"/>
      <c r="AE546" s="422"/>
      <c r="AF546" s="422"/>
      <c r="AG546" s="422"/>
      <c r="AH546" s="422"/>
      <c r="AI546" s="422"/>
      <c r="AJ546" s="422"/>
      <c r="AK546" s="422"/>
      <c r="AL546" s="422"/>
      <c r="AM546" s="303"/>
    </row>
    <row r="547" spans="1:39" ht="30" outlineLevel="1">
      <c r="A547" s="529">
        <v>46</v>
      </c>
      <c r="B547" s="425" t="s">
        <v>138</v>
      </c>
      <c r="C547" s="288" t="s">
        <v>25</v>
      </c>
      <c r="D547" s="292"/>
      <c r="E547" s="292"/>
      <c r="F547" s="292"/>
      <c r="G547" s="292"/>
      <c r="H547" s="292"/>
      <c r="I547" s="292"/>
      <c r="J547" s="292"/>
      <c r="K547" s="292"/>
      <c r="L547" s="292"/>
      <c r="M547" s="292"/>
      <c r="N547" s="292">
        <v>0</v>
      </c>
      <c r="O547" s="292"/>
      <c r="P547" s="292"/>
      <c r="Q547" s="292"/>
      <c r="R547" s="292"/>
      <c r="S547" s="292"/>
      <c r="T547" s="292"/>
      <c r="U547" s="292"/>
      <c r="V547" s="292"/>
      <c r="W547" s="292"/>
      <c r="X547" s="292"/>
      <c r="Y547" s="423"/>
      <c r="Z547" s="407"/>
      <c r="AA547" s="407"/>
      <c r="AB547" s="407"/>
      <c r="AC547" s="407"/>
      <c r="AD547" s="407"/>
      <c r="AE547" s="407"/>
      <c r="AF547" s="412"/>
      <c r="AG547" s="412"/>
      <c r="AH547" s="412"/>
      <c r="AI547" s="412"/>
      <c r="AJ547" s="412"/>
      <c r="AK547" s="412"/>
      <c r="AL547" s="412"/>
      <c r="AM547" s="293">
        <f>SUM(Y547:AL547)</f>
        <v>0</v>
      </c>
    </row>
    <row r="548" spans="1:39" ht="15" outlineLevel="1">
      <c r="A548" s="529"/>
      <c r="B548" s="428" t="s">
        <v>305</v>
      </c>
      <c r="C548" s="288" t="s">
        <v>160</v>
      </c>
      <c r="D548" s="292"/>
      <c r="E548" s="292"/>
      <c r="F548" s="292"/>
      <c r="G548" s="292"/>
      <c r="H548" s="292"/>
      <c r="I548" s="292"/>
      <c r="J548" s="292"/>
      <c r="K548" s="292"/>
      <c r="L548" s="292"/>
      <c r="M548" s="292"/>
      <c r="N548" s="292">
        <f>N547</f>
        <v>0</v>
      </c>
      <c r="O548" s="292"/>
      <c r="P548" s="292"/>
      <c r="Q548" s="292"/>
      <c r="R548" s="292"/>
      <c r="S548" s="292"/>
      <c r="T548" s="292"/>
      <c r="U548" s="292"/>
      <c r="V548" s="292"/>
      <c r="W548" s="292"/>
      <c r="X548" s="292"/>
      <c r="Y548" s="408">
        <f>Y547</f>
        <v>0</v>
      </c>
      <c r="Z548" s="408">
        <f t="shared" ref="Z548:AE548" si="1003">Z547</f>
        <v>0</v>
      </c>
      <c r="AA548" s="408">
        <f t="shared" si="1003"/>
        <v>0</v>
      </c>
      <c r="AB548" s="408">
        <f t="shared" si="1003"/>
        <v>0</v>
      </c>
      <c r="AC548" s="408">
        <f t="shared" si="1003"/>
        <v>0</v>
      </c>
      <c r="AD548" s="408">
        <f t="shared" si="1003"/>
        <v>0</v>
      </c>
      <c r="AE548" s="408">
        <f t="shared" si="1003"/>
        <v>0</v>
      </c>
      <c r="AF548" s="408">
        <f t="shared" ref="AF548" si="1004">AF547</f>
        <v>0</v>
      </c>
      <c r="AG548" s="408">
        <f t="shared" ref="AG548" si="1005">AG547</f>
        <v>0</v>
      </c>
      <c r="AH548" s="408">
        <f t="shared" ref="AH548" si="1006">AH547</f>
        <v>0</v>
      </c>
      <c r="AI548" s="408">
        <f t="shared" ref="AI548" si="1007">AI547</f>
        <v>0</v>
      </c>
      <c r="AJ548" s="408">
        <f t="shared" ref="AJ548" si="1008">AJ547</f>
        <v>0</v>
      </c>
      <c r="AK548" s="408">
        <f t="shared" ref="AK548" si="1009">AK547</f>
        <v>0</v>
      </c>
      <c r="AL548" s="408">
        <f t="shared" ref="AL548" si="1010">AL547</f>
        <v>0</v>
      </c>
      <c r="AM548" s="303"/>
    </row>
    <row r="549" spans="1:39" ht="15" outlineLevel="1">
      <c r="A549" s="529"/>
      <c r="B549" s="425"/>
      <c r="C549" s="288"/>
      <c r="D549" s="288"/>
      <c r="E549" s="288"/>
      <c r="F549" s="288"/>
      <c r="G549" s="288"/>
      <c r="H549" s="288"/>
      <c r="I549" s="288"/>
      <c r="J549" s="288"/>
      <c r="K549" s="288"/>
      <c r="L549" s="288"/>
      <c r="M549" s="288"/>
      <c r="N549" s="288"/>
      <c r="O549" s="288"/>
      <c r="P549" s="288"/>
      <c r="Q549" s="288"/>
      <c r="R549" s="288"/>
      <c r="S549" s="288"/>
      <c r="T549" s="288"/>
      <c r="U549" s="288"/>
      <c r="V549" s="288"/>
      <c r="W549" s="288"/>
      <c r="X549" s="288"/>
      <c r="Y549" s="409"/>
      <c r="Z549" s="422"/>
      <c r="AA549" s="422"/>
      <c r="AB549" s="422"/>
      <c r="AC549" s="422"/>
      <c r="AD549" s="422"/>
      <c r="AE549" s="422"/>
      <c r="AF549" s="422"/>
      <c r="AG549" s="422"/>
      <c r="AH549" s="422"/>
      <c r="AI549" s="422"/>
      <c r="AJ549" s="422"/>
      <c r="AK549" s="422"/>
      <c r="AL549" s="422"/>
      <c r="AM549" s="303"/>
    </row>
    <row r="550" spans="1:39" ht="30" outlineLevel="1">
      <c r="A550" s="529">
        <v>47</v>
      </c>
      <c r="B550" s="425" t="s">
        <v>139</v>
      </c>
      <c r="C550" s="288" t="s">
        <v>25</v>
      </c>
      <c r="D550" s="292"/>
      <c r="E550" s="292"/>
      <c r="F550" s="292"/>
      <c r="G550" s="292"/>
      <c r="H550" s="292"/>
      <c r="I550" s="292"/>
      <c r="J550" s="292"/>
      <c r="K550" s="292"/>
      <c r="L550" s="292"/>
      <c r="M550" s="292"/>
      <c r="N550" s="292">
        <v>0</v>
      </c>
      <c r="O550" s="292"/>
      <c r="P550" s="292"/>
      <c r="Q550" s="292"/>
      <c r="R550" s="292"/>
      <c r="S550" s="292"/>
      <c r="T550" s="292"/>
      <c r="U550" s="292"/>
      <c r="V550" s="292"/>
      <c r="W550" s="292"/>
      <c r="X550" s="292"/>
      <c r="Y550" s="423"/>
      <c r="Z550" s="407"/>
      <c r="AA550" s="407"/>
      <c r="AB550" s="407"/>
      <c r="AC550" s="407"/>
      <c r="AD550" s="407"/>
      <c r="AE550" s="407"/>
      <c r="AF550" s="412"/>
      <c r="AG550" s="412"/>
      <c r="AH550" s="412"/>
      <c r="AI550" s="412"/>
      <c r="AJ550" s="412"/>
      <c r="AK550" s="412"/>
      <c r="AL550" s="412"/>
      <c r="AM550" s="293">
        <f>SUM(Y550:AL550)</f>
        <v>0</v>
      </c>
    </row>
    <row r="551" spans="1:39" ht="15" outlineLevel="1">
      <c r="A551" s="529"/>
      <c r="B551" s="428" t="s">
        <v>305</v>
      </c>
      <c r="C551" s="288" t="s">
        <v>160</v>
      </c>
      <c r="D551" s="292"/>
      <c r="E551" s="292"/>
      <c r="F551" s="292"/>
      <c r="G551" s="292"/>
      <c r="H551" s="292"/>
      <c r="I551" s="292"/>
      <c r="J551" s="292"/>
      <c r="K551" s="292"/>
      <c r="L551" s="292"/>
      <c r="M551" s="292"/>
      <c r="N551" s="292">
        <f>N550</f>
        <v>0</v>
      </c>
      <c r="O551" s="292"/>
      <c r="P551" s="292"/>
      <c r="Q551" s="292"/>
      <c r="R551" s="292"/>
      <c r="S551" s="292"/>
      <c r="T551" s="292"/>
      <c r="U551" s="292"/>
      <c r="V551" s="292"/>
      <c r="W551" s="292"/>
      <c r="X551" s="292"/>
      <c r="Y551" s="408">
        <f>Y550</f>
        <v>0</v>
      </c>
      <c r="Z551" s="408">
        <f t="shared" ref="Z551:AE551" si="1011">Z550</f>
        <v>0</v>
      </c>
      <c r="AA551" s="408">
        <f t="shared" si="1011"/>
        <v>0</v>
      </c>
      <c r="AB551" s="408">
        <f t="shared" si="1011"/>
        <v>0</v>
      </c>
      <c r="AC551" s="408">
        <f t="shared" si="1011"/>
        <v>0</v>
      </c>
      <c r="AD551" s="408">
        <f t="shared" si="1011"/>
        <v>0</v>
      </c>
      <c r="AE551" s="408">
        <f t="shared" si="1011"/>
        <v>0</v>
      </c>
      <c r="AF551" s="408">
        <f t="shared" ref="AF551" si="1012">AF550</f>
        <v>0</v>
      </c>
      <c r="AG551" s="408">
        <f t="shared" ref="AG551" si="1013">AG550</f>
        <v>0</v>
      </c>
      <c r="AH551" s="408">
        <f t="shared" ref="AH551" si="1014">AH550</f>
        <v>0</v>
      </c>
      <c r="AI551" s="408">
        <f t="shared" ref="AI551" si="1015">AI550</f>
        <v>0</v>
      </c>
      <c r="AJ551" s="408">
        <f t="shared" ref="AJ551" si="1016">AJ550</f>
        <v>0</v>
      </c>
      <c r="AK551" s="408">
        <f t="shared" ref="AK551" si="1017">AK550</f>
        <v>0</v>
      </c>
      <c r="AL551" s="408">
        <f t="shared" ref="AL551" si="1018">AL550</f>
        <v>0</v>
      </c>
      <c r="AM551" s="303"/>
    </row>
    <row r="552" spans="1:39" ht="15" outlineLevel="1">
      <c r="A552" s="529"/>
      <c r="B552" s="425"/>
      <c r="C552" s="288"/>
      <c r="D552" s="288"/>
      <c r="E552" s="288"/>
      <c r="F552" s="288"/>
      <c r="G552" s="288"/>
      <c r="H552" s="288"/>
      <c r="I552" s="288"/>
      <c r="J552" s="288"/>
      <c r="K552" s="288"/>
      <c r="L552" s="288"/>
      <c r="M552" s="288"/>
      <c r="N552" s="288"/>
      <c r="O552" s="288"/>
      <c r="P552" s="288"/>
      <c r="Q552" s="288"/>
      <c r="R552" s="288"/>
      <c r="S552" s="288"/>
      <c r="T552" s="288"/>
      <c r="U552" s="288"/>
      <c r="V552" s="288"/>
      <c r="W552" s="288"/>
      <c r="X552" s="288"/>
      <c r="Y552" s="409"/>
      <c r="Z552" s="422"/>
      <c r="AA552" s="422"/>
      <c r="AB552" s="422"/>
      <c r="AC552" s="422"/>
      <c r="AD552" s="422"/>
      <c r="AE552" s="422"/>
      <c r="AF552" s="422"/>
      <c r="AG552" s="422"/>
      <c r="AH552" s="422"/>
      <c r="AI552" s="422"/>
      <c r="AJ552" s="422"/>
      <c r="AK552" s="422"/>
      <c r="AL552" s="422"/>
      <c r="AM552" s="303"/>
    </row>
    <row r="553" spans="1:39" ht="30" outlineLevel="1">
      <c r="A553" s="529">
        <v>48</v>
      </c>
      <c r="B553" s="425" t="s">
        <v>140</v>
      </c>
      <c r="C553" s="288" t="s">
        <v>25</v>
      </c>
      <c r="D553" s="292"/>
      <c r="E553" s="292"/>
      <c r="F553" s="292"/>
      <c r="G553" s="292"/>
      <c r="H553" s="292"/>
      <c r="I553" s="292"/>
      <c r="J553" s="292"/>
      <c r="K553" s="292"/>
      <c r="L553" s="292"/>
      <c r="M553" s="292"/>
      <c r="N553" s="292">
        <v>0</v>
      </c>
      <c r="O553" s="292"/>
      <c r="P553" s="292"/>
      <c r="Q553" s="292"/>
      <c r="R553" s="292"/>
      <c r="S553" s="292"/>
      <c r="T553" s="292"/>
      <c r="U553" s="292"/>
      <c r="V553" s="292"/>
      <c r="W553" s="292"/>
      <c r="X553" s="292"/>
      <c r="Y553" s="423"/>
      <c r="Z553" s="407"/>
      <c r="AA553" s="407"/>
      <c r="AB553" s="407"/>
      <c r="AC553" s="407"/>
      <c r="AD553" s="407"/>
      <c r="AE553" s="407"/>
      <c r="AF553" s="412"/>
      <c r="AG553" s="412"/>
      <c r="AH553" s="412"/>
      <c r="AI553" s="412"/>
      <c r="AJ553" s="412"/>
      <c r="AK553" s="412"/>
      <c r="AL553" s="412"/>
      <c r="AM553" s="293">
        <f>SUM(Y553:AL553)</f>
        <v>0</v>
      </c>
    </row>
    <row r="554" spans="1:39" ht="15" outlineLevel="1">
      <c r="A554" s="529"/>
      <c r="B554" s="428" t="s">
        <v>305</v>
      </c>
      <c r="C554" s="288" t="s">
        <v>160</v>
      </c>
      <c r="D554" s="292"/>
      <c r="E554" s="292"/>
      <c r="F554" s="292"/>
      <c r="G554" s="292"/>
      <c r="H554" s="292"/>
      <c r="I554" s="292"/>
      <c r="J554" s="292"/>
      <c r="K554" s="292"/>
      <c r="L554" s="292"/>
      <c r="M554" s="292"/>
      <c r="N554" s="292">
        <f>N553</f>
        <v>0</v>
      </c>
      <c r="O554" s="292"/>
      <c r="P554" s="292"/>
      <c r="Q554" s="292"/>
      <c r="R554" s="292"/>
      <c r="S554" s="292"/>
      <c r="T554" s="292"/>
      <c r="U554" s="292"/>
      <c r="V554" s="292"/>
      <c r="W554" s="292"/>
      <c r="X554" s="292"/>
      <c r="Y554" s="408">
        <f>Y553</f>
        <v>0</v>
      </c>
      <c r="Z554" s="408">
        <f t="shared" ref="Z554:AE554" si="1019">Z553</f>
        <v>0</v>
      </c>
      <c r="AA554" s="408">
        <f t="shared" si="1019"/>
        <v>0</v>
      </c>
      <c r="AB554" s="408">
        <f t="shared" si="1019"/>
        <v>0</v>
      </c>
      <c r="AC554" s="408">
        <f t="shared" si="1019"/>
        <v>0</v>
      </c>
      <c r="AD554" s="408">
        <f t="shared" si="1019"/>
        <v>0</v>
      </c>
      <c r="AE554" s="408">
        <f t="shared" si="1019"/>
        <v>0</v>
      </c>
      <c r="AF554" s="408">
        <f t="shared" ref="AF554" si="1020">AF553</f>
        <v>0</v>
      </c>
      <c r="AG554" s="408">
        <f t="shared" ref="AG554" si="1021">AG553</f>
        <v>0</v>
      </c>
      <c r="AH554" s="408">
        <f t="shared" ref="AH554" si="1022">AH553</f>
        <v>0</v>
      </c>
      <c r="AI554" s="408">
        <f t="shared" ref="AI554" si="1023">AI553</f>
        <v>0</v>
      </c>
      <c r="AJ554" s="408">
        <f t="shared" ref="AJ554" si="1024">AJ553</f>
        <v>0</v>
      </c>
      <c r="AK554" s="408">
        <f t="shared" ref="AK554" si="1025">AK553</f>
        <v>0</v>
      </c>
      <c r="AL554" s="408">
        <f t="shared" ref="AL554" si="1026">AL553</f>
        <v>0</v>
      </c>
      <c r="AM554" s="303"/>
    </row>
    <row r="555" spans="1:39" ht="15" outlineLevel="1">
      <c r="A555" s="529"/>
      <c r="B555" s="425"/>
      <c r="C555" s="288"/>
      <c r="D555" s="288"/>
      <c r="E555" s="288"/>
      <c r="F555" s="288"/>
      <c r="G555" s="288"/>
      <c r="H555" s="288"/>
      <c r="I555" s="288"/>
      <c r="J555" s="288"/>
      <c r="K555" s="288"/>
      <c r="L555" s="288"/>
      <c r="M555" s="288"/>
      <c r="N555" s="288"/>
      <c r="O555" s="288"/>
      <c r="P555" s="288"/>
      <c r="Q555" s="288"/>
      <c r="R555" s="288"/>
      <c r="S555" s="288"/>
      <c r="T555" s="288"/>
      <c r="U555" s="288"/>
      <c r="V555" s="288"/>
      <c r="W555" s="288"/>
      <c r="X555" s="288"/>
      <c r="Y555" s="409"/>
      <c r="Z555" s="422"/>
      <c r="AA555" s="422"/>
      <c r="AB555" s="422"/>
      <c r="AC555" s="422"/>
      <c r="AD555" s="422"/>
      <c r="AE555" s="422"/>
      <c r="AF555" s="422"/>
      <c r="AG555" s="422"/>
      <c r="AH555" s="422"/>
      <c r="AI555" s="422"/>
      <c r="AJ555" s="422"/>
      <c r="AK555" s="422"/>
      <c r="AL555" s="422"/>
      <c r="AM555" s="303"/>
    </row>
    <row r="556" spans="1:39" ht="30" outlineLevel="1">
      <c r="A556" s="529">
        <v>49</v>
      </c>
      <c r="B556" s="425" t="s">
        <v>141</v>
      </c>
      <c r="C556" s="288" t="s">
        <v>25</v>
      </c>
      <c r="D556" s="292"/>
      <c r="E556" s="292"/>
      <c r="F556" s="292"/>
      <c r="G556" s="292"/>
      <c r="H556" s="292"/>
      <c r="I556" s="292"/>
      <c r="J556" s="292"/>
      <c r="K556" s="292"/>
      <c r="L556" s="292"/>
      <c r="M556" s="292"/>
      <c r="N556" s="292">
        <v>0</v>
      </c>
      <c r="O556" s="292"/>
      <c r="P556" s="292"/>
      <c r="Q556" s="292"/>
      <c r="R556" s="292"/>
      <c r="S556" s="292"/>
      <c r="T556" s="292"/>
      <c r="U556" s="292"/>
      <c r="V556" s="292"/>
      <c r="W556" s="292"/>
      <c r="X556" s="292"/>
      <c r="Y556" s="423"/>
      <c r="Z556" s="407"/>
      <c r="AA556" s="407"/>
      <c r="AB556" s="407"/>
      <c r="AC556" s="407"/>
      <c r="AD556" s="407"/>
      <c r="AE556" s="407"/>
      <c r="AF556" s="412"/>
      <c r="AG556" s="412"/>
      <c r="AH556" s="412"/>
      <c r="AI556" s="412"/>
      <c r="AJ556" s="412"/>
      <c r="AK556" s="412"/>
      <c r="AL556" s="412"/>
      <c r="AM556" s="293">
        <f>SUM(Y556:AL556)</f>
        <v>0</v>
      </c>
    </row>
    <row r="557" spans="1:39" ht="15" outlineLevel="1">
      <c r="A557" s="529"/>
      <c r="B557" s="428" t="s">
        <v>305</v>
      </c>
      <c r="C557" s="288" t="s">
        <v>160</v>
      </c>
      <c r="D557" s="292"/>
      <c r="E557" s="292"/>
      <c r="F557" s="292"/>
      <c r="G557" s="292"/>
      <c r="H557" s="292"/>
      <c r="I557" s="292"/>
      <c r="J557" s="292"/>
      <c r="K557" s="292"/>
      <c r="L557" s="292"/>
      <c r="M557" s="292"/>
      <c r="N557" s="292">
        <f>N556</f>
        <v>0</v>
      </c>
      <c r="O557" s="292"/>
      <c r="P557" s="292"/>
      <c r="Q557" s="292"/>
      <c r="R557" s="292"/>
      <c r="S557" s="292"/>
      <c r="T557" s="292"/>
      <c r="U557" s="292"/>
      <c r="V557" s="292"/>
      <c r="W557" s="292"/>
      <c r="X557" s="292"/>
      <c r="Y557" s="408">
        <f>Y556</f>
        <v>0</v>
      </c>
      <c r="Z557" s="408">
        <f t="shared" ref="Z557:AE557" si="1027">Z556</f>
        <v>0</v>
      </c>
      <c r="AA557" s="408">
        <f t="shared" si="1027"/>
        <v>0</v>
      </c>
      <c r="AB557" s="408">
        <f t="shared" si="1027"/>
        <v>0</v>
      </c>
      <c r="AC557" s="408">
        <f t="shared" si="1027"/>
        <v>0</v>
      </c>
      <c r="AD557" s="408">
        <f t="shared" si="1027"/>
        <v>0</v>
      </c>
      <c r="AE557" s="408">
        <f t="shared" si="1027"/>
        <v>0</v>
      </c>
      <c r="AF557" s="408">
        <f t="shared" ref="AF557" si="1028">AF556</f>
        <v>0</v>
      </c>
      <c r="AG557" s="408">
        <f t="shared" ref="AG557" si="1029">AG556</f>
        <v>0</v>
      </c>
      <c r="AH557" s="408">
        <f t="shared" ref="AH557" si="1030">AH556</f>
        <v>0</v>
      </c>
      <c r="AI557" s="408">
        <f t="shared" ref="AI557" si="1031">AI556</f>
        <v>0</v>
      </c>
      <c r="AJ557" s="408">
        <f t="shared" ref="AJ557" si="1032">AJ556</f>
        <v>0</v>
      </c>
      <c r="AK557" s="408">
        <f t="shared" ref="AK557" si="1033">AK556</f>
        <v>0</v>
      </c>
      <c r="AL557" s="408">
        <f t="shared" ref="AL557" si="1034">AL556</f>
        <v>0</v>
      </c>
      <c r="AM557" s="303"/>
    </row>
    <row r="558" spans="1:39" ht="15" outlineLevel="1">
      <c r="A558" s="529"/>
      <c r="B558" s="428"/>
      <c r="C558" s="302"/>
      <c r="D558" s="288"/>
      <c r="E558" s="288"/>
      <c r="F558" s="288"/>
      <c r="G558" s="288"/>
      <c r="H558" s="288"/>
      <c r="I558" s="288"/>
      <c r="J558" s="288"/>
      <c r="K558" s="288"/>
      <c r="L558" s="288"/>
      <c r="M558" s="288"/>
      <c r="N558" s="288"/>
      <c r="O558" s="288"/>
      <c r="P558" s="288"/>
      <c r="Q558" s="288"/>
      <c r="R558" s="288"/>
      <c r="S558" s="288"/>
      <c r="T558" s="288"/>
      <c r="U558" s="288"/>
      <c r="V558" s="288"/>
      <c r="W558" s="288"/>
      <c r="X558" s="288"/>
      <c r="Y558" s="298"/>
      <c r="Z558" s="298"/>
      <c r="AA558" s="298"/>
      <c r="AB558" s="298"/>
      <c r="AC558" s="298"/>
      <c r="AD558" s="298"/>
      <c r="AE558" s="298"/>
      <c r="AF558" s="298"/>
      <c r="AG558" s="298"/>
      <c r="AH558" s="298"/>
      <c r="AI558" s="298"/>
      <c r="AJ558" s="298"/>
      <c r="AK558" s="298"/>
      <c r="AL558" s="298"/>
      <c r="AM558" s="303"/>
    </row>
    <row r="559" spans="1:39" ht="15.6">
      <c r="B559" s="324" t="s">
        <v>288</v>
      </c>
      <c r="C559" s="326"/>
      <c r="D559" s="326">
        <f>SUM(D402:D557)</f>
        <v>13670929</v>
      </c>
      <c r="E559" s="326"/>
      <c r="F559" s="326"/>
      <c r="G559" s="326"/>
      <c r="H559" s="326"/>
      <c r="I559" s="326"/>
      <c r="J559" s="326"/>
      <c r="K559" s="326"/>
      <c r="L559" s="326"/>
      <c r="M559" s="326"/>
      <c r="N559" s="326"/>
      <c r="O559" s="326">
        <f>SUM(O402:O557)</f>
        <v>1667.954945710678</v>
      </c>
      <c r="P559" s="326"/>
      <c r="Q559" s="326"/>
      <c r="R559" s="326"/>
      <c r="S559" s="326"/>
      <c r="T559" s="326"/>
      <c r="U559" s="326"/>
      <c r="V559" s="326"/>
      <c r="W559" s="326"/>
      <c r="X559" s="326"/>
      <c r="Y559" s="326">
        <f>IF(Y400="kWh",SUMPRODUCT(D402:D557,Y402:Y557))</f>
        <v>8125804</v>
      </c>
      <c r="Z559" s="326">
        <f>IF(Z400="kWh",SUMPRODUCT(D402:D557,Z402:Z557))</f>
        <v>1834850.2919999999</v>
      </c>
      <c r="AA559" s="326">
        <f>IF(AA400="kw",SUMPRODUCT(N402:N557,O402:O557,AA402:AA557),SUMPRODUCT(D402:D557,AA402:AA557))</f>
        <v>7409.2330943408269</v>
      </c>
      <c r="AB559" s="326">
        <f>IF(AB400="kw",SUMPRODUCT(N402:N557,O402:O557,AB402:AB557),SUMPRODUCT(D402:D557,AB402:AB557))</f>
        <v>0</v>
      </c>
      <c r="AC559" s="326">
        <f>IF(AC400="kw",SUMPRODUCT(N402:N557,O402:O557,AC402:AC557),SUMPRODUCT(D402:D557,AC402:AC557))</f>
        <v>0</v>
      </c>
      <c r="AD559" s="326">
        <f>IF(AD400="kw",SUMPRODUCT(N402:N557,O402:O557,AD402:AD557),SUMPRODUCT(D402:D557,AD402:AD557))</f>
        <v>0</v>
      </c>
      <c r="AE559" s="326">
        <f>IF(AE400="kw",SUMPRODUCT(N402:N557,O402:O557,AE402:AE557),SUMPRODUCT(D402:D557,AE402:AE557))</f>
        <v>0</v>
      </c>
      <c r="AF559" s="326">
        <f>IF(AF400="kw",SUMPRODUCT(N402:N557,O402:O557,AF402:AF557),SUMPRODUCT(D402:D557,AF402:AF557))</f>
        <v>0</v>
      </c>
      <c r="AG559" s="326">
        <f>IF(AG400="kw",SUMPRODUCT(N402:N557,O402:O557,AG402:AG557),SUMPRODUCT(D402:D557,AG402:AG557))</f>
        <v>0</v>
      </c>
      <c r="AH559" s="326">
        <f>IF(AH400="kw",SUMPRODUCT(N402:N557,O402:O557,AH402:AH557),SUMPRODUCT(D402:D557,AH402:AH557))</f>
        <v>0</v>
      </c>
      <c r="AI559" s="326">
        <f>IF(AI400="kw",SUMPRODUCT(N402:N557,O402:O557,AI402:AI557),SUMPRODUCT(D402:D557,AI402:AI557))</f>
        <v>0</v>
      </c>
      <c r="AJ559" s="326">
        <f>IF(AJ400="kw",SUMPRODUCT(N402:N557,O402:O557,AJ402:AJ557),SUMPRODUCT(D402:D557,AJ402:AJ557))</f>
        <v>0</v>
      </c>
      <c r="AK559" s="326">
        <f>IF(AK400="kw",SUMPRODUCT(N402:N557,O402:O557,AK402:AK557),SUMPRODUCT(D402:D557,AK402:AK557))</f>
        <v>0</v>
      </c>
      <c r="AL559" s="326">
        <f>IF(AL400="kw",SUMPRODUCT(N402:N557,O402:O557,AL402:AL557),SUMPRODUCT(D402:D557,AL402:AL557))</f>
        <v>0</v>
      </c>
      <c r="AM559" s="327"/>
    </row>
    <row r="560" spans="1:39" ht="15.6">
      <c r="B560" s="388" t="s">
        <v>289</v>
      </c>
      <c r="C560" s="389"/>
      <c r="D560" s="389"/>
      <c r="E560" s="389"/>
      <c r="F560" s="389"/>
      <c r="G560" s="389"/>
      <c r="H560" s="389"/>
      <c r="I560" s="389"/>
      <c r="J560" s="389"/>
      <c r="K560" s="389"/>
      <c r="L560" s="389"/>
      <c r="M560" s="389"/>
      <c r="N560" s="389"/>
      <c r="O560" s="389"/>
      <c r="P560" s="389"/>
      <c r="Q560" s="389"/>
      <c r="R560" s="389"/>
      <c r="S560" s="389"/>
      <c r="T560" s="389"/>
      <c r="U560" s="389"/>
      <c r="V560" s="389"/>
      <c r="W560" s="389"/>
      <c r="X560" s="389"/>
      <c r="Y560" s="389">
        <f>HLOOKUP(Y217,'2. LRAMVA Threshold'!$B$42:$Q$53,9,FALSE)</f>
        <v>5833432</v>
      </c>
      <c r="Z560" s="389">
        <f>HLOOKUP(Z217,'2. LRAMVA Threshold'!$B$42:$Q$53,9,FALSE)</f>
        <v>2034918</v>
      </c>
      <c r="AA560" s="389">
        <f>HLOOKUP(AA217,'2. LRAMVA Threshold'!$B$42:$Q$53,9,FALSE)</f>
        <v>2408</v>
      </c>
      <c r="AB560" s="389">
        <f>HLOOKUP(AB217,'2. LRAMVA Threshold'!$B$42:$Q$53,9,FALSE)</f>
        <v>0</v>
      </c>
      <c r="AC560" s="389">
        <f>HLOOKUP(AC217,'2. LRAMVA Threshold'!$B$42:$Q$53,9,FALSE)</f>
        <v>0</v>
      </c>
      <c r="AD560" s="389">
        <f>HLOOKUP(AD217,'2. LRAMVA Threshold'!$B$42:$Q$53,9,FALSE)</f>
        <v>49</v>
      </c>
      <c r="AE560" s="389">
        <f>HLOOKUP(AE217,'2. LRAMVA Threshold'!$B$42:$Q$53,9,FALSE)</f>
        <v>0</v>
      </c>
      <c r="AF560" s="389">
        <f>HLOOKUP(AF217,'2. LRAMVA Threshold'!$B$42:$Q$53,9,FALSE)</f>
        <v>0</v>
      </c>
      <c r="AG560" s="389">
        <f>HLOOKUP(AG217,'2. LRAMVA Threshold'!$B$42:$Q$53,9,FALSE)</f>
        <v>0</v>
      </c>
      <c r="AH560" s="389">
        <f>HLOOKUP(AH217,'2. LRAMVA Threshold'!$B$42:$Q$53,9,FALSE)</f>
        <v>0</v>
      </c>
      <c r="AI560" s="389">
        <f>HLOOKUP(AI217,'2. LRAMVA Threshold'!$B$42:$Q$53,9,FALSE)</f>
        <v>0</v>
      </c>
      <c r="AJ560" s="389">
        <f>HLOOKUP(AJ217,'2. LRAMVA Threshold'!$B$42:$Q$53,9,FALSE)</f>
        <v>0</v>
      </c>
      <c r="AK560" s="389">
        <f>HLOOKUP(AK217,'2. LRAMVA Threshold'!$B$42:$Q$53,9,FALSE)</f>
        <v>0</v>
      </c>
      <c r="AL560" s="389">
        <f>HLOOKUP(AL217,'2. LRAMVA Threshold'!$B$42:$Q$53,9,FALSE)</f>
        <v>0</v>
      </c>
      <c r="AM560" s="390"/>
    </row>
    <row r="561" spans="2:39" ht="15">
      <c r="B561" s="391"/>
      <c r="C561" s="429"/>
      <c r="D561" s="430"/>
      <c r="E561" s="430"/>
      <c r="F561" s="430"/>
      <c r="G561" s="430"/>
      <c r="H561" s="430"/>
      <c r="I561" s="430"/>
      <c r="J561" s="430"/>
      <c r="K561" s="430"/>
      <c r="L561" s="430"/>
      <c r="M561" s="430"/>
      <c r="N561" s="430"/>
      <c r="O561" s="431"/>
      <c r="P561" s="430"/>
      <c r="Q561" s="430"/>
      <c r="R561" s="430"/>
      <c r="S561" s="432"/>
      <c r="T561" s="432"/>
      <c r="U561" s="432"/>
      <c r="V561" s="432"/>
      <c r="W561" s="430"/>
      <c r="X561" s="430"/>
      <c r="Y561" s="433"/>
      <c r="Z561" s="433"/>
      <c r="AA561" s="433"/>
      <c r="AB561" s="433"/>
      <c r="AC561" s="433"/>
      <c r="AD561" s="433"/>
      <c r="AE561" s="433"/>
      <c r="AF561" s="396"/>
      <c r="AG561" s="396"/>
      <c r="AH561" s="396"/>
      <c r="AI561" s="396"/>
      <c r="AJ561" s="396"/>
      <c r="AK561" s="396"/>
      <c r="AL561" s="396"/>
      <c r="AM561" s="397"/>
    </row>
    <row r="562" spans="2:39" ht="15">
      <c r="B562" s="321" t="s">
        <v>290</v>
      </c>
      <c r="C562" s="335"/>
      <c r="D562" s="335"/>
      <c r="E562" s="373"/>
      <c r="F562" s="373"/>
      <c r="G562" s="373"/>
      <c r="H562" s="373"/>
      <c r="I562" s="373"/>
      <c r="J562" s="373"/>
      <c r="K562" s="373"/>
      <c r="L562" s="373"/>
      <c r="M562" s="373"/>
      <c r="N562" s="373"/>
      <c r="O562" s="288"/>
      <c r="P562" s="337"/>
      <c r="Q562" s="337"/>
      <c r="R562" s="337"/>
      <c r="S562" s="336"/>
      <c r="T562" s="336"/>
      <c r="U562" s="336"/>
      <c r="V562" s="336"/>
      <c r="W562" s="337"/>
      <c r="X562" s="337"/>
      <c r="Y562" s="338">
        <f>HLOOKUP(Y$35,'3.  Distribution Rates'!$C$122:$P$133,9,FALSE)</f>
        <v>7.3000000000000001E-3</v>
      </c>
      <c r="Z562" s="338">
        <f>HLOOKUP(Z$35,'3.  Distribution Rates'!$C$122:$P$133,9,FALSE)</f>
        <v>1.89E-2</v>
      </c>
      <c r="AA562" s="338">
        <f>HLOOKUP(AA$35,'3.  Distribution Rates'!$C$122:$P$133,9,FALSE)</f>
        <v>4.3350999999999997</v>
      </c>
      <c r="AB562" s="338">
        <f>HLOOKUP(AB$35,'3.  Distribution Rates'!$C$122:$P$133,9,FALSE)</f>
        <v>1.0800000000000001E-2</v>
      </c>
      <c r="AC562" s="338">
        <f>HLOOKUP(AC$35,'3.  Distribution Rates'!$C$122:$P$133,9,FALSE)</f>
        <v>12.750999999999999</v>
      </c>
      <c r="AD562" s="338">
        <f>HLOOKUP(AD$35,'3.  Distribution Rates'!$C$122:$P$133,9,FALSE)</f>
        <v>2.6709000000000001</v>
      </c>
      <c r="AE562" s="338">
        <f>HLOOKUP(AE$35,'3.  Distribution Rates'!$C$122:$P$133,9,FALSE)</f>
        <v>0</v>
      </c>
      <c r="AF562" s="338">
        <f>HLOOKUP(AF$35,'3.  Distribution Rates'!$C$122:$P$133,9,FALSE)</f>
        <v>0</v>
      </c>
      <c r="AG562" s="338">
        <f>HLOOKUP(AG$35,'3.  Distribution Rates'!$C$122:$P$133,9,FALSE)</f>
        <v>0</v>
      </c>
      <c r="AH562" s="338">
        <f>HLOOKUP(AH$35,'3.  Distribution Rates'!$C$122:$P$133,9,FALSE)</f>
        <v>0</v>
      </c>
      <c r="AI562" s="338">
        <f>HLOOKUP(AI$35,'3.  Distribution Rates'!$C$122:$P$133,9,FALSE)</f>
        <v>0</v>
      </c>
      <c r="AJ562" s="338">
        <f>HLOOKUP(AJ$35,'3.  Distribution Rates'!$C$122:$P$133,9,FALSE)</f>
        <v>0</v>
      </c>
      <c r="AK562" s="338">
        <f>HLOOKUP(AK$35,'3.  Distribution Rates'!$C$122:$P$133,9,FALSE)</f>
        <v>0</v>
      </c>
      <c r="AL562" s="338">
        <f>HLOOKUP(AL$35,'3.  Distribution Rates'!$C$122:$P$133,9,FALSE)</f>
        <v>0</v>
      </c>
      <c r="AM562" s="438"/>
    </row>
    <row r="563" spans="2:39" ht="15">
      <c r="B563" s="321" t="s">
        <v>291</v>
      </c>
      <c r="C563" s="342"/>
      <c r="D563" s="306"/>
      <c r="E563" s="276"/>
      <c r="F563" s="276"/>
      <c r="G563" s="276"/>
      <c r="H563" s="276"/>
      <c r="I563" s="276"/>
      <c r="J563" s="276"/>
      <c r="K563" s="276"/>
      <c r="L563" s="276"/>
      <c r="M563" s="276"/>
      <c r="N563" s="276"/>
      <c r="O563" s="288"/>
      <c r="P563" s="276"/>
      <c r="Q563" s="276"/>
      <c r="R563" s="276"/>
      <c r="S563" s="306"/>
      <c r="T563" s="306"/>
      <c r="U563" s="306"/>
      <c r="V563" s="306"/>
      <c r="W563" s="276"/>
      <c r="X563" s="276"/>
      <c r="Y563" s="375">
        <f>'4.  2011-2014 LRAM'!Y269*Y562</f>
        <v>3614.7842516214423</v>
      </c>
      <c r="Z563" s="375">
        <f>'4.  2011-2014 LRAM'!Z269*Z562</f>
        <v>16394.077175087994</v>
      </c>
      <c r="AA563" s="375">
        <f>'4.  2011-2014 LRAM'!AA269*AA562</f>
        <v>11608.451822005814</v>
      </c>
      <c r="AB563" s="375">
        <f>'4.  2011-2014 LRAM'!AB269*AB562</f>
        <v>0</v>
      </c>
      <c r="AC563" s="375">
        <f>'4.  2011-2014 LRAM'!AC269*AC562</f>
        <v>0</v>
      </c>
      <c r="AD563" s="375">
        <f>'4.  2011-2014 LRAM'!AD269*AD562</f>
        <v>0</v>
      </c>
      <c r="AE563" s="375">
        <f>'4.  2011-2014 LRAM'!AE269*AE562</f>
        <v>0</v>
      </c>
      <c r="AF563" s="375">
        <f>'4.  2011-2014 LRAM'!AF269*AF562</f>
        <v>0</v>
      </c>
      <c r="AG563" s="375">
        <f>'4.  2011-2014 LRAM'!AG269*AG562</f>
        <v>0</v>
      </c>
      <c r="AH563" s="375">
        <f>'4.  2011-2014 LRAM'!AH269*AH562</f>
        <v>0</v>
      </c>
      <c r="AI563" s="375">
        <f>'4.  2011-2014 LRAM'!AI269*AI562</f>
        <v>0</v>
      </c>
      <c r="AJ563" s="375">
        <f>'4.  2011-2014 LRAM'!AJ269*AJ562</f>
        <v>0</v>
      </c>
      <c r="AK563" s="375">
        <f>'4.  2011-2014 LRAM'!AK269*AK562</f>
        <v>0</v>
      </c>
      <c r="AL563" s="375">
        <f>'4.  2011-2014 LRAM'!AL269*AL562</f>
        <v>0</v>
      </c>
      <c r="AM563" s="626">
        <f t="shared" ref="AM563:AM568" si="1035">SUM(Y563:AL563)</f>
        <v>31617.313248715254</v>
      </c>
    </row>
    <row r="564" spans="2:39" ht="15">
      <c r="B564" s="321" t="s">
        <v>292</v>
      </c>
      <c r="C564" s="342"/>
      <c r="D564" s="306"/>
      <c r="E564" s="276"/>
      <c r="F564" s="276"/>
      <c r="G564" s="276"/>
      <c r="H564" s="276"/>
      <c r="I564" s="276"/>
      <c r="J564" s="276"/>
      <c r="K564" s="276"/>
      <c r="L564" s="276"/>
      <c r="M564" s="276"/>
      <c r="N564" s="276"/>
      <c r="O564" s="288"/>
      <c r="P564" s="276"/>
      <c r="Q564" s="276"/>
      <c r="R564" s="276"/>
      <c r="S564" s="306"/>
      <c r="T564" s="306"/>
      <c r="U564" s="306"/>
      <c r="V564" s="306"/>
      <c r="W564" s="276"/>
      <c r="X564" s="276"/>
      <c r="Y564" s="375">
        <f>'4.  2011-2014 LRAM'!Y397*Y562</f>
        <v>7393.3445478459007</v>
      </c>
      <c r="Z564" s="375">
        <f>'4.  2011-2014 LRAM'!Z397*Z562</f>
        <v>15379.765946274227</v>
      </c>
      <c r="AA564" s="375">
        <f>'4.  2011-2014 LRAM'!AA397*AA562</f>
        <v>7703.5039741417768</v>
      </c>
      <c r="AB564" s="375">
        <f>'4.  2011-2014 LRAM'!AB397*AB562</f>
        <v>0</v>
      </c>
      <c r="AC564" s="375">
        <f>'4.  2011-2014 LRAM'!AC397*AC562</f>
        <v>0</v>
      </c>
      <c r="AD564" s="375">
        <f>'4.  2011-2014 LRAM'!AD397*AD562</f>
        <v>0</v>
      </c>
      <c r="AE564" s="375">
        <f>'4.  2011-2014 LRAM'!AE397*AE562</f>
        <v>0</v>
      </c>
      <c r="AF564" s="375">
        <f>'4.  2011-2014 LRAM'!AF397*AF562</f>
        <v>0</v>
      </c>
      <c r="AG564" s="375">
        <f>'4.  2011-2014 LRAM'!AG397*AG562</f>
        <v>0</v>
      </c>
      <c r="AH564" s="375">
        <f>'4.  2011-2014 LRAM'!AH397*AH562</f>
        <v>0</v>
      </c>
      <c r="AI564" s="375">
        <f>'4.  2011-2014 LRAM'!AI397*AI562</f>
        <v>0</v>
      </c>
      <c r="AJ564" s="375">
        <f>'4.  2011-2014 LRAM'!AJ397*AJ562</f>
        <v>0</v>
      </c>
      <c r="AK564" s="375">
        <f>'4.  2011-2014 LRAM'!AK397*AK562</f>
        <v>0</v>
      </c>
      <c r="AL564" s="375">
        <f>'4.  2011-2014 LRAM'!AL397*AL562</f>
        <v>0</v>
      </c>
      <c r="AM564" s="626">
        <f t="shared" si="1035"/>
        <v>30476.614468261905</v>
      </c>
    </row>
    <row r="565" spans="2:39" ht="15">
      <c r="B565" s="321" t="s">
        <v>293</v>
      </c>
      <c r="C565" s="342"/>
      <c r="D565" s="306"/>
      <c r="E565" s="276"/>
      <c r="F565" s="276"/>
      <c r="G565" s="276"/>
      <c r="H565" s="276"/>
      <c r="I565" s="276"/>
      <c r="J565" s="276"/>
      <c r="K565" s="276"/>
      <c r="L565" s="276"/>
      <c r="M565" s="276"/>
      <c r="N565" s="276"/>
      <c r="O565" s="288"/>
      <c r="P565" s="276"/>
      <c r="Q565" s="276"/>
      <c r="R565" s="276"/>
      <c r="S565" s="306"/>
      <c r="T565" s="306"/>
      <c r="U565" s="306"/>
      <c r="V565" s="306"/>
      <c r="W565" s="276"/>
      <c r="X565" s="276"/>
      <c r="Y565" s="375">
        <f>'4.  2011-2014 LRAM'!Y526*Y562</f>
        <v>17336.513788442873</v>
      </c>
      <c r="Z565" s="375">
        <f>'4.  2011-2014 LRAM'!Z526*Z562</f>
        <v>12749.8953569526</v>
      </c>
      <c r="AA565" s="375">
        <f>'4.  2011-2014 LRAM'!AA526*AA562</f>
        <v>27575.297876941124</v>
      </c>
      <c r="AB565" s="375">
        <f>'4.  2011-2014 LRAM'!AB526*AB562</f>
        <v>0</v>
      </c>
      <c r="AC565" s="375">
        <f>'4.  2011-2014 LRAM'!AC526*AC562</f>
        <v>0</v>
      </c>
      <c r="AD565" s="375">
        <f>'4.  2011-2014 LRAM'!AD526*AD562</f>
        <v>340.81006420364406</v>
      </c>
      <c r="AE565" s="375">
        <f>'4.  2011-2014 LRAM'!AE526*AE562</f>
        <v>0</v>
      </c>
      <c r="AF565" s="375">
        <f>'4.  2011-2014 LRAM'!AF526*AF562</f>
        <v>0</v>
      </c>
      <c r="AG565" s="375">
        <f>'4.  2011-2014 LRAM'!AG526*AG562</f>
        <v>0</v>
      </c>
      <c r="AH565" s="375">
        <f>'4.  2011-2014 LRAM'!AH526*AH562</f>
        <v>0</v>
      </c>
      <c r="AI565" s="375">
        <f>'4.  2011-2014 LRAM'!AI526*AI562</f>
        <v>0</v>
      </c>
      <c r="AJ565" s="375">
        <f>'4.  2011-2014 LRAM'!AJ526*AJ562</f>
        <v>0</v>
      </c>
      <c r="AK565" s="375">
        <f>'4.  2011-2014 LRAM'!AK526*AK562</f>
        <v>0</v>
      </c>
      <c r="AL565" s="375">
        <f>'4.  2011-2014 LRAM'!AL526*AL562</f>
        <v>0</v>
      </c>
      <c r="AM565" s="626">
        <f t="shared" si="1035"/>
        <v>58002.517086540247</v>
      </c>
    </row>
    <row r="566" spans="2:39" ht="15">
      <c r="B566" s="321" t="s">
        <v>294</v>
      </c>
      <c r="C566" s="342"/>
      <c r="D566" s="306"/>
      <c r="E566" s="276"/>
      <c r="F566" s="276"/>
      <c r="G566" s="276"/>
      <c r="H566" s="276"/>
      <c r="I566" s="276"/>
      <c r="J566" s="276"/>
      <c r="K566" s="276"/>
      <c r="L566" s="276"/>
      <c r="M566" s="276"/>
      <c r="N566" s="276"/>
      <c r="O566" s="288"/>
      <c r="P566" s="276"/>
      <c r="Q566" s="276"/>
      <c r="R566" s="276"/>
      <c r="S566" s="306"/>
      <c r="T566" s="306"/>
      <c r="U566" s="306"/>
      <c r="V566" s="306"/>
      <c r="W566" s="276"/>
      <c r="X566" s="276"/>
      <c r="Y566" s="375">
        <f t="shared" ref="Y566:AL566" si="1036">Y208*Y562</f>
        <v>30176.506400000002</v>
      </c>
      <c r="Z566" s="375">
        <f t="shared" si="1036"/>
        <v>18736.2925092</v>
      </c>
      <c r="AA566" s="375">
        <f t="shared" si="1036"/>
        <v>39314.18956079999</v>
      </c>
      <c r="AB566" s="375">
        <f t="shared" si="1036"/>
        <v>0</v>
      </c>
      <c r="AC566" s="375">
        <f t="shared" si="1036"/>
        <v>0</v>
      </c>
      <c r="AD566" s="375">
        <f t="shared" si="1036"/>
        <v>0</v>
      </c>
      <c r="AE566" s="375">
        <f t="shared" si="1036"/>
        <v>0</v>
      </c>
      <c r="AF566" s="375">
        <f t="shared" si="1036"/>
        <v>0</v>
      </c>
      <c r="AG566" s="375">
        <f t="shared" si="1036"/>
        <v>0</v>
      </c>
      <c r="AH566" s="375">
        <f t="shared" si="1036"/>
        <v>0</v>
      </c>
      <c r="AI566" s="375">
        <f t="shared" si="1036"/>
        <v>0</v>
      </c>
      <c r="AJ566" s="375">
        <f t="shared" si="1036"/>
        <v>0</v>
      </c>
      <c r="AK566" s="375">
        <f t="shared" si="1036"/>
        <v>0</v>
      </c>
      <c r="AL566" s="375">
        <f t="shared" si="1036"/>
        <v>0</v>
      </c>
      <c r="AM566" s="626">
        <f t="shared" si="1035"/>
        <v>88226.988469999997</v>
      </c>
    </row>
    <row r="567" spans="2:39" ht="15">
      <c r="B567" s="321" t="s">
        <v>295</v>
      </c>
      <c r="C567" s="342"/>
      <c r="D567" s="306"/>
      <c r="E567" s="276"/>
      <c r="F567" s="276"/>
      <c r="G567" s="276"/>
      <c r="H567" s="276"/>
      <c r="I567" s="276"/>
      <c r="J567" s="276"/>
      <c r="K567" s="276"/>
      <c r="L567" s="276"/>
      <c r="M567" s="276"/>
      <c r="N567" s="276"/>
      <c r="O567" s="288"/>
      <c r="P567" s="276"/>
      <c r="Q567" s="276"/>
      <c r="R567" s="276"/>
      <c r="S567" s="306"/>
      <c r="T567" s="306"/>
      <c r="U567" s="306"/>
      <c r="V567" s="306"/>
      <c r="W567" s="276"/>
      <c r="X567" s="276"/>
      <c r="Y567" s="375">
        <f t="shared" ref="Y567:AL567" si="1037">Y390*Y562</f>
        <v>35281.805200000003</v>
      </c>
      <c r="Z567" s="375">
        <f t="shared" si="1037"/>
        <v>21774.841710300003</v>
      </c>
      <c r="AA567" s="375">
        <f t="shared" si="1037"/>
        <v>31376.8989072</v>
      </c>
      <c r="AB567" s="375">
        <f t="shared" si="1037"/>
        <v>0</v>
      </c>
      <c r="AC567" s="375">
        <f t="shared" si="1037"/>
        <v>0</v>
      </c>
      <c r="AD567" s="375">
        <f t="shared" si="1037"/>
        <v>0</v>
      </c>
      <c r="AE567" s="375">
        <f t="shared" si="1037"/>
        <v>0</v>
      </c>
      <c r="AF567" s="375">
        <f t="shared" si="1037"/>
        <v>0</v>
      </c>
      <c r="AG567" s="375">
        <f t="shared" si="1037"/>
        <v>0</v>
      </c>
      <c r="AH567" s="375">
        <f t="shared" si="1037"/>
        <v>0</v>
      </c>
      <c r="AI567" s="375">
        <f t="shared" si="1037"/>
        <v>0</v>
      </c>
      <c r="AJ567" s="375">
        <f t="shared" si="1037"/>
        <v>0</v>
      </c>
      <c r="AK567" s="375">
        <f t="shared" si="1037"/>
        <v>0</v>
      </c>
      <c r="AL567" s="375">
        <f t="shared" si="1037"/>
        <v>0</v>
      </c>
      <c r="AM567" s="626">
        <f t="shared" si="1035"/>
        <v>88433.545817500009</v>
      </c>
    </row>
    <row r="568" spans="2:39" ht="15">
      <c r="B568" s="321" t="s">
        <v>296</v>
      </c>
      <c r="C568" s="342"/>
      <c r="D568" s="306"/>
      <c r="E568" s="276"/>
      <c r="F568" s="276"/>
      <c r="G568" s="276"/>
      <c r="H568" s="276"/>
      <c r="I568" s="276"/>
      <c r="J568" s="276"/>
      <c r="K568" s="276"/>
      <c r="L568" s="276"/>
      <c r="M568" s="276"/>
      <c r="N568" s="276"/>
      <c r="O568" s="288"/>
      <c r="P568" s="276"/>
      <c r="Q568" s="276"/>
      <c r="R568" s="276"/>
      <c r="S568" s="306"/>
      <c r="T568" s="306"/>
      <c r="U568" s="306"/>
      <c r="V568" s="306"/>
      <c r="W568" s="276"/>
      <c r="X568" s="276"/>
      <c r="Y568" s="375">
        <f t="shared" ref="Y568:AL568" si="1038">Y559*Y562</f>
        <v>59318.369200000001</v>
      </c>
      <c r="Z568" s="375">
        <f t="shared" si="1038"/>
        <v>34678.670518799998</v>
      </c>
      <c r="AA568" s="375">
        <f t="shared" si="1038"/>
        <v>32119.766387276915</v>
      </c>
      <c r="AB568" s="375">
        <f t="shared" si="1038"/>
        <v>0</v>
      </c>
      <c r="AC568" s="375">
        <f t="shared" si="1038"/>
        <v>0</v>
      </c>
      <c r="AD568" s="375">
        <f t="shared" si="1038"/>
        <v>0</v>
      </c>
      <c r="AE568" s="375">
        <f t="shared" si="1038"/>
        <v>0</v>
      </c>
      <c r="AF568" s="375">
        <f t="shared" si="1038"/>
        <v>0</v>
      </c>
      <c r="AG568" s="375">
        <f t="shared" si="1038"/>
        <v>0</v>
      </c>
      <c r="AH568" s="375">
        <f t="shared" si="1038"/>
        <v>0</v>
      </c>
      <c r="AI568" s="375">
        <f t="shared" si="1038"/>
        <v>0</v>
      </c>
      <c r="AJ568" s="375">
        <f t="shared" si="1038"/>
        <v>0</v>
      </c>
      <c r="AK568" s="375">
        <f t="shared" si="1038"/>
        <v>0</v>
      </c>
      <c r="AL568" s="375">
        <f t="shared" si="1038"/>
        <v>0</v>
      </c>
      <c r="AM568" s="626">
        <f t="shared" si="1035"/>
        <v>126116.80610607691</v>
      </c>
    </row>
    <row r="569" spans="2:39" ht="15.6">
      <c r="B569" s="346" t="s">
        <v>297</v>
      </c>
      <c r="C569" s="342"/>
      <c r="D569" s="333"/>
      <c r="E569" s="331"/>
      <c r="F569" s="331"/>
      <c r="G569" s="331"/>
      <c r="H569" s="331"/>
      <c r="I569" s="331"/>
      <c r="J569" s="331"/>
      <c r="K569" s="331"/>
      <c r="L569" s="331"/>
      <c r="M569" s="331"/>
      <c r="N569" s="331"/>
      <c r="O569" s="297"/>
      <c r="P569" s="331"/>
      <c r="Q569" s="331"/>
      <c r="R569" s="331"/>
      <c r="S569" s="333"/>
      <c r="T569" s="333"/>
      <c r="U569" s="333"/>
      <c r="V569" s="333"/>
      <c r="W569" s="331"/>
      <c r="X569" s="331"/>
      <c r="Y569" s="343">
        <f>SUM(Y563:Y568)</f>
        <v>153121.3233879102</v>
      </c>
      <c r="Z569" s="343">
        <f t="shared" ref="Z569:AM569" si="1039">SUM(Z563:Z568)</f>
        <v>119713.54321661484</v>
      </c>
      <c r="AA569" s="343">
        <f t="shared" si="1039"/>
        <v>149698.10852836561</v>
      </c>
      <c r="AB569" s="343">
        <f t="shared" si="1039"/>
        <v>0</v>
      </c>
      <c r="AC569" s="343">
        <f t="shared" si="1039"/>
        <v>0</v>
      </c>
      <c r="AD569" s="343">
        <f t="shared" si="1039"/>
        <v>340.81006420364406</v>
      </c>
      <c r="AE569" s="343">
        <f t="shared" si="1039"/>
        <v>0</v>
      </c>
      <c r="AF569" s="343">
        <f t="shared" si="1039"/>
        <v>0</v>
      </c>
      <c r="AG569" s="343">
        <f t="shared" si="1039"/>
        <v>0</v>
      </c>
      <c r="AH569" s="343">
        <f t="shared" si="1039"/>
        <v>0</v>
      </c>
      <c r="AI569" s="343">
        <f t="shared" si="1039"/>
        <v>0</v>
      </c>
      <c r="AJ569" s="343">
        <f t="shared" si="1039"/>
        <v>0</v>
      </c>
      <c r="AK569" s="343">
        <f t="shared" si="1039"/>
        <v>0</v>
      </c>
      <c r="AL569" s="343">
        <f t="shared" si="1039"/>
        <v>0</v>
      </c>
      <c r="AM569" s="404">
        <f t="shared" si="1039"/>
        <v>422873.78519709432</v>
      </c>
    </row>
    <row r="570" spans="2:39" ht="15.6">
      <c r="B570" s="346" t="s">
        <v>298</v>
      </c>
      <c r="C570" s="342"/>
      <c r="D570" s="347"/>
      <c r="E570" s="331"/>
      <c r="F570" s="331"/>
      <c r="G570" s="331"/>
      <c r="H570" s="331"/>
      <c r="I570" s="331"/>
      <c r="J570" s="331"/>
      <c r="K570" s="331"/>
      <c r="L570" s="331"/>
      <c r="M570" s="331"/>
      <c r="N570" s="331"/>
      <c r="O570" s="297"/>
      <c r="P570" s="331"/>
      <c r="Q570" s="331"/>
      <c r="R570" s="331"/>
      <c r="S570" s="333"/>
      <c r="T570" s="333"/>
      <c r="U570" s="333"/>
      <c r="V570" s="333"/>
      <c r="W570" s="331"/>
      <c r="X570" s="331"/>
      <c r="Y570" s="344">
        <f t="shared" ref="Y570:AL570" si="1040">Y560*Y562</f>
        <v>42584.053599999999</v>
      </c>
      <c r="Z570" s="344">
        <f t="shared" si="1040"/>
        <v>38459.950199999999</v>
      </c>
      <c r="AA570" s="344">
        <f t="shared" si="1040"/>
        <v>10438.9208</v>
      </c>
      <c r="AB570" s="344">
        <f t="shared" si="1040"/>
        <v>0</v>
      </c>
      <c r="AC570" s="344">
        <f t="shared" si="1040"/>
        <v>0</v>
      </c>
      <c r="AD570" s="344">
        <f t="shared" si="1040"/>
        <v>130.8741</v>
      </c>
      <c r="AE570" s="344">
        <f t="shared" si="1040"/>
        <v>0</v>
      </c>
      <c r="AF570" s="344">
        <f t="shared" si="1040"/>
        <v>0</v>
      </c>
      <c r="AG570" s="344">
        <f t="shared" si="1040"/>
        <v>0</v>
      </c>
      <c r="AH570" s="344">
        <f t="shared" si="1040"/>
        <v>0</v>
      </c>
      <c r="AI570" s="344">
        <f t="shared" si="1040"/>
        <v>0</v>
      </c>
      <c r="AJ570" s="344">
        <f t="shared" si="1040"/>
        <v>0</v>
      </c>
      <c r="AK570" s="344">
        <f t="shared" si="1040"/>
        <v>0</v>
      </c>
      <c r="AL570" s="344">
        <f t="shared" si="1040"/>
        <v>0</v>
      </c>
      <c r="AM570" s="404">
        <f>SUM(Y570:AL570)</f>
        <v>91613.798699999999</v>
      </c>
    </row>
    <row r="571" spans="2:39" ht="15.6">
      <c r="B571" s="346" t="s">
        <v>299</v>
      </c>
      <c r="C571" s="342"/>
      <c r="D571" s="347"/>
      <c r="E571" s="331"/>
      <c r="F571" s="331"/>
      <c r="G571" s="331"/>
      <c r="H571" s="331"/>
      <c r="I571" s="331"/>
      <c r="J571" s="331"/>
      <c r="K571" s="331"/>
      <c r="L571" s="331"/>
      <c r="M571" s="331"/>
      <c r="N571" s="331"/>
      <c r="O571" s="297"/>
      <c r="P571" s="331"/>
      <c r="Q571" s="331"/>
      <c r="R571" s="331"/>
      <c r="S571" s="347"/>
      <c r="T571" s="347"/>
      <c r="U571" s="347"/>
      <c r="V571" s="347"/>
      <c r="W571" s="331"/>
      <c r="X571" s="331"/>
      <c r="Y571" s="829"/>
      <c r="Z571" s="829"/>
      <c r="AA571" s="829"/>
      <c r="AB571" s="829"/>
      <c r="AC571" s="829"/>
      <c r="AD571" s="829"/>
      <c r="AE571" s="348"/>
      <c r="AF571" s="348"/>
      <c r="AG571" s="348"/>
      <c r="AH571" s="348"/>
      <c r="AI571" s="348"/>
      <c r="AJ571" s="348"/>
      <c r="AK571" s="348"/>
      <c r="AL571" s="348"/>
      <c r="AM571" s="404">
        <f>AM569-AM570</f>
        <v>331259.98649709433</v>
      </c>
    </row>
    <row r="572" spans="2:39" ht="15">
      <c r="B572" s="321"/>
      <c r="C572" s="347"/>
      <c r="D572" s="347"/>
      <c r="E572" s="331"/>
      <c r="F572" s="331"/>
      <c r="G572" s="331"/>
      <c r="H572" s="331"/>
      <c r="I572" s="331"/>
      <c r="J572" s="331"/>
      <c r="K572" s="331"/>
      <c r="L572" s="331"/>
      <c r="M572" s="331"/>
      <c r="N572" s="331"/>
      <c r="O572" s="297"/>
      <c r="P572" s="331"/>
      <c r="Q572" s="331"/>
      <c r="R572" s="331"/>
      <c r="S572" s="347"/>
      <c r="T572" s="342"/>
      <c r="U572" s="347"/>
      <c r="V572" s="347"/>
      <c r="W572" s="331"/>
      <c r="X572" s="331"/>
      <c r="Y572" s="829"/>
      <c r="Z572" s="829"/>
      <c r="AA572" s="829"/>
      <c r="AB572" s="829"/>
      <c r="AC572" s="829"/>
      <c r="AD572" s="829"/>
      <c r="AE572" s="349"/>
      <c r="AF572" s="349"/>
      <c r="AG572" s="349"/>
      <c r="AH572" s="349"/>
      <c r="AI572" s="349"/>
      <c r="AJ572" s="349"/>
      <c r="AK572" s="349"/>
      <c r="AL572" s="349"/>
      <c r="AM572" s="345"/>
    </row>
    <row r="573" spans="2:39" ht="15">
      <c r="B573" s="436" t="s">
        <v>300</v>
      </c>
      <c r="C573" s="301"/>
      <c r="D573" s="276"/>
      <c r="E573" s="276"/>
      <c r="F573" s="276"/>
      <c r="G573" s="276"/>
      <c r="H573" s="276"/>
      <c r="I573" s="276"/>
      <c r="J573" s="276"/>
      <c r="K573" s="276"/>
      <c r="L573" s="276"/>
      <c r="M573" s="276"/>
      <c r="N573" s="276"/>
      <c r="O573" s="354"/>
      <c r="P573" s="276"/>
      <c r="Q573" s="276"/>
      <c r="R573" s="276"/>
      <c r="S573" s="301"/>
      <c r="T573" s="306"/>
      <c r="U573" s="306"/>
      <c r="V573" s="276"/>
      <c r="W573" s="276"/>
      <c r="X573" s="306"/>
      <c r="Y573" s="288">
        <f>SUMPRODUCT(E402:E557,Y402:Y557)</f>
        <v>6414971.333333334</v>
      </c>
      <c r="Z573" s="288">
        <f>SUMPRODUCT(E402:E557,Z402:Z557)</f>
        <v>1834640.4779999999</v>
      </c>
      <c r="AA573" s="288">
        <f t="shared" ref="AA573:AL573" si="1041">IF(AA400="kw",SUMPRODUCT($N$402:$N$557,$P$402:$P$557,AA402:AA557),SUMPRODUCT($E$402:$E$557,AA402:AA557))</f>
        <v>7407.1534335353017</v>
      </c>
      <c r="AB573" s="288">
        <f t="shared" si="1041"/>
        <v>0</v>
      </c>
      <c r="AC573" s="288">
        <f t="shared" si="1041"/>
        <v>0</v>
      </c>
      <c r="AD573" s="288">
        <f t="shared" si="1041"/>
        <v>0</v>
      </c>
      <c r="AE573" s="288">
        <f t="shared" si="1041"/>
        <v>0</v>
      </c>
      <c r="AF573" s="288">
        <f t="shared" si="1041"/>
        <v>0</v>
      </c>
      <c r="AG573" s="288">
        <f t="shared" si="1041"/>
        <v>0</v>
      </c>
      <c r="AH573" s="288">
        <f t="shared" si="1041"/>
        <v>0</v>
      </c>
      <c r="AI573" s="288">
        <f t="shared" si="1041"/>
        <v>0</v>
      </c>
      <c r="AJ573" s="288">
        <f t="shared" si="1041"/>
        <v>0</v>
      </c>
      <c r="AK573" s="288">
        <f t="shared" si="1041"/>
        <v>0</v>
      </c>
      <c r="AL573" s="288">
        <f t="shared" si="1041"/>
        <v>0</v>
      </c>
      <c r="AM573" s="334"/>
    </row>
    <row r="574" spans="2:39" ht="15">
      <c r="B574" s="436" t="s">
        <v>301</v>
      </c>
      <c r="C574" s="301"/>
      <c r="D574" s="276"/>
      <c r="E574" s="276"/>
      <c r="F574" s="276"/>
      <c r="G574" s="276"/>
      <c r="H574" s="276"/>
      <c r="I574" s="276"/>
      <c r="J574" s="276"/>
      <c r="K574" s="276"/>
      <c r="L574" s="276"/>
      <c r="M574" s="276"/>
      <c r="N574" s="276"/>
      <c r="O574" s="354"/>
      <c r="P574" s="276"/>
      <c r="Q574" s="276"/>
      <c r="R574" s="276"/>
      <c r="S574" s="301"/>
      <c r="T574" s="306"/>
      <c r="U574" s="306"/>
      <c r="V574" s="276"/>
      <c r="W574" s="276"/>
      <c r="X574" s="306"/>
      <c r="Y574" s="288">
        <f>SUMPRODUCT(F402:F557,Y402:Y557)</f>
        <v>6414955.666666666</v>
      </c>
      <c r="Z574" s="288">
        <f>SUMPRODUCT(F402:F557,Z402:Z557)</f>
        <v>1833911.9369999999</v>
      </c>
      <c r="AA574" s="288">
        <f t="shared" ref="AA574:AL574" si="1042">IF(AA400="kw",SUMPRODUCT($N$402:$N$557,$Q$402:$Q$557,AA402:AA557),SUMPRODUCT($F$402:$F$557,AA402:AA557))</f>
        <v>7404.1409261407262</v>
      </c>
      <c r="AB574" s="288">
        <f t="shared" si="1042"/>
        <v>0</v>
      </c>
      <c r="AC574" s="288">
        <f t="shared" si="1042"/>
        <v>0</v>
      </c>
      <c r="AD574" s="288">
        <f t="shared" si="1042"/>
        <v>0</v>
      </c>
      <c r="AE574" s="288">
        <f t="shared" si="1042"/>
        <v>0</v>
      </c>
      <c r="AF574" s="288">
        <f t="shared" si="1042"/>
        <v>0</v>
      </c>
      <c r="AG574" s="288">
        <f t="shared" si="1042"/>
        <v>0</v>
      </c>
      <c r="AH574" s="288">
        <f t="shared" si="1042"/>
        <v>0</v>
      </c>
      <c r="AI574" s="288">
        <f t="shared" si="1042"/>
        <v>0</v>
      </c>
      <c r="AJ574" s="288">
        <f t="shared" si="1042"/>
        <v>0</v>
      </c>
      <c r="AK574" s="288">
        <f t="shared" si="1042"/>
        <v>0</v>
      </c>
      <c r="AL574" s="288">
        <f t="shared" si="1042"/>
        <v>0</v>
      </c>
      <c r="AM574" s="334"/>
    </row>
    <row r="575" spans="2:39" ht="15">
      <c r="B575" s="437" t="s">
        <v>302</v>
      </c>
      <c r="C575" s="361"/>
      <c r="D575" s="381"/>
      <c r="E575" s="381"/>
      <c r="F575" s="381"/>
      <c r="G575" s="381"/>
      <c r="H575" s="381"/>
      <c r="I575" s="381"/>
      <c r="J575" s="381"/>
      <c r="K575" s="381"/>
      <c r="L575" s="381"/>
      <c r="M575" s="381"/>
      <c r="N575" s="381"/>
      <c r="O575" s="380"/>
      <c r="P575" s="381"/>
      <c r="Q575" s="381"/>
      <c r="R575" s="381"/>
      <c r="S575" s="361"/>
      <c r="T575" s="382"/>
      <c r="U575" s="382"/>
      <c r="V575" s="381"/>
      <c r="W575" s="381"/>
      <c r="X575" s="382"/>
      <c r="Y575" s="323">
        <f>SUMPRODUCT(G402:G557,Y402:Y557)</f>
        <v>6414940</v>
      </c>
      <c r="Z575" s="323">
        <f>SUMPRODUCT(G402:G557,Z402:Z557)</f>
        <v>1833183.3959999997</v>
      </c>
      <c r="AA575" s="323">
        <f t="shared" ref="AA575:AL575" si="1043">IF(AA400="kw",SUMPRODUCT($N$402:$N$557,$R$402:$R$557,AA402:AA557),SUMPRODUCT($G$402:$G$557,AA402:AA557))</f>
        <v>7401.3037098081095</v>
      </c>
      <c r="AB575" s="323">
        <f t="shared" si="1043"/>
        <v>0</v>
      </c>
      <c r="AC575" s="323">
        <f t="shared" si="1043"/>
        <v>0</v>
      </c>
      <c r="AD575" s="323">
        <f t="shared" si="1043"/>
        <v>0</v>
      </c>
      <c r="AE575" s="323">
        <f t="shared" si="1043"/>
        <v>0</v>
      </c>
      <c r="AF575" s="323">
        <f t="shared" si="1043"/>
        <v>0</v>
      </c>
      <c r="AG575" s="323">
        <f t="shared" si="1043"/>
        <v>0</v>
      </c>
      <c r="AH575" s="323">
        <f t="shared" si="1043"/>
        <v>0</v>
      </c>
      <c r="AI575" s="323">
        <f t="shared" si="1043"/>
        <v>0</v>
      </c>
      <c r="AJ575" s="323">
        <f t="shared" si="1043"/>
        <v>0</v>
      </c>
      <c r="AK575" s="323">
        <f t="shared" si="1043"/>
        <v>0</v>
      </c>
      <c r="AL575" s="323">
        <f t="shared" si="1043"/>
        <v>0</v>
      </c>
      <c r="AM575" s="383"/>
    </row>
    <row r="576" spans="2:39" ht="15.6">
      <c r="B576" s="365" t="s">
        <v>566</v>
      </c>
      <c r="C576" s="384"/>
      <c r="D576" s="385"/>
      <c r="E576" s="385"/>
      <c r="F576" s="385"/>
      <c r="G576" s="385"/>
      <c r="H576" s="385"/>
      <c r="I576" s="385"/>
      <c r="J576" s="385"/>
      <c r="K576" s="385"/>
      <c r="L576" s="385"/>
      <c r="M576" s="385"/>
      <c r="N576" s="385"/>
      <c r="O576" s="385"/>
      <c r="P576" s="385"/>
      <c r="Q576" s="385"/>
      <c r="R576" s="385"/>
      <c r="S576" s="368"/>
      <c r="T576" s="369"/>
      <c r="U576" s="385"/>
      <c r="V576" s="385"/>
      <c r="W576" s="385"/>
      <c r="X576" s="385"/>
      <c r="Y576" s="839"/>
      <c r="Z576" s="839"/>
      <c r="AA576" s="839"/>
      <c r="AB576" s="839"/>
      <c r="AC576" s="839"/>
      <c r="AD576" s="839"/>
      <c r="AE576" s="406"/>
      <c r="AF576" s="406"/>
      <c r="AG576" s="406"/>
      <c r="AH576" s="406"/>
      <c r="AI576" s="406"/>
      <c r="AJ576" s="406"/>
      <c r="AK576" s="406"/>
      <c r="AL576" s="406"/>
      <c r="AM576" s="386"/>
    </row>
    <row r="577" spans="1:39">
      <c r="Y577" s="830"/>
      <c r="Z577" s="830"/>
      <c r="AA577" s="830"/>
      <c r="AB577" s="830"/>
      <c r="AC577" s="830"/>
      <c r="AD577" s="830"/>
    </row>
    <row r="579" spans="1:39" ht="15.6">
      <c r="B579" s="277" t="s">
        <v>304</v>
      </c>
      <c r="C579" s="278"/>
      <c r="D579" s="587" t="s">
        <v>509</v>
      </c>
      <c r="E579" s="250"/>
      <c r="F579" s="587"/>
      <c r="G579" s="250"/>
      <c r="H579" s="250"/>
      <c r="I579" s="250"/>
      <c r="J579" s="250"/>
      <c r="K579" s="250"/>
      <c r="L579" s="250"/>
      <c r="M579" s="250"/>
      <c r="N579" s="250"/>
      <c r="O579" s="278"/>
      <c r="P579" s="250"/>
      <c r="Q579" s="250"/>
      <c r="R579" s="250"/>
      <c r="S579" s="250"/>
      <c r="T579" s="250"/>
      <c r="U579" s="250"/>
      <c r="V579" s="250"/>
      <c r="W579" s="250"/>
      <c r="X579" s="250"/>
      <c r="Y579" s="267"/>
      <c r="Z579" s="264"/>
      <c r="AA579" s="264"/>
      <c r="AB579" s="264"/>
      <c r="AC579" s="264"/>
      <c r="AD579" s="264"/>
      <c r="AE579" s="264"/>
      <c r="AF579" s="264"/>
      <c r="AG579" s="264"/>
      <c r="AH579" s="264"/>
      <c r="AI579" s="264"/>
      <c r="AJ579" s="264"/>
      <c r="AK579" s="264"/>
      <c r="AL579" s="264"/>
    </row>
    <row r="580" spans="1:39" ht="27.6">
      <c r="B580" s="922" t="s">
        <v>208</v>
      </c>
      <c r="C580" s="924" t="s">
        <v>33</v>
      </c>
      <c r="D580" s="281" t="s">
        <v>407</v>
      </c>
      <c r="E580" s="926" t="s">
        <v>206</v>
      </c>
      <c r="F580" s="927"/>
      <c r="G580" s="927"/>
      <c r="H580" s="927"/>
      <c r="I580" s="927"/>
      <c r="J580" s="927"/>
      <c r="K580" s="927"/>
      <c r="L580" s="927"/>
      <c r="M580" s="928"/>
      <c r="N580" s="932" t="s">
        <v>210</v>
      </c>
      <c r="O580" s="281" t="s">
        <v>408</v>
      </c>
      <c r="P580" s="926" t="s">
        <v>209</v>
      </c>
      <c r="Q580" s="927"/>
      <c r="R580" s="927"/>
      <c r="S580" s="927"/>
      <c r="T580" s="927"/>
      <c r="U580" s="927"/>
      <c r="V580" s="927"/>
      <c r="W580" s="927"/>
      <c r="X580" s="928"/>
      <c r="Y580" s="929" t="s">
        <v>240</v>
      </c>
      <c r="Z580" s="930"/>
      <c r="AA580" s="930"/>
      <c r="AB580" s="930"/>
      <c r="AC580" s="930"/>
      <c r="AD580" s="930"/>
      <c r="AE580" s="930"/>
      <c r="AF580" s="930"/>
      <c r="AG580" s="930"/>
      <c r="AH580" s="930"/>
      <c r="AI580" s="930"/>
      <c r="AJ580" s="930"/>
      <c r="AK580" s="930"/>
      <c r="AL580" s="930"/>
      <c r="AM580" s="931"/>
    </row>
    <row r="581" spans="1:39">
      <c r="B581" s="923"/>
      <c r="C581" s="925"/>
      <c r="D581" s="282">
        <v>2018</v>
      </c>
      <c r="E581" s="282">
        <v>2019</v>
      </c>
      <c r="F581" s="282">
        <v>2020</v>
      </c>
      <c r="G581" s="282">
        <v>2021</v>
      </c>
      <c r="H581" s="282">
        <v>2022</v>
      </c>
      <c r="I581" s="282">
        <v>2023</v>
      </c>
      <c r="J581" s="282">
        <v>2024</v>
      </c>
      <c r="K581" s="282">
        <v>2025</v>
      </c>
      <c r="L581" s="282">
        <v>2026</v>
      </c>
      <c r="M581" s="282">
        <v>2027</v>
      </c>
      <c r="N581" s="933"/>
      <c r="O581" s="282">
        <v>2018</v>
      </c>
      <c r="P581" s="282">
        <v>2019</v>
      </c>
      <c r="Q581" s="282">
        <v>2020</v>
      </c>
      <c r="R581" s="282">
        <v>2021</v>
      </c>
      <c r="S581" s="282">
        <v>2022</v>
      </c>
      <c r="T581" s="282">
        <v>2023</v>
      </c>
      <c r="U581" s="282">
        <v>2024</v>
      </c>
      <c r="V581" s="282">
        <v>2025</v>
      </c>
      <c r="W581" s="282">
        <v>2026</v>
      </c>
      <c r="X581" s="282">
        <v>2027</v>
      </c>
      <c r="Y581" s="282" t="str">
        <f>'1.  LRAMVA Summary'!D52</f>
        <v>Residential</v>
      </c>
      <c r="Z581" s="282" t="str">
        <f>'1.  LRAMVA Summary'!E52</f>
        <v>GS&lt;50 kW</v>
      </c>
      <c r="AA581" s="282" t="str">
        <f>'1.  LRAMVA Summary'!F52</f>
        <v>GS 50 to 4,999</v>
      </c>
      <c r="AB581" s="282" t="str">
        <f>'1.  LRAMVA Summary'!G52</f>
        <v>USL</v>
      </c>
      <c r="AC581" s="282" t="str">
        <f>'1.  LRAMVA Summary'!H52</f>
        <v>Sentinel Lighting</v>
      </c>
      <c r="AD581" s="282" t="str">
        <f>'1.  LRAMVA Summary'!I52</f>
        <v>Street Lighting</v>
      </c>
      <c r="AE581" s="282" t="str">
        <f>'1.  LRAMVA Summary'!J52</f>
        <v/>
      </c>
      <c r="AF581" s="282" t="str">
        <f>'1.  LRAMVA Summary'!K52</f>
        <v/>
      </c>
      <c r="AG581" s="282" t="str">
        <f>'1.  LRAMVA Summary'!L52</f>
        <v/>
      </c>
      <c r="AH581" s="282" t="str">
        <f>'1.  LRAMVA Summary'!M52</f>
        <v/>
      </c>
      <c r="AI581" s="282" t="str">
        <f>'1.  LRAMVA Summary'!N52</f>
        <v/>
      </c>
      <c r="AJ581" s="282" t="str">
        <f>'1.  LRAMVA Summary'!O52</f>
        <v/>
      </c>
      <c r="AK581" s="282" t="str">
        <f>'1.  LRAMVA Summary'!P52</f>
        <v/>
      </c>
      <c r="AL581" s="282" t="str">
        <f>'1.  LRAMVA Summary'!Q52</f>
        <v/>
      </c>
      <c r="AM581" s="284" t="str">
        <f>'1.  LRAMVA Summary'!R52</f>
        <v>Total</v>
      </c>
    </row>
    <row r="582" spans="1:39" ht="15.6">
      <c r="A582" s="529"/>
      <c r="B582" s="515" t="s">
        <v>489</v>
      </c>
      <c r="C582" s="286"/>
      <c r="D582" s="286"/>
      <c r="E582" s="286"/>
      <c r="F582" s="286"/>
      <c r="G582" s="286"/>
      <c r="H582" s="286"/>
      <c r="I582" s="286"/>
      <c r="J582" s="286"/>
      <c r="K582" s="286"/>
      <c r="L582" s="286"/>
      <c r="M582" s="286"/>
      <c r="N582" s="287"/>
      <c r="O582" s="286"/>
      <c r="P582" s="286"/>
      <c r="Q582" s="286"/>
      <c r="R582" s="286"/>
      <c r="S582" s="286"/>
      <c r="T582" s="286"/>
      <c r="U582" s="286"/>
      <c r="V582" s="286"/>
      <c r="W582" s="286"/>
      <c r="X582" s="286"/>
      <c r="Y582" s="288" t="str">
        <f>'1.  LRAMVA Summary'!D53</f>
        <v>kWh</v>
      </c>
      <c r="Z582" s="288" t="str">
        <f>'1.  LRAMVA Summary'!E53</f>
        <v>kWh</v>
      </c>
      <c r="AA582" s="288" t="str">
        <f>'1.  LRAMVA Summary'!F53</f>
        <v>kW</v>
      </c>
      <c r="AB582" s="288" t="str">
        <f>'1.  LRAMVA Summary'!G53</f>
        <v>kWh</v>
      </c>
      <c r="AC582" s="288" t="str">
        <f>'1.  LRAMVA Summary'!H53</f>
        <v>kW</v>
      </c>
      <c r="AD582" s="288" t="str">
        <f>'1.  LRAMVA Summary'!I53</f>
        <v>kW</v>
      </c>
      <c r="AE582" s="288">
        <f>'1.  LRAMVA Summary'!J53</f>
        <v>0</v>
      </c>
      <c r="AF582" s="288">
        <f>'1.  LRAMVA Summary'!K53</f>
        <v>0</v>
      </c>
      <c r="AG582" s="288">
        <f>'1.  LRAMVA Summary'!L53</f>
        <v>0</v>
      </c>
      <c r="AH582" s="288">
        <f>'1.  LRAMVA Summary'!M53</f>
        <v>0</v>
      </c>
      <c r="AI582" s="288">
        <f>'1.  LRAMVA Summary'!N53</f>
        <v>0</v>
      </c>
      <c r="AJ582" s="288">
        <f>'1.  LRAMVA Summary'!O53</f>
        <v>0</v>
      </c>
      <c r="AK582" s="288">
        <f>'1.  LRAMVA Summary'!P53</f>
        <v>0</v>
      </c>
      <c r="AL582" s="288">
        <f>'1.  LRAMVA Summary'!Q53</f>
        <v>0</v>
      </c>
      <c r="AM582" s="289"/>
    </row>
    <row r="583" spans="1:39" ht="15.6" outlineLevel="1">
      <c r="A583" s="529"/>
      <c r="B583" s="501" t="s">
        <v>482</v>
      </c>
      <c r="C583" s="286"/>
      <c r="D583" s="286"/>
      <c r="E583" s="286"/>
      <c r="F583" s="286"/>
      <c r="G583" s="286"/>
      <c r="H583" s="286"/>
      <c r="I583" s="286"/>
      <c r="J583" s="286"/>
      <c r="K583" s="286"/>
      <c r="L583" s="286"/>
      <c r="M583" s="286"/>
      <c r="N583" s="287"/>
      <c r="O583" s="286"/>
      <c r="P583" s="286"/>
      <c r="Q583" s="286"/>
      <c r="R583" s="286"/>
      <c r="S583" s="286"/>
      <c r="T583" s="286"/>
      <c r="U583" s="286"/>
      <c r="V583" s="286"/>
      <c r="W583" s="286"/>
      <c r="X583" s="286"/>
      <c r="Y583" s="288"/>
      <c r="Z583" s="288"/>
      <c r="AA583" s="288"/>
      <c r="AB583" s="288"/>
      <c r="AC583" s="288"/>
      <c r="AD583" s="288"/>
      <c r="AE583" s="288"/>
      <c r="AF583" s="288"/>
      <c r="AG583" s="288"/>
      <c r="AH583" s="288"/>
      <c r="AI583" s="288"/>
      <c r="AJ583" s="288"/>
      <c r="AK583" s="288"/>
      <c r="AL583" s="288"/>
      <c r="AM583" s="289"/>
    </row>
    <row r="584" spans="1:39" ht="15" outlineLevel="1">
      <c r="A584" s="529">
        <v>1</v>
      </c>
      <c r="B584" s="425" t="s">
        <v>95</v>
      </c>
      <c r="C584" s="288" t="s">
        <v>25</v>
      </c>
      <c r="D584" s="292"/>
      <c r="E584" s="292"/>
      <c r="F584" s="292"/>
      <c r="G584" s="292"/>
      <c r="H584" s="292"/>
      <c r="I584" s="292"/>
      <c r="J584" s="292"/>
      <c r="K584" s="292"/>
      <c r="L584" s="292"/>
      <c r="M584" s="292"/>
      <c r="N584" s="288"/>
      <c r="O584" s="292"/>
      <c r="P584" s="292"/>
      <c r="Q584" s="292"/>
      <c r="R584" s="292"/>
      <c r="S584" s="292"/>
      <c r="T584" s="292"/>
      <c r="U584" s="292"/>
      <c r="V584" s="292"/>
      <c r="W584" s="292"/>
      <c r="X584" s="292"/>
      <c r="Y584" s="407"/>
      <c r="Z584" s="407"/>
      <c r="AA584" s="407"/>
      <c r="AB584" s="407"/>
      <c r="AC584" s="407"/>
      <c r="AD584" s="407"/>
      <c r="AE584" s="407"/>
      <c r="AF584" s="407"/>
      <c r="AG584" s="407"/>
      <c r="AH584" s="407"/>
      <c r="AI584" s="407"/>
      <c r="AJ584" s="407"/>
      <c r="AK584" s="407"/>
      <c r="AL584" s="407"/>
      <c r="AM584" s="293">
        <f>SUM(Y584:AL584)</f>
        <v>0</v>
      </c>
    </row>
    <row r="585" spans="1:39" ht="15" outlineLevel="1">
      <c r="A585" s="529"/>
      <c r="B585" s="291" t="s">
        <v>305</v>
      </c>
      <c r="C585" s="288" t="s">
        <v>160</v>
      </c>
      <c r="D585" s="292"/>
      <c r="E585" s="292"/>
      <c r="F585" s="292"/>
      <c r="G585" s="292"/>
      <c r="H585" s="292"/>
      <c r="I585" s="292"/>
      <c r="J585" s="292"/>
      <c r="K585" s="292"/>
      <c r="L585" s="292"/>
      <c r="M585" s="292"/>
      <c r="N585" s="465"/>
      <c r="O585" s="292"/>
      <c r="P585" s="292"/>
      <c r="Q585" s="292"/>
      <c r="R585" s="292"/>
      <c r="S585" s="292"/>
      <c r="T585" s="292"/>
      <c r="U585" s="292"/>
      <c r="V585" s="292"/>
      <c r="W585" s="292"/>
      <c r="X585" s="292"/>
      <c r="Y585" s="408">
        <f>Y584</f>
        <v>0</v>
      </c>
      <c r="Z585" s="408">
        <f t="shared" ref="Z585" si="1044">Z584</f>
        <v>0</v>
      </c>
      <c r="AA585" s="408">
        <f t="shared" ref="AA585" si="1045">AA584</f>
        <v>0</v>
      </c>
      <c r="AB585" s="408">
        <f t="shared" ref="AB585" si="1046">AB584</f>
        <v>0</v>
      </c>
      <c r="AC585" s="408">
        <f t="shared" ref="AC585" si="1047">AC584</f>
        <v>0</v>
      </c>
      <c r="AD585" s="408">
        <f t="shared" ref="AD585" si="1048">AD584</f>
        <v>0</v>
      </c>
      <c r="AE585" s="408">
        <f t="shared" ref="AE585" si="1049">AE584</f>
        <v>0</v>
      </c>
      <c r="AF585" s="408">
        <f t="shared" ref="AF585" si="1050">AF584</f>
        <v>0</v>
      </c>
      <c r="AG585" s="408">
        <f t="shared" ref="AG585" si="1051">AG584</f>
        <v>0</v>
      </c>
      <c r="AH585" s="408">
        <f t="shared" ref="AH585" si="1052">AH584</f>
        <v>0</v>
      </c>
      <c r="AI585" s="408">
        <f t="shared" ref="AI585" si="1053">AI584</f>
        <v>0</v>
      </c>
      <c r="AJ585" s="408">
        <f t="shared" ref="AJ585" si="1054">AJ584</f>
        <v>0</v>
      </c>
      <c r="AK585" s="408">
        <f t="shared" ref="AK585" si="1055">AK584</f>
        <v>0</v>
      </c>
      <c r="AL585" s="408">
        <f t="shared" ref="AL585" si="1056">AL584</f>
        <v>0</v>
      </c>
      <c r="AM585" s="294"/>
    </row>
    <row r="586" spans="1:39" ht="15.6" outlineLevel="1">
      <c r="A586" s="529"/>
      <c r="B586" s="295"/>
      <c r="C586" s="296"/>
      <c r="D586" s="296"/>
      <c r="E586" s="296"/>
      <c r="F586" s="296"/>
      <c r="G586" s="296"/>
      <c r="H586" s="296"/>
      <c r="I586" s="296"/>
      <c r="J586" s="296"/>
      <c r="K586" s="296"/>
      <c r="L586" s="296"/>
      <c r="M586" s="296"/>
      <c r="N586" s="297"/>
      <c r="O586" s="296"/>
      <c r="P586" s="296"/>
      <c r="Q586" s="296"/>
      <c r="R586" s="296"/>
      <c r="S586" s="296"/>
      <c r="T586" s="296"/>
      <c r="U586" s="296"/>
      <c r="V586" s="296"/>
      <c r="W586" s="296"/>
      <c r="X586" s="296"/>
      <c r="Y586" s="409"/>
      <c r="Z586" s="410"/>
      <c r="AA586" s="410"/>
      <c r="AB586" s="410"/>
      <c r="AC586" s="410"/>
      <c r="AD586" s="410"/>
      <c r="AE586" s="410"/>
      <c r="AF586" s="410"/>
      <c r="AG586" s="410"/>
      <c r="AH586" s="410"/>
      <c r="AI586" s="410"/>
      <c r="AJ586" s="410"/>
      <c r="AK586" s="410"/>
      <c r="AL586" s="410"/>
      <c r="AM586" s="299"/>
    </row>
    <row r="587" spans="1:39" ht="15" outlineLevel="1">
      <c r="A587" s="529">
        <v>2</v>
      </c>
      <c r="B587" s="425" t="s">
        <v>96</v>
      </c>
      <c r="C587" s="288" t="s">
        <v>25</v>
      </c>
      <c r="D587" s="292"/>
      <c r="E587" s="292"/>
      <c r="F587" s="292"/>
      <c r="G587" s="292"/>
      <c r="H587" s="292"/>
      <c r="I587" s="292"/>
      <c r="J587" s="292"/>
      <c r="K587" s="292"/>
      <c r="L587" s="292"/>
      <c r="M587" s="292"/>
      <c r="N587" s="288"/>
      <c r="O587" s="292"/>
      <c r="P587" s="292"/>
      <c r="Q587" s="292"/>
      <c r="R587" s="292"/>
      <c r="S587" s="292"/>
      <c r="T587" s="292"/>
      <c r="U587" s="292"/>
      <c r="V587" s="292"/>
      <c r="W587" s="292"/>
      <c r="X587" s="292"/>
      <c r="Y587" s="407"/>
      <c r="Z587" s="407"/>
      <c r="AA587" s="407"/>
      <c r="AB587" s="407"/>
      <c r="AC587" s="407"/>
      <c r="AD587" s="407"/>
      <c r="AE587" s="407"/>
      <c r="AF587" s="407"/>
      <c r="AG587" s="407"/>
      <c r="AH587" s="407"/>
      <c r="AI587" s="407"/>
      <c r="AJ587" s="407"/>
      <c r="AK587" s="407"/>
      <c r="AL587" s="407"/>
      <c r="AM587" s="293">
        <f>SUM(Y587:AL587)</f>
        <v>0</v>
      </c>
    </row>
    <row r="588" spans="1:39" ht="15" outlineLevel="1">
      <c r="A588" s="529"/>
      <c r="B588" s="291" t="s">
        <v>305</v>
      </c>
      <c r="C588" s="288" t="s">
        <v>160</v>
      </c>
      <c r="D588" s="292"/>
      <c r="E588" s="292"/>
      <c r="F588" s="292"/>
      <c r="G588" s="292"/>
      <c r="H588" s="292"/>
      <c r="I588" s="292"/>
      <c r="J588" s="292"/>
      <c r="K588" s="292"/>
      <c r="L588" s="292"/>
      <c r="M588" s="292"/>
      <c r="N588" s="465"/>
      <c r="O588" s="292"/>
      <c r="P588" s="292"/>
      <c r="Q588" s="292"/>
      <c r="R588" s="292"/>
      <c r="S588" s="292"/>
      <c r="T588" s="292"/>
      <c r="U588" s="292"/>
      <c r="V588" s="292"/>
      <c r="W588" s="292"/>
      <c r="X588" s="292"/>
      <c r="Y588" s="408">
        <f>Y587</f>
        <v>0</v>
      </c>
      <c r="Z588" s="408">
        <f t="shared" ref="Z588" si="1057">Z587</f>
        <v>0</v>
      </c>
      <c r="AA588" s="408">
        <f t="shared" ref="AA588" si="1058">AA587</f>
        <v>0</v>
      </c>
      <c r="AB588" s="408">
        <f t="shared" ref="AB588" si="1059">AB587</f>
        <v>0</v>
      </c>
      <c r="AC588" s="408">
        <f t="shared" ref="AC588" si="1060">AC587</f>
        <v>0</v>
      </c>
      <c r="AD588" s="408">
        <f t="shared" ref="AD588" si="1061">AD587</f>
        <v>0</v>
      </c>
      <c r="AE588" s="408">
        <f t="shared" ref="AE588" si="1062">AE587</f>
        <v>0</v>
      </c>
      <c r="AF588" s="408">
        <f t="shared" ref="AF588" si="1063">AF587</f>
        <v>0</v>
      </c>
      <c r="AG588" s="408">
        <f t="shared" ref="AG588" si="1064">AG587</f>
        <v>0</v>
      </c>
      <c r="AH588" s="408">
        <f t="shared" ref="AH588" si="1065">AH587</f>
        <v>0</v>
      </c>
      <c r="AI588" s="408">
        <f t="shared" ref="AI588" si="1066">AI587</f>
        <v>0</v>
      </c>
      <c r="AJ588" s="408">
        <f t="shared" ref="AJ588" si="1067">AJ587</f>
        <v>0</v>
      </c>
      <c r="AK588" s="408">
        <f t="shared" ref="AK588" si="1068">AK587</f>
        <v>0</v>
      </c>
      <c r="AL588" s="408">
        <f t="shared" ref="AL588" si="1069">AL587</f>
        <v>0</v>
      </c>
      <c r="AM588" s="294"/>
    </row>
    <row r="589" spans="1:39" ht="15.6" outlineLevel="1">
      <c r="A589" s="529"/>
      <c r="B589" s="295"/>
      <c r="C589" s="296"/>
      <c r="D589" s="301"/>
      <c r="E589" s="301"/>
      <c r="F589" s="301"/>
      <c r="G589" s="301"/>
      <c r="H589" s="301"/>
      <c r="I589" s="301"/>
      <c r="J589" s="301"/>
      <c r="K589" s="301"/>
      <c r="L589" s="301"/>
      <c r="M589" s="301"/>
      <c r="N589" s="297"/>
      <c r="O589" s="301"/>
      <c r="P589" s="301"/>
      <c r="Q589" s="301"/>
      <c r="R589" s="301"/>
      <c r="S589" s="301"/>
      <c r="T589" s="301"/>
      <c r="U589" s="301"/>
      <c r="V589" s="301"/>
      <c r="W589" s="301"/>
      <c r="X589" s="301"/>
      <c r="Y589" s="409"/>
      <c r="Z589" s="410"/>
      <c r="AA589" s="410"/>
      <c r="AB589" s="410"/>
      <c r="AC589" s="410"/>
      <c r="AD589" s="410"/>
      <c r="AE589" s="410"/>
      <c r="AF589" s="410"/>
      <c r="AG589" s="410"/>
      <c r="AH589" s="410"/>
      <c r="AI589" s="410"/>
      <c r="AJ589" s="410"/>
      <c r="AK589" s="410"/>
      <c r="AL589" s="410"/>
      <c r="AM589" s="299"/>
    </row>
    <row r="590" spans="1:39" ht="15" outlineLevel="1">
      <c r="A590" s="529">
        <v>3</v>
      </c>
      <c r="B590" s="425" t="s">
        <v>97</v>
      </c>
      <c r="C590" s="288" t="s">
        <v>25</v>
      </c>
      <c r="D590" s="292"/>
      <c r="E590" s="292"/>
      <c r="F590" s="292"/>
      <c r="G590" s="292"/>
      <c r="H590" s="292"/>
      <c r="I590" s="292"/>
      <c r="J590" s="292"/>
      <c r="K590" s="292"/>
      <c r="L590" s="292"/>
      <c r="M590" s="292"/>
      <c r="N590" s="288"/>
      <c r="O590" s="292"/>
      <c r="P590" s="292"/>
      <c r="Q590" s="292"/>
      <c r="R590" s="292"/>
      <c r="S590" s="292"/>
      <c r="T590" s="292"/>
      <c r="U590" s="292"/>
      <c r="V590" s="292"/>
      <c r="W590" s="292"/>
      <c r="X590" s="292"/>
      <c r="Y590" s="407"/>
      <c r="Z590" s="407"/>
      <c r="AA590" s="407"/>
      <c r="AB590" s="407"/>
      <c r="AC590" s="407"/>
      <c r="AD590" s="407"/>
      <c r="AE590" s="407"/>
      <c r="AF590" s="407"/>
      <c r="AG590" s="407"/>
      <c r="AH590" s="407"/>
      <c r="AI590" s="407"/>
      <c r="AJ590" s="407"/>
      <c r="AK590" s="407"/>
      <c r="AL590" s="407"/>
      <c r="AM590" s="293">
        <f>SUM(Y590:AL590)</f>
        <v>0</v>
      </c>
    </row>
    <row r="591" spans="1:39" ht="15" outlineLevel="1">
      <c r="A591" s="529"/>
      <c r="B591" s="291" t="s">
        <v>305</v>
      </c>
      <c r="C591" s="288" t="s">
        <v>160</v>
      </c>
      <c r="D591" s="292"/>
      <c r="E591" s="292"/>
      <c r="F591" s="292"/>
      <c r="G591" s="292"/>
      <c r="H591" s="292"/>
      <c r="I591" s="292"/>
      <c r="J591" s="292"/>
      <c r="K591" s="292"/>
      <c r="L591" s="292"/>
      <c r="M591" s="292"/>
      <c r="N591" s="465"/>
      <c r="O591" s="292"/>
      <c r="P591" s="292"/>
      <c r="Q591" s="292"/>
      <c r="R591" s="292"/>
      <c r="S591" s="292"/>
      <c r="T591" s="292"/>
      <c r="U591" s="292"/>
      <c r="V591" s="292"/>
      <c r="W591" s="292"/>
      <c r="X591" s="292"/>
      <c r="Y591" s="408">
        <f>Y590</f>
        <v>0</v>
      </c>
      <c r="Z591" s="408">
        <f t="shared" ref="Z591" si="1070">Z590</f>
        <v>0</v>
      </c>
      <c r="AA591" s="408">
        <f t="shared" ref="AA591" si="1071">AA590</f>
        <v>0</v>
      </c>
      <c r="AB591" s="408">
        <f t="shared" ref="AB591" si="1072">AB590</f>
        <v>0</v>
      </c>
      <c r="AC591" s="408">
        <f t="shared" ref="AC591" si="1073">AC590</f>
        <v>0</v>
      </c>
      <c r="AD591" s="408">
        <f t="shared" ref="AD591" si="1074">AD590</f>
        <v>0</v>
      </c>
      <c r="AE591" s="408">
        <f t="shared" ref="AE591" si="1075">AE590</f>
        <v>0</v>
      </c>
      <c r="AF591" s="408">
        <f t="shared" ref="AF591" si="1076">AF590</f>
        <v>0</v>
      </c>
      <c r="AG591" s="408">
        <f t="shared" ref="AG591" si="1077">AG590</f>
        <v>0</v>
      </c>
      <c r="AH591" s="408">
        <f t="shared" ref="AH591" si="1078">AH590</f>
        <v>0</v>
      </c>
      <c r="AI591" s="408">
        <f t="shared" ref="AI591" si="1079">AI590</f>
        <v>0</v>
      </c>
      <c r="AJ591" s="408">
        <f t="shared" ref="AJ591" si="1080">AJ590</f>
        <v>0</v>
      </c>
      <c r="AK591" s="408">
        <f t="shared" ref="AK591" si="1081">AK590</f>
        <v>0</v>
      </c>
      <c r="AL591" s="408">
        <f t="shared" ref="AL591" si="1082">AL590</f>
        <v>0</v>
      </c>
      <c r="AM591" s="294"/>
    </row>
    <row r="592" spans="1:39" ht="15" outlineLevel="1">
      <c r="A592" s="529"/>
      <c r="B592" s="291"/>
      <c r="C592" s="302"/>
      <c r="D592" s="288"/>
      <c r="E592" s="288"/>
      <c r="F592" s="288"/>
      <c r="G592" s="288"/>
      <c r="H592" s="288"/>
      <c r="I592" s="288"/>
      <c r="J592" s="288"/>
      <c r="K592" s="288"/>
      <c r="L592" s="288"/>
      <c r="M592" s="288"/>
      <c r="N592" s="288"/>
      <c r="O592" s="288"/>
      <c r="P592" s="288"/>
      <c r="Q592" s="288"/>
      <c r="R592" s="288"/>
      <c r="S592" s="288"/>
      <c r="T592" s="288"/>
      <c r="U592" s="288"/>
      <c r="V592" s="288"/>
      <c r="W592" s="288"/>
      <c r="X592" s="288"/>
      <c r="Y592" s="409"/>
      <c r="Z592" s="409"/>
      <c r="AA592" s="409"/>
      <c r="AB592" s="409"/>
      <c r="AC592" s="409"/>
      <c r="AD592" s="409"/>
      <c r="AE592" s="409"/>
      <c r="AF592" s="409"/>
      <c r="AG592" s="409"/>
      <c r="AH592" s="409"/>
      <c r="AI592" s="409"/>
      <c r="AJ592" s="409"/>
      <c r="AK592" s="409"/>
      <c r="AL592" s="409"/>
      <c r="AM592" s="303"/>
    </row>
    <row r="593" spans="1:39" ht="15" outlineLevel="1">
      <c r="A593" s="529">
        <v>4</v>
      </c>
      <c r="B593" s="517" t="s">
        <v>659</v>
      </c>
      <c r="C593" s="288" t="s">
        <v>25</v>
      </c>
      <c r="D593" s="292"/>
      <c r="E593" s="292"/>
      <c r="F593" s="292"/>
      <c r="G593" s="292"/>
      <c r="H593" s="292"/>
      <c r="I593" s="292"/>
      <c r="J593" s="292"/>
      <c r="K593" s="292"/>
      <c r="L593" s="292"/>
      <c r="M593" s="292"/>
      <c r="N593" s="288"/>
      <c r="O593" s="292"/>
      <c r="P593" s="292"/>
      <c r="Q593" s="292"/>
      <c r="R593" s="292"/>
      <c r="S593" s="292"/>
      <c r="T593" s="292"/>
      <c r="U593" s="292"/>
      <c r="V593" s="292"/>
      <c r="W593" s="292"/>
      <c r="X593" s="292"/>
      <c r="Y593" s="407"/>
      <c r="Z593" s="407"/>
      <c r="AA593" s="407"/>
      <c r="AB593" s="407"/>
      <c r="AC593" s="407"/>
      <c r="AD593" s="407"/>
      <c r="AE593" s="407"/>
      <c r="AF593" s="407"/>
      <c r="AG593" s="407"/>
      <c r="AH593" s="407"/>
      <c r="AI593" s="407"/>
      <c r="AJ593" s="407"/>
      <c r="AK593" s="407"/>
      <c r="AL593" s="407"/>
      <c r="AM593" s="293">
        <f>SUM(Y593:AL593)</f>
        <v>0</v>
      </c>
    </row>
    <row r="594" spans="1:39" ht="15" outlineLevel="1">
      <c r="A594" s="529"/>
      <c r="B594" s="291" t="s">
        <v>305</v>
      </c>
      <c r="C594" s="288" t="s">
        <v>160</v>
      </c>
      <c r="D594" s="292"/>
      <c r="E594" s="292"/>
      <c r="F594" s="292"/>
      <c r="G594" s="292"/>
      <c r="H594" s="292"/>
      <c r="I594" s="292"/>
      <c r="J594" s="292"/>
      <c r="K594" s="292"/>
      <c r="L594" s="292"/>
      <c r="M594" s="292"/>
      <c r="N594" s="465"/>
      <c r="O594" s="292"/>
      <c r="P594" s="292"/>
      <c r="Q594" s="292"/>
      <c r="R594" s="292"/>
      <c r="S594" s="292"/>
      <c r="T594" s="292"/>
      <c r="U594" s="292"/>
      <c r="V594" s="292"/>
      <c r="W594" s="292"/>
      <c r="X594" s="292"/>
      <c r="Y594" s="408">
        <f>Y593</f>
        <v>0</v>
      </c>
      <c r="Z594" s="408">
        <f t="shared" ref="Z594" si="1083">Z593</f>
        <v>0</v>
      </c>
      <c r="AA594" s="408">
        <f t="shared" ref="AA594" si="1084">AA593</f>
        <v>0</v>
      </c>
      <c r="AB594" s="408">
        <f t="shared" ref="AB594" si="1085">AB593</f>
        <v>0</v>
      </c>
      <c r="AC594" s="408">
        <f t="shared" ref="AC594" si="1086">AC593</f>
        <v>0</v>
      </c>
      <c r="AD594" s="408">
        <f t="shared" ref="AD594" si="1087">AD593</f>
        <v>0</v>
      </c>
      <c r="AE594" s="408">
        <f t="shared" ref="AE594" si="1088">AE593</f>
        <v>0</v>
      </c>
      <c r="AF594" s="408">
        <f t="shared" ref="AF594" si="1089">AF593</f>
        <v>0</v>
      </c>
      <c r="AG594" s="408">
        <f t="shared" ref="AG594" si="1090">AG593</f>
        <v>0</v>
      </c>
      <c r="AH594" s="408">
        <f t="shared" ref="AH594" si="1091">AH593</f>
        <v>0</v>
      </c>
      <c r="AI594" s="408">
        <f t="shared" ref="AI594" si="1092">AI593</f>
        <v>0</v>
      </c>
      <c r="AJ594" s="408">
        <f t="shared" ref="AJ594" si="1093">AJ593</f>
        <v>0</v>
      </c>
      <c r="AK594" s="408">
        <f t="shared" ref="AK594" si="1094">AK593</f>
        <v>0</v>
      </c>
      <c r="AL594" s="408">
        <f t="shared" ref="AL594" si="1095">AL593</f>
        <v>0</v>
      </c>
      <c r="AM594" s="294"/>
    </row>
    <row r="595" spans="1:39" ht="15" outlineLevel="1">
      <c r="A595" s="529"/>
      <c r="B595" s="291"/>
      <c r="C595" s="302"/>
      <c r="D595" s="301"/>
      <c r="E595" s="301"/>
      <c r="F595" s="301"/>
      <c r="G595" s="301"/>
      <c r="H595" s="301"/>
      <c r="I595" s="301"/>
      <c r="J595" s="301"/>
      <c r="K595" s="301"/>
      <c r="L595" s="301"/>
      <c r="M595" s="301"/>
      <c r="N595" s="288"/>
      <c r="O595" s="301"/>
      <c r="P595" s="301"/>
      <c r="Q595" s="301"/>
      <c r="R595" s="301"/>
      <c r="S595" s="301"/>
      <c r="T595" s="301"/>
      <c r="U595" s="301"/>
      <c r="V595" s="301"/>
      <c r="W595" s="301"/>
      <c r="X595" s="301"/>
      <c r="Y595" s="409"/>
      <c r="Z595" s="409"/>
      <c r="AA595" s="409"/>
      <c r="AB595" s="409"/>
      <c r="AC595" s="409"/>
      <c r="AD595" s="409"/>
      <c r="AE595" s="409"/>
      <c r="AF595" s="409"/>
      <c r="AG595" s="409"/>
      <c r="AH595" s="409"/>
      <c r="AI595" s="409"/>
      <c r="AJ595" s="409"/>
      <c r="AK595" s="409"/>
      <c r="AL595" s="409"/>
      <c r="AM595" s="303"/>
    </row>
    <row r="596" spans="1:39" ht="30" outlineLevel="1">
      <c r="A596" s="529">
        <v>5</v>
      </c>
      <c r="B596" s="425" t="s">
        <v>98</v>
      </c>
      <c r="C596" s="288" t="s">
        <v>25</v>
      </c>
      <c r="D596" s="292"/>
      <c r="E596" s="292"/>
      <c r="F596" s="292"/>
      <c r="G596" s="292"/>
      <c r="H596" s="292"/>
      <c r="I596" s="292"/>
      <c r="J596" s="292"/>
      <c r="K596" s="292"/>
      <c r="L596" s="292"/>
      <c r="M596" s="292"/>
      <c r="N596" s="288"/>
      <c r="O596" s="292"/>
      <c r="P596" s="292"/>
      <c r="Q596" s="292"/>
      <c r="R596" s="292"/>
      <c r="S596" s="292"/>
      <c r="T596" s="292"/>
      <c r="U596" s="292"/>
      <c r="V596" s="292"/>
      <c r="W596" s="292"/>
      <c r="X596" s="292"/>
      <c r="Y596" s="407"/>
      <c r="Z596" s="407"/>
      <c r="AA596" s="407"/>
      <c r="AB596" s="407"/>
      <c r="AC596" s="407"/>
      <c r="AD596" s="407"/>
      <c r="AE596" s="407"/>
      <c r="AF596" s="407"/>
      <c r="AG596" s="407"/>
      <c r="AH596" s="407"/>
      <c r="AI596" s="407"/>
      <c r="AJ596" s="407"/>
      <c r="AK596" s="407"/>
      <c r="AL596" s="407"/>
      <c r="AM596" s="293">
        <f>SUM(Y596:AL596)</f>
        <v>0</v>
      </c>
    </row>
    <row r="597" spans="1:39" ht="15" outlineLevel="1">
      <c r="A597" s="529"/>
      <c r="B597" s="291" t="s">
        <v>305</v>
      </c>
      <c r="C597" s="288" t="s">
        <v>160</v>
      </c>
      <c r="D597" s="292"/>
      <c r="E597" s="292"/>
      <c r="F597" s="292"/>
      <c r="G597" s="292"/>
      <c r="H597" s="292"/>
      <c r="I597" s="292"/>
      <c r="J597" s="292"/>
      <c r="K597" s="292"/>
      <c r="L597" s="292"/>
      <c r="M597" s="292"/>
      <c r="N597" s="465"/>
      <c r="O597" s="292"/>
      <c r="P597" s="292"/>
      <c r="Q597" s="292"/>
      <c r="R597" s="292"/>
      <c r="S597" s="292"/>
      <c r="T597" s="292"/>
      <c r="U597" s="292"/>
      <c r="V597" s="292"/>
      <c r="W597" s="292"/>
      <c r="X597" s="292"/>
      <c r="Y597" s="408">
        <f>Y596</f>
        <v>0</v>
      </c>
      <c r="Z597" s="408">
        <f t="shared" ref="Z597" si="1096">Z596</f>
        <v>0</v>
      </c>
      <c r="AA597" s="408">
        <f t="shared" ref="AA597" si="1097">AA596</f>
        <v>0</v>
      </c>
      <c r="AB597" s="408">
        <f t="shared" ref="AB597" si="1098">AB596</f>
        <v>0</v>
      </c>
      <c r="AC597" s="408">
        <f t="shared" ref="AC597" si="1099">AC596</f>
        <v>0</v>
      </c>
      <c r="AD597" s="408">
        <f t="shared" ref="AD597" si="1100">AD596</f>
        <v>0</v>
      </c>
      <c r="AE597" s="408">
        <f t="shared" ref="AE597" si="1101">AE596</f>
        <v>0</v>
      </c>
      <c r="AF597" s="408">
        <f t="shared" ref="AF597" si="1102">AF596</f>
        <v>0</v>
      </c>
      <c r="AG597" s="408">
        <f t="shared" ref="AG597" si="1103">AG596</f>
        <v>0</v>
      </c>
      <c r="AH597" s="408">
        <f t="shared" ref="AH597" si="1104">AH596</f>
        <v>0</v>
      </c>
      <c r="AI597" s="408">
        <f t="shared" ref="AI597" si="1105">AI596</f>
        <v>0</v>
      </c>
      <c r="AJ597" s="408">
        <f t="shared" ref="AJ597" si="1106">AJ596</f>
        <v>0</v>
      </c>
      <c r="AK597" s="408">
        <f t="shared" ref="AK597" si="1107">AK596</f>
        <v>0</v>
      </c>
      <c r="AL597" s="408">
        <f t="shared" ref="AL597" si="1108">AL596</f>
        <v>0</v>
      </c>
      <c r="AM597" s="294"/>
    </row>
    <row r="598" spans="1:39" ht="15" outlineLevel="1">
      <c r="A598" s="529"/>
      <c r="B598" s="291"/>
      <c r="C598" s="288"/>
      <c r="D598" s="288"/>
      <c r="E598" s="288"/>
      <c r="F598" s="288"/>
      <c r="G598" s="288"/>
      <c r="H598" s="288"/>
      <c r="I598" s="288"/>
      <c r="J598" s="288"/>
      <c r="K598" s="288"/>
      <c r="L598" s="288"/>
      <c r="M598" s="288"/>
      <c r="N598" s="288"/>
      <c r="O598" s="288"/>
      <c r="P598" s="288"/>
      <c r="Q598" s="288"/>
      <c r="R598" s="288"/>
      <c r="S598" s="288"/>
      <c r="T598" s="288"/>
      <c r="U598" s="288"/>
      <c r="V598" s="288"/>
      <c r="W598" s="288"/>
      <c r="X598" s="288"/>
      <c r="Y598" s="419"/>
      <c r="Z598" s="420"/>
      <c r="AA598" s="420"/>
      <c r="AB598" s="420"/>
      <c r="AC598" s="420"/>
      <c r="AD598" s="420"/>
      <c r="AE598" s="420"/>
      <c r="AF598" s="420"/>
      <c r="AG598" s="420"/>
      <c r="AH598" s="420"/>
      <c r="AI598" s="420"/>
      <c r="AJ598" s="420"/>
      <c r="AK598" s="420"/>
      <c r="AL598" s="420"/>
      <c r="AM598" s="294"/>
    </row>
    <row r="599" spans="1:39" ht="15.6" outlineLevel="1">
      <c r="A599" s="529"/>
      <c r="B599" s="316" t="s">
        <v>483</v>
      </c>
      <c r="C599" s="286"/>
      <c r="D599" s="286"/>
      <c r="E599" s="286"/>
      <c r="F599" s="286"/>
      <c r="G599" s="286"/>
      <c r="H599" s="286"/>
      <c r="I599" s="286"/>
      <c r="J599" s="286"/>
      <c r="K599" s="286"/>
      <c r="L599" s="286"/>
      <c r="M599" s="286"/>
      <c r="N599" s="287"/>
      <c r="O599" s="286"/>
      <c r="P599" s="286"/>
      <c r="Q599" s="286"/>
      <c r="R599" s="286"/>
      <c r="S599" s="286"/>
      <c r="T599" s="286"/>
      <c r="U599" s="286"/>
      <c r="V599" s="286"/>
      <c r="W599" s="286"/>
      <c r="X599" s="286"/>
      <c r="Y599" s="411"/>
      <c r="Z599" s="411"/>
      <c r="AA599" s="411"/>
      <c r="AB599" s="411"/>
      <c r="AC599" s="411"/>
      <c r="AD599" s="411"/>
      <c r="AE599" s="411"/>
      <c r="AF599" s="411"/>
      <c r="AG599" s="411"/>
      <c r="AH599" s="411"/>
      <c r="AI599" s="411"/>
      <c r="AJ599" s="411"/>
      <c r="AK599" s="411"/>
      <c r="AL599" s="411"/>
      <c r="AM599" s="289"/>
    </row>
    <row r="600" spans="1:39" ht="15" outlineLevel="1">
      <c r="A600" s="529">
        <v>6</v>
      </c>
      <c r="B600" s="425" t="s">
        <v>99</v>
      </c>
      <c r="C600" s="288" t="s">
        <v>25</v>
      </c>
      <c r="D600" s="292"/>
      <c r="E600" s="292"/>
      <c r="F600" s="292"/>
      <c r="G600" s="292"/>
      <c r="H600" s="292"/>
      <c r="I600" s="292"/>
      <c r="J600" s="292"/>
      <c r="K600" s="292"/>
      <c r="L600" s="292"/>
      <c r="M600" s="292"/>
      <c r="N600" s="292">
        <v>12</v>
      </c>
      <c r="O600" s="292"/>
      <c r="P600" s="292"/>
      <c r="Q600" s="292"/>
      <c r="R600" s="292"/>
      <c r="S600" s="292"/>
      <c r="T600" s="292"/>
      <c r="U600" s="292"/>
      <c r="V600" s="292"/>
      <c r="W600" s="292"/>
      <c r="X600" s="292"/>
      <c r="Y600" s="412"/>
      <c r="Z600" s="407"/>
      <c r="AA600" s="407"/>
      <c r="AB600" s="407"/>
      <c r="AC600" s="407"/>
      <c r="AD600" s="407"/>
      <c r="AE600" s="407"/>
      <c r="AF600" s="412"/>
      <c r="AG600" s="412"/>
      <c r="AH600" s="412"/>
      <c r="AI600" s="412"/>
      <c r="AJ600" s="412"/>
      <c r="AK600" s="412"/>
      <c r="AL600" s="412"/>
      <c r="AM600" s="293">
        <f>SUM(Y600:AL600)</f>
        <v>0</v>
      </c>
    </row>
    <row r="601" spans="1:39" ht="15" outlineLevel="1">
      <c r="A601" s="529"/>
      <c r="B601" s="291" t="s">
        <v>305</v>
      </c>
      <c r="C601" s="288" t="s">
        <v>160</v>
      </c>
      <c r="D601" s="292"/>
      <c r="E601" s="292"/>
      <c r="F601" s="292"/>
      <c r="G601" s="292"/>
      <c r="H601" s="292"/>
      <c r="I601" s="292"/>
      <c r="J601" s="292"/>
      <c r="K601" s="292"/>
      <c r="L601" s="292"/>
      <c r="M601" s="292"/>
      <c r="N601" s="292">
        <f>N600</f>
        <v>12</v>
      </c>
      <c r="O601" s="292"/>
      <c r="P601" s="292"/>
      <c r="Q601" s="292"/>
      <c r="R601" s="292"/>
      <c r="S601" s="292"/>
      <c r="T601" s="292"/>
      <c r="U601" s="292"/>
      <c r="V601" s="292"/>
      <c r="W601" s="292"/>
      <c r="X601" s="292"/>
      <c r="Y601" s="408">
        <f>Y600</f>
        <v>0</v>
      </c>
      <c r="Z601" s="408">
        <f t="shared" ref="Z601" si="1109">Z600</f>
        <v>0</v>
      </c>
      <c r="AA601" s="408">
        <f t="shared" ref="AA601" si="1110">AA600</f>
        <v>0</v>
      </c>
      <c r="AB601" s="408">
        <f t="shared" ref="AB601" si="1111">AB600</f>
        <v>0</v>
      </c>
      <c r="AC601" s="408">
        <f t="shared" ref="AC601" si="1112">AC600</f>
        <v>0</v>
      </c>
      <c r="AD601" s="408">
        <f t="shared" ref="AD601" si="1113">AD600</f>
        <v>0</v>
      </c>
      <c r="AE601" s="408">
        <f t="shared" ref="AE601" si="1114">AE600</f>
        <v>0</v>
      </c>
      <c r="AF601" s="408">
        <f t="shared" ref="AF601" si="1115">AF600</f>
        <v>0</v>
      </c>
      <c r="AG601" s="408">
        <f t="shared" ref="AG601" si="1116">AG600</f>
        <v>0</v>
      </c>
      <c r="AH601" s="408">
        <f t="shared" ref="AH601" si="1117">AH600</f>
        <v>0</v>
      </c>
      <c r="AI601" s="408">
        <f t="shared" ref="AI601" si="1118">AI600</f>
        <v>0</v>
      </c>
      <c r="AJ601" s="408">
        <f t="shared" ref="AJ601" si="1119">AJ600</f>
        <v>0</v>
      </c>
      <c r="AK601" s="408">
        <f t="shared" ref="AK601" si="1120">AK600</f>
        <v>0</v>
      </c>
      <c r="AL601" s="408">
        <f t="shared" ref="AL601" si="1121">AL600</f>
        <v>0</v>
      </c>
      <c r="AM601" s="308"/>
    </row>
    <row r="602" spans="1:39" ht="15" outlineLevel="1">
      <c r="A602" s="529"/>
      <c r="B602" s="307"/>
      <c r="C602" s="309"/>
      <c r="D602" s="288"/>
      <c r="E602" s="288"/>
      <c r="F602" s="288"/>
      <c r="G602" s="288"/>
      <c r="H602" s="288"/>
      <c r="I602" s="288"/>
      <c r="J602" s="288"/>
      <c r="K602" s="288"/>
      <c r="L602" s="288"/>
      <c r="M602" s="288"/>
      <c r="N602" s="288"/>
      <c r="O602" s="288"/>
      <c r="P602" s="288"/>
      <c r="Q602" s="288"/>
      <c r="R602" s="288"/>
      <c r="S602" s="288"/>
      <c r="T602" s="288"/>
      <c r="U602" s="288"/>
      <c r="V602" s="288"/>
      <c r="W602" s="288"/>
      <c r="X602" s="288"/>
      <c r="Y602" s="413"/>
      <c r="Z602" s="413"/>
      <c r="AA602" s="413"/>
      <c r="AB602" s="413"/>
      <c r="AC602" s="413"/>
      <c r="AD602" s="413"/>
      <c r="AE602" s="413"/>
      <c r="AF602" s="413"/>
      <c r="AG602" s="413"/>
      <c r="AH602" s="413"/>
      <c r="AI602" s="413"/>
      <c r="AJ602" s="413"/>
      <c r="AK602" s="413"/>
      <c r="AL602" s="413"/>
      <c r="AM602" s="310"/>
    </row>
    <row r="603" spans="1:39" ht="30" outlineLevel="1">
      <c r="A603" s="529">
        <v>7</v>
      </c>
      <c r="B603" s="425" t="s">
        <v>100</v>
      </c>
      <c r="C603" s="288" t="s">
        <v>25</v>
      </c>
      <c r="D603" s="292"/>
      <c r="E603" s="292"/>
      <c r="F603" s="292"/>
      <c r="G603" s="292"/>
      <c r="H603" s="292"/>
      <c r="I603" s="292"/>
      <c r="J603" s="292"/>
      <c r="K603" s="292"/>
      <c r="L603" s="292"/>
      <c r="M603" s="292"/>
      <c r="N603" s="292">
        <v>12</v>
      </c>
      <c r="O603" s="292"/>
      <c r="P603" s="292"/>
      <c r="Q603" s="292"/>
      <c r="R603" s="292"/>
      <c r="S603" s="292"/>
      <c r="T603" s="292"/>
      <c r="U603" s="292"/>
      <c r="V603" s="292"/>
      <c r="W603" s="292"/>
      <c r="X603" s="292"/>
      <c r="Y603" s="412"/>
      <c r="Z603" s="407"/>
      <c r="AA603" s="407"/>
      <c r="AB603" s="407"/>
      <c r="AC603" s="407"/>
      <c r="AD603" s="407"/>
      <c r="AE603" s="407"/>
      <c r="AF603" s="412"/>
      <c r="AG603" s="412"/>
      <c r="AH603" s="412"/>
      <c r="AI603" s="412"/>
      <c r="AJ603" s="412"/>
      <c r="AK603" s="412"/>
      <c r="AL603" s="412"/>
      <c r="AM603" s="293">
        <f>SUM(Y603:AL603)</f>
        <v>0</v>
      </c>
    </row>
    <row r="604" spans="1:39" ht="15" outlineLevel="1">
      <c r="A604" s="529"/>
      <c r="B604" s="291" t="s">
        <v>305</v>
      </c>
      <c r="C604" s="288" t="s">
        <v>160</v>
      </c>
      <c r="D604" s="292"/>
      <c r="E604" s="292"/>
      <c r="F604" s="292"/>
      <c r="G604" s="292"/>
      <c r="H604" s="292"/>
      <c r="I604" s="292"/>
      <c r="J604" s="292"/>
      <c r="K604" s="292"/>
      <c r="L604" s="292"/>
      <c r="M604" s="292"/>
      <c r="N604" s="292">
        <f>N603</f>
        <v>12</v>
      </c>
      <c r="O604" s="292"/>
      <c r="P604" s="292"/>
      <c r="Q604" s="292"/>
      <c r="R604" s="292"/>
      <c r="S604" s="292"/>
      <c r="T604" s="292"/>
      <c r="U604" s="292"/>
      <c r="V604" s="292"/>
      <c r="W604" s="292"/>
      <c r="X604" s="292"/>
      <c r="Y604" s="408">
        <f>Y603</f>
        <v>0</v>
      </c>
      <c r="Z604" s="408">
        <f t="shared" ref="Z604" si="1122">Z603</f>
        <v>0</v>
      </c>
      <c r="AA604" s="408">
        <f t="shared" ref="AA604" si="1123">AA603</f>
        <v>0</v>
      </c>
      <c r="AB604" s="408">
        <f t="shared" ref="AB604" si="1124">AB603</f>
        <v>0</v>
      </c>
      <c r="AC604" s="408">
        <f t="shared" ref="AC604" si="1125">AC603</f>
        <v>0</v>
      </c>
      <c r="AD604" s="408">
        <f t="shared" ref="AD604" si="1126">AD603</f>
        <v>0</v>
      </c>
      <c r="AE604" s="408">
        <f t="shared" ref="AE604" si="1127">AE603</f>
        <v>0</v>
      </c>
      <c r="AF604" s="408">
        <f t="shared" ref="AF604" si="1128">AF603</f>
        <v>0</v>
      </c>
      <c r="AG604" s="408">
        <f t="shared" ref="AG604" si="1129">AG603</f>
        <v>0</v>
      </c>
      <c r="AH604" s="408">
        <f t="shared" ref="AH604" si="1130">AH603</f>
        <v>0</v>
      </c>
      <c r="AI604" s="408">
        <f t="shared" ref="AI604" si="1131">AI603</f>
        <v>0</v>
      </c>
      <c r="AJ604" s="408">
        <f t="shared" ref="AJ604" si="1132">AJ603</f>
        <v>0</v>
      </c>
      <c r="AK604" s="408">
        <f t="shared" ref="AK604" si="1133">AK603</f>
        <v>0</v>
      </c>
      <c r="AL604" s="408">
        <f t="shared" ref="AL604" si="1134">AL603</f>
        <v>0</v>
      </c>
      <c r="AM604" s="308"/>
    </row>
    <row r="605" spans="1:39" ht="15" outlineLevel="1">
      <c r="A605" s="529"/>
      <c r="B605" s="311"/>
      <c r="C605" s="309"/>
      <c r="D605" s="288"/>
      <c r="E605" s="288"/>
      <c r="F605" s="288"/>
      <c r="G605" s="288"/>
      <c r="H605" s="288"/>
      <c r="I605" s="288"/>
      <c r="J605" s="288"/>
      <c r="K605" s="288"/>
      <c r="L605" s="288"/>
      <c r="M605" s="288"/>
      <c r="N605" s="288"/>
      <c r="O605" s="288"/>
      <c r="P605" s="288"/>
      <c r="Q605" s="288"/>
      <c r="R605" s="288"/>
      <c r="S605" s="288"/>
      <c r="T605" s="288"/>
      <c r="U605" s="288"/>
      <c r="V605" s="288"/>
      <c r="W605" s="288"/>
      <c r="X605" s="288"/>
      <c r="Y605" s="413"/>
      <c r="Z605" s="414"/>
      <c r="AA605" s="413"/>
      <c r="AB605" s="413"/>
      <c r="AC605" s="413"/>
      <c r="AD605" s="413"/>
      <c r="AE605" s="413"/>
      <c r="AF605" s="413"/>
      <c r="AG605" s="413"/>
      <c r="AH605" s="413"/>
      <c r="AI605" s="413"/>
      <c r="AJ605" s="413"/>
      <c r="AK605" s="413"/>
      <c r="AL605" s="413"/>
      <c r="AM605" s="310"/>
    </row>
    <row r="606" spans="1:39" ht="30" outlineLevel="1">
      <c r="A606" s="529">
        <v>8</v>
      </c>
      <c r="B606" s="425" t="s">
        <v>101</v>
      </c>
      <c r="C606" s="288" t="s">
        <v>25</v>
      </c>
      <c r="D606" s="292"/>
      <c r="E606" s="292"/>
      <c r="F606" s="292"/>
      <c r="G606" s="292"/>
      <c r="H606" s="292"/>
      <c r="I606" s="292"/>
      <c r="J606" s="292"/>
      <c r="K606" s="292"/>
      <c r="L606" s="292"/>
      <c r="M606" s="292"/>
      <c r="N606" s="292">
        <v>12</v>
      </c>
      <c r="O606" s="292"/>
      <c r="P606" s="292"/>
      <c r="Q606" s="292"/>
      <c r="R606" s="292"/>
      <c r="S606" s="292"/>
      <c r="T606" s="292"/>
      <c r="U606" s="292"/>
      <c r="V606" s="292"/>
      <c r="W606" s="292"/>
      <c r="X606" s="292"/>
      <c r="Y606" s="412"/>
      <c r="Z606" s="407"/>
      <c r="AA606" s="407"/>
      <c r="AB606" s="407"/>
      <c r="AC606" s="407"/>
      <c r="AD606" s="407"/>
      <c r="AE606" s="407"/>
      <c r="AF606" s="412"/>
      <c r="AG606" s="412"/>
      <c r="AH606" s="412"/>
      <c r="AI606" s="412"/>
      <c r="AJ606" s="412"/>
      <c r="AK606" s="412"/>
      <c r="AL606" s="412"/>
      <c r="AM606" s="293">
        <f>SUM(Y606:AL606)</f>
        <v>0</v>
      </c>
    </row>
    <row r="607" spans="1:39" ht="15" outlineLevel="1">
      <c r="A607" s="529"/>
      <c r="B607" s="291" t="s">
        <v>305</v>
      </c>
      <c r="C607" s="288" t="s">
        <v>160</v>
      </c>
      <c r="D607" s="292"/>
      <c r="E607" s="292"/>
      <c r="F607" s="292"/>
      <c r="G607" s="292"/>
      <c r="H607" s="292"/>
      <c r="I607" s="292"/>
      <c r="J607" s="292"/>
      <c r="K607" s="292"/>
      <c r="L607" s="292"/>
      <c r="M607" s="292"/>
      <c r="N607" s="292">
        <f>N606</f>
        <v>12</v>
      </c>
      <c r="O607" s="292"/>
      <c r="P607" s="292"/>
      <c r="Q607" s="292"/>
      <c r="R607" s="292"/>
      <c r="S607" s="292"/>
      <c r="T607" s="292"/>
      <c r="U607" s="292"/>
      <c r="V607" s="292"/>
      <c r="W607" s="292"/>
      <c r="X607" s="292"/>
      <c r="Y607" s="408">
        <f>Y606</f>
        <v>0</v>
      </c>
      <c r="Z607" s="408">
        <f t="shared" ref="Z607" si="1135">Z606</f>
        <v>0</v>
      </c>
      <c r="AA607" s="408">
        <f t="shared" ref="AA607" si="1136">AA606</f>
        <v>0</v>
      </c>
      <c r="AB607" s="408">
        <f t="shared" ref="AB607" si="1137">AB606</f>
        <v>0</v>
      </c>
      <c r="AC607" s="408">
        <f t="shared" ref="AC607" si="1138">AC606</f>
        <v>0</v>
      </c>
      <c r="AD607" s="408">
        <f t="shared" ref="AD607" si="1139">AD606</f>
        <v>0</v>
      </c>
      <c r="AE607" s="408">
        <f t="shared" ref="AE607" si="1140">AE606</f>
        <v>0</v>
      </c>
      <c r="AF607" s="408">
        <f t="shared" ref="AF607" si="1141">AF606</f>
        <v>0</v>
      </c>
      <c r="AG607" s="408">
        <f t="shared" ref="AG607" si="1142">AG606</f>
        <v>0</v>
      </c>
      <c r="AH607" s="408">
        <f t="shared" ref="AH607" si="1143">AH606</f>
        <v>0</v>
      </c>
      <c r="AI607" s="408">
        <f t="shared" ref="AI607" si="1144">AI606</f>
        <v>0</v>
      </c>
      <c r="AJ607" s="408">
        <f t="shared" ref="AJ607" si="1145">AJ606</f>
        <v>0</v>
      </c>
      <c r="AK607" s="408">
        <f t="shared" ref="AK607" si="1146">AK606</f>
        <v>0</v>
      </c>
      <c r="AL607" s="408">
        <f t="shared" ref="AL607" si="1147">AL606</f>
        <v>0</v>
      </c>
      <c r="AM607" s="308"/>
    </row>
    <row r="608" spans="1:39" ht="15" outlineLevel="1">
      <c r="A608" s="529"/>
      <c r="B608" s="311"/>
      <c r="C608" s="309"/>
      <c r="D608" s="313"/>
      <c r="E608" s="313"/>
      <c r="F608" s="313"/>
      <c r="G608" s="313"/>
      <c r="H608" s="313"/>
      <c r="I608" s="313"/>
      <c r="J608" s="313"/>
      <c r="K608" s="313"/>
      <c r="L608" s="313"/>
      <c r="M608" s="313"/>
      <c r="N608" s="288"/>
      <c r="O608" s="313"/>
      <c r="P608" s="313"/>
      <c r="Q608" s="313"/>
      <c r="R608" s="313"/>
      <c r="S608" s="313"/>
      <c r="T608" s="313"/>
      <c r="U608" s="313"/>
      <c r="V608" s="313"/>
      <c r="W608" s="313"/>
      <c r="X608" s="313"/>
      <c r="Y608" s="413"/>
      <c r="Z608" s="414"/>
      <c r="AA608" s="413"/>
      <c r="AB608" s="413"/>
      <c r="AC608" s="413"/>
      <c r="AD608" s="413"/>
      <c r="AE608" s="413"/>
      <c r="AF608" s="413"/>
      <c r="AG608" s="413"/>
      <c r="AH608" s="413"/>
      <c r="AI608" s="413"/>
      <c r="AJ608" s="413"/>
      <c r="AK608" s="413"/>
      <c r="AL608" s="413"/>
      <c r="AM608" s="310"/>
    </row>
    <row r="609" spans="1:39" ht="30" outlineLevel="1">
      <c r="A609" s="529">
        <v>9</v>
      </c>
      <c r="B609" s="425" t="s">
        <v>102</v>
      </c>
      <c r="C609" s="288" t="s">
        <v>25</v>
      </c>
      <c r="D609" s="292"/>
      <c r="E609" s="292"/>
      <c r="F609" s="292"/>
      <c r="G609" s="292"/>
      <c r="H609" s="292"/>
      <c r="I609" s="292"/>
      <c r="J609" s="292"/>
      <c r="K609" s="292"/>
      <c r="L609" s="292"/>
      <c r="M609" s="292"/>
      <c r="N609" s="292">
        <v>12</v>
      </c>
      <c r="O609" s="292"/>
      <c r="P609" s="292"/>
      <c r="Q609" s="292"/>
      <c r="R609" s="292"/>
      <c r="S609" s="292"/>
      <c r="T609" s="292"/>
      <c r="U609" s="292"/>
      <c r="V609" s="292"/>
      <c r="W609" s="292"/>
      <c r="X609" s="292"/>
      <c r="Y609" s="412"/>
      <c r="Z609" s="407"/>
      <c r="AA609" s="407"/>
      <c r="AB609" s="407"/>
      <c r="AC609" s="407"/>
      <c r="AD609" s="407"/>
      <c r="AE609" s="407"/>
      <c r="AF609" s="412"/>
      <c r="AG609" s="412"/>
      <c r="AH609" s="412"/>
      <c r="AI609" s="412"/>
      <c r="AJ609" s="412"/>
      <c r="AK609" s="412"/>
      <c r="AL609" s="412"/>
      <c r="AM609" s="293">
        <f>SUM(Y609:AL609)</f>
        <v>0</v>
      </c>
    </row>
    <row r="610" spans="1:39" ht="15" outlineLevel="1">
      <c r="A610" s="529"/>
      <c r="B610" s="291" t="s">
        <v>305</v>
      </c>
      <c r="C610" s="288" t="s">
        <v>160</v>
      </c>
      <c r="D610" s="292"/>
      <c r="E610" s="292"/>
      <c r="F610" s="292"/>
      <c r="G610" s="292"/>
      <c r="H610" s="292"/>
      <c r="I610" s="292"/>
      <c r="J610" s="292"/>
      <c r="K610" s="292"/>
      <c r="L610" s="292"/>
      <c r="M610" s="292"/>
      <c r="N610" s="292">
        <f>N609</f>
        <v>12</v>
      </c>
      <c r="O610" s="292"/>
      <c r="P610" s="292"/>
      <c r="Q610" s="292"/>
      <c r="R610" s="292"/>
      <c r="S610" s="292"/>
      <c r="T610" s="292"/>
      <c r="U610" s="292"/>
      <c r="V610" s="292"/>
      <c r="W610" s="292"/>
      <c r="X610" s="292"/>
      <c r="Y610" s="408">
        <f>Y609</f>
        <v>0</v>
      </c>
      <c r="Z610" s="408">
        <f t="shared" ref="Z610" si="1148">Z609</f>
        <v>0</v>
      </c>
      <c r="AA610" s="408">
        <f t="shared" ref="AA610" si="1149">AA609</f>
        <v>0</v>
      </c>
      <c r="AB610" s="408">
        <f t="shared" ref="AB610" si="1150">AB609</f>
        <v>0</v>
      </c>
      <c r="AC610" s="408">
        <f t="shared" ref="AC610" si="1151">AC609</f>
        <v>0</v>
      </c>
      <c r="AD610" s="408">
        <f t="shared" ref="AD610" si="1152">AD609</f>
        <v>0</v>
      </c>
      <c r="AE610" s="408">
        <f t="shared" ref="AE610" si="1153">AE609</f>
        <v>0</v>
      </c>
      <c r="AF610" s="408">
        <f t="shared" ref="AF610" si="1154">AF609</f>
        <v>0</v>
      </c>
      <c r="AG610" s="408">
        <f t="shared" ref="AG610" si="1155">AG609</f>
        <v>0</v>
      </c>
      <c r="AH610" s="408">
        <f t="shared" ref="AH610" si="1156">AH609</f>
        <v>0</v>
      </c>
      <c r="AI610" s="408">
        <f t="shared" ref="AI610" si="1157">AI609</f>
        <v>0</v>
      </c>
      <c r="AJ610" s="408">
        <f t="shared" ref="AJ610" si="1158">AJ609</f>
        <v>0</v>
      </c>
      <c r="AK610" s="408">
        <f t="shared" ref="AK610" si="1159">AK609</f>
        <v>0</v>
      </c>
      <c r="AL610" s="408">
        <f t="shared" ref="AL610" si="1160">AL609</f>
        <v>0</v>
      </c>
      <c r="AM610" s="308"/>
    </row>
    <row r="611" spans="1:39" ht="15" outlineLevel="1">
      <c r="A611" s="529"/>
      <c r="B611" s="311"/>
      <c r="C611" s="309"/>
      <c r="D611" s="313"/>
      <c r="E611" s="313"/>
      <c r="F611" s="313"/>
      <c r="G611" s="313"/>
      <c r="H611" s="313"/>
      <c r="I611" s="313"/>
      <c r="J611" s="313"/>
      <c r="K611" s="313"/>
      <c r="L611" s="313"/>
      <c r="M611" s="313"/>
      <c r="N611" s="288"/>
      <c r="O611" s="313"/>
      <c r="P611" s="313"/>
      <c r="Q611" s="313"/>
      <c r="R611" s="313"/>
      <c r="S611" s="313"/>
      <c r="T611" s="313"/>
      <c r="U611" s="313"/>
      <c r="V611" s="313"/>
      <c r="W611" s="313"/>
      <c r="X611" s="313"/>
      <c r="Y611" s="413"/>
      <c r="Z611" s="413"/>
      <c r="AA611" s="413"/>
      <c r="AB611" s="413"/>
      <c r="AC611" s="413"/>
      <c r="AD611" s="413"/>
      <c r="AE611" s="413"/>
      <c r="AF611" s="413"/>
      <c r="AG611" s="413"/>
      <c r="AH611" s="413"/>
      <c r="AI611" s="413"/>
      <c r="AJ611" s="413"/>
      <c r="AK611" s="413"/>
      <c r="AL611" s="413"/>
      <c r="AM611" s="310"/>
    </row>
    <row r="612" spans="1:39" ht="30" outlineLevel="1">
      <c r="A612" s="529">
        <v>10</v>
      </c>
      <c r="B612" s="425" t="s">
        <v>103</v>
      </c>
      <c r="C612" s="288" t="s">
        <v>25</v>
      </c>
      <c r="D612" s="292"/>
      <c r="E612" s="292"/>
      <c r="F612" s="292"/>
      <c r="G612" s="292"/>
      <c r="H612" s="292"/>
      <c r="I612" s="292"/>
      <c r="J612" s="292"/>
      <c r="K612" s="292"/>
      <c r="L612" s="292"/>
      <c r="M612" s="292"/>
      <c r="N612" s="292">
        <v>3</v>
      </c>
      <c r="O612" s="292"/>
      <c r="P612" s="292"/>
      <c r="Q612" s="292"/>
      <c r="R612" s="292"/>
      <c r="S612" s="292"/>
      <c r="T612" s="292"/>
      <c r="U612" s="292"/>
      <c r="V612" s="292"/>
      <c r="W612" s="292"/>
      <c r="X612" s="292"/>
      <c r="Y612" s="412"/>
      <c r="Z612" s="407"/>
      <c r="AA612" s="407"/>
      <c r="AB612" s="407"/>
      <c r="AC612" s="407"/>
      <c r="AD612" s="407"/>
      <c r="AE612" s="407"/>
      <c r="AF612" s="412"/>
      <c r="AG612" s="412"/>
      <c r="AH612" s="412"/>
      <c r="AI612" s="412"/>
      <c r="AJ612" s="412"/>
      <c r="AK612" s="412"/>
      <c r="AL612" s="412"/>
      <c r="AM612" s="293">
        <f>SUM(Y612:AL612)</f>
        <v>0</v>
      </c>
    </row>
    <row r="613" spans="1:39" ht="15" outlineLevel="1">
      <c r="A613" s="529"/>
      <c r="B613" s="291" t="s">
        <v>305</v>
      </c>
      <c r="C613" s="288" t="s">
        <v>160</v>
      </c>
      <c r="D613" s="292"/>
      <c r="E613" s="292"/>
      <c r="F613" s="292"/>
      <c r="G613" s="292"/>
      <c r="H613" s="292"/>
      <c r="I613" s="292"/>
      <c r="J613" s="292"/>
      <c r="K613" s="292"/>
      <c r="L613" s="292"/>
      <c r="M613" s="292"/>
      <c r="N613" s="292">
        <f>N612</f>
        <v>3</v>
      </c>
      <c r="O613" s="292"/>
      <c r="P613" s="292"/>
      <c r="Q613" s="292"/>
      <c r="R613" s="292"/>
      <c r="S613" s="292"/>
      <c r="T613" s="292"/>
      <c r="U613" s="292"/>
      <c r="V613" s="292"/>
      <c r="W613" s="292"/>
      <c r="X613" s="292"/>
      <c r="Y613" s="408">
        <f>Y612</f>
        <v>0</v>
      </c>
      <c r="Z613" s="408">
        <f t="shared" ref="Z613" si="1161">Z612</f>
        <v>0</v>
      </c>
      <c r="AA613" s="408">
        <f t="shared" ref="AA613" si="1162">AA612</f>
        <v>0</v>
      </c>
      <c r="AB613" s="408">
        <f t="shared" ref="AB613" si="1163">AB612</f>
        <v>0</v>
      </c>
      <c r="AC613" s="408">
        <f t="shared" ref="AC613" si="1164">AC612</f>
        <v>0</v>
      </c>
      <c r="AD613" s="408">
        <f t="shared" ref="AD613" si="1165">AD612</f>
        <v>0</v>
      </c>
      <c r="AE613" s="408">
        <f t="shared" ref="AE613" si="1166">AE612</f>
        <v>0</v>
      </c>
      <c r="AF613" s="408">
        <f t="shared" ref="AF613" si="1167">AF612</f>
        <v>0</v>
      </c>
      <c r="AG613" s="408">
        <f t="shared" ref="AG613" si="1168">AG612</f>
        <v>0</v>
      </c>
      <c r="AH613" s="408">
        <f t="shared" ref="AH613" si="1169">AH612</f>
        <v>0</v>
      </c>
      <c r="AI613" s="408">
        <f t="shared" ref="AI613" si="1170">AI612</f>
        <v>0</v>
      </c>
      <c r="AJ613" s="408">
        <f t="shared" ref="AJ613" si="1171">AJ612</f>
        <v>0</v>
      </c>
      <c r="AK613" s="408">
        <f t="shared" ref="AK613" si="1172">AK612</f>
        <v>0</v>
      </c>
      <c r="AL613" s="408">
        <f t="shared" ref="AL613" si="1173">AL612</f>
        <v>0</v>
      </c>
      <c r="AM613" s="308"/>
    </row>
    <row r="614" spans="1:39" ht="15" outlineLevel="1">
      <c r="A614" s="529"/>
      <c r="B614" s="311"/>
      <c r="C614" s="309"/>
      <c r="D614" s="313"/>
      <c r="E614" s="313"/>
      <c r="F614" s="313"/>
      <c r="G614" s="313"/>
      <c r="H614" s="313"/>
      <c r="I614" s="313"/>
      <c r="J614" s="313"/>
      <c r="K614" s="313"/>
      <c r="L614" s="313"/>
      <c r="M614" s="313"/>
      <c r="N614" s="288"/>
      <c r="O614" s="313"/>
      <c r="P614" s="313"/>
      <c r="Q614" s="313"/>
      <c r="R614" s="313"/>
      <c r="S614" s="313"/>
      <c r="T614" s="313"/>
      <c r="U614" s="313"/>
      <c r="V614" s="313"/>
      <c r="W614" s="313"/>
      <c r="X614" s="313"/>
      <c r="Y614" s="413"/>
      <c r="Z614" s="414"/>
      <c r="AA614" s="413"/>
      <c r="AB614" s="413"/>
      <c r="AC614" s="413"/>
      <c r="AD614" s="413"/>
      <c r="AE614" s="413"/>
      <c r="AF614" s="413"/>
      <c r="AG614" s="413"/>
      <c r="AH614" s="413"/>
      <c r="AI614" s="413"/>
      <c r="AJ614" s="413"/>
      <c r="AK614" s="413"/>
      <c r="AL614" s="413"/>
      <c r="AM614" s="310"/>
    </row>
    <row r="615" spans="1:39" ht="15.6" outlineLevel="1">
      <c r="A615" s="529"/>
      <c r="B615" s="285" t="s">
        <v>10</v>
      </c>
      <c r="C615" s="286"/>
      <c r="D615" s="286"/>
      <c r="E615" s="286"/>
      <c r="F615" s="286"/>
      <c r="G615" s="286"/>
      <c r="H615" s="286"/>
      <c r="I615" s="286"/>
      <c r="J615" s="286"/>
      <c r="K615" s="286"/>
      <c r="L615" s="286"/>
      <c r="M615" s="286"/>
      <c r="N615" s="287"/>
      <c r="O615" s="286"/>
      <c r="P615" s="286"/>
      <c r="Q615" s="286"/>
      <c r="R615" s="286"/>
      <c r="S615" s="286"/>
      <c r="T615" s="286"/>
      <c r="U615" s="286"/>
      <c r="V615" s="286"/>
      <c r="W615" s="286"/>
      <c r="X615" s="286"/>
      <c r="Y615" s="411"/>
      <c r="Z615" s="411"/>
      <c r="AA615" s="411"/>
      <c r="AB615" s="411"/>
      <c r="AC615" s="411"/>
      <c r="AD615" s="411"/>
      <c r="AE615" s="411"/>
      <c r="AF615" s="411"/>
      <c r="AG615" s="411"/>
      <c r="AH615" s="411"/>
      <c r="AI615" s="411"/>
      <c r="AJ615" s="411"/>
      <c r="AK615" s="411"/>
      <c r="AL615" s="411"/>
      <c r="AM615" s="289"/>
    </row>
    <row r="616" spans="1:39" ht="30" outlineLevel="1">
      <c r="A616" s="529">
        <v>11</v>
      </c>
      <c r="B616" s="425" t="s">
        <v>104</v>
      </c>
      <c r="C616" s="288" t="s">
        <v>25</v>
      </c>
      <c r="D616" s="292"/>
      <c r="E616" s="292"/>
      <c r="F616" s="292"/>
      <c r="G616" s="292"/>
      <c r="H616" s="292"/>
      <c r="I616" s="292"/>
      <c r="J616" s="292"/>
      <c r="K616" s="292"/>
      <c r="L616" s="292"/>
      <c r="M616" s="292"/>
      <c r="N616" s="292">
        <v>12</v>
      </c>
      <c r="O616" s="292"/>
      <c r="P616" s="292"/>
      <c r="Q616" s="292"/>
      <c r="R616" s="292"/>
      <c r="S616" s="292"/>
      <c r="T616" s="292"/>
      <c r="U616" s="292"/>
      <c r="V616" s="292"/>
      <c r="W616" s="292"/>
      <c r="X616" s="292"/>
      <c r="Y616" s="423"/>
      <c r="Z616" s="407"/>
      <c r="AA616" s="407"/>
      <c r="AB616" s="407"/>
      <c r="AC616" s="407"/>
      <c r="AD616" s="407"/>
      <c r="AE616" s="407"/>
      <c r="AF616" s="412"/>
      <c r="AG616" s="412"/>
      <c r="AH616" s="412"/>
      <c r="AI616" s="412"/>
      <c r="AJ616" s="412"/>
      <c r="AK616" s="412"/>
      <c r="AL616" s="412"/>
      <c r="AM616" s="293">
        <f>SUM(Y616:AL616)</f>
        <v>0</v>
      </c>
    </row>
    <row r="617" spans="1:39" ht="15" outlineLevel="1">
      <c r="A617" s="529"/>
      <c r="B617" s="291" t="s">
        <v>305</v>
      </c>
      <c r="C617" s="288" t="s">
        <v>160</v>
      </c>
      <c r="D617" s="292"/>
      <c r="E617" s="292"/>
      <c r="F617" s="292"/>
      <c r="G617" s="292"/>
      <c r="H617" s="292"/>
      <c r="I617" s="292"/>
      <c r="J617" s="292"/>
      <c r="K617" s="292"/>
      <c r="L617" s="292"/>
      <c r="M617" s="292"/>
      <c r="N617" s="292">
        <f>N616</f>
        <v>12</v>
      </c>
      <c r="O617" s="292"/>
      <c r="P617" s="292"/>
      <c r="Q617" s="292"/>
      <c r="R617" s="292"/>
      <c r="S617" s="292"/>
      <c r="T617" s="292"/>
      <c r="U617" s="292"/>
      <c r="V617" s="292"/>
      <c r="W617" s="292"/>
      <c r="X617" s="292"/>
      <c r="Y617" s="408">
        <f>Y616</f>
        <v>0</v>
      </c>
      <c r="Z617" s="408">
        <f t="shared" ref="Z617" si="1174">Z616</f>
        <v>0</v>
      </c>
      <c r="AA617" s="408">
        <f t="shared" ref="AA617" si="1175">AA616</f>
        <v>0</v>
      </c>
      <c r="AB617" s="408">
        <f t="shared" ref="AB617" si="1176">AB616</f>
        <v>0</v>
      </c>
      <c r="AC617" s="408">
        <f t="shared" ref="AC617" si="1177">AC616</f>
        <v>0</v>
      </c>
      <c r="AD617" s="408">
        <f t="shared" ref="AD617" si="1178">AD616</f>
        <v>0</v>
      </c>
      <c r="AE617" s="408">
        <f t="shared" ref="AE617" si="1179">AE616</f>
        <v>0</v>
      </c>
      <c r="AF617" s="408">
        <f t="shared" ref="AF617" si="1180">AF616</f>
        <v>0</v>
      </c>
      <c r="AG617" s="408">
        <f t="shared" ref="AG617" si="1181">AG616</f>
        <v>0</v>
      </c>
      <c r="AH617" s="408">
        <f t="shared" ref="AH617" si="1182">AH616</f>
        <v>0</v>
      </c>
      <c r="AI617" s="408">
        <f t="shared" ref="AI617" si="1183">AI616</f>
        <v>0</v>
      </c>
      <c r="AJ617" s="408">
        <f t="shared" ref="AJ617" si="1184">AJ616</f>
        <v>0</v>
      </c>
      <c r="AK617" s="408">
        <f t="shared" ref="AK617" si="1185">AK616</f>
        <v>0</v>
      </c>
      <c r="AL617" s="408">
        <f t="shared" ref="AL617" si="1186">AL616</f>
        <v>0</v>
      </c>
      <c r="AM617" s="294"/>
    </row>
    <row r="618" spans="1:39" ht="15" outlineLevel="1">
      <c r="A618" s="529"/>
      <c r="B618" s="312"/>
      <c r="C618" s="302"/>
      <c r="D618" s="288"/>
      <c r="E618" s="288"/>
      <c r="F618" s="288"/>
      <c r="G618" s="288"/>
      <c r="H618" s="288"/>
      <c r="I618" s="288"/>
      <c r="J618" s="288"/>
      <c r="K618" s="288"/>
      <c r="L618" s="288"/>
      <c r="M618" s="288"/>
      <c r="N618" s="288"/>
      <c r="O618" s="288"/>
      <c r="P618" s="288"/>
      <c r="Q618" s="288"/>
      <c r="R618" s="288"/>
      <c r="S618" s="288"/>
      <c r="T618" s="288"/>
      <c r="U618" s="288"/>
      <c r="V618" s="288"/>
      <c r="W618" s="288"/>
      <c r="X618" s="288"/>
      <c r="Y618" s="409"/>
      <c r="Z618" s="418"/>
      <c r="AA618" s="418"/>
      <c r="AB618" s="418"/>
      <c r="AC618" s="418"/>
      <c r="AD618" s="418"/>
      <c r="AE618" s="418"/>
      <c r="AF618" s="418"/>
      <c r="AG618" s="418"/>
      <c r="AH618" s="418"/>
      <c r="AI618" s="418"/>
      <c r="AJ618" s="418"/>
      <c r="AK618" s="418"/>
      <c r="AL618" s="418"/>
      <c r="AM618" s="303"/>
    </row>
    <row r="619" spans="1:39" ht="30" outlineLevel="1">
      <c r="A619" s="529">
        <v>12</v>
      </c>
      <c r="B619" s="425" t="s">
        <v>105</v>
      </c>
      <c r="C619" s="288" t="s">
        <v>25</v>
      </c>
      <c r="D619" s="292"/>
      <c r="E619" s="292"/>
      <c r="F619" s="292"/>
      <c r="G619" s="292"/>
      <c r="H619" s="292"/>
      <c r="I619" s="292"/>
      <c r="J619" s="292"/>
      <c r="K619" s="292"/>
      <c r="L619" s="292"/>
      <c r="M619" s="292"/>
      <c r="N619" s="292">
        <v>12</v>
      </c>
      <c r="O619" s="292"/>
      <c r="P619" s="292"/>
      <c r="Q619" s="292"/>
      <c r="R619" s="292"/>
      <c r="S619" s="292"/>
      <c r="T619" s="292"/>
      <c r="U619" s="292"/>
      <c r="V619" s="292"/>
      <c r="W619" s="292"/>
      <c r="X619" s="292"/>
      <c r="Y619" s="407"/>
      <c r="Z619" s="407"/>
      <c r="AA619" s="407"/>
      <c r="AB619" s="407"/>
      <c r="AC619" s="407"/>
      <c r="AD619" s="407"/>
      <c r="AE619" s="407"/>
      <c r="AF619" s="412"/>
      <c r="AG619" s="412"/>
      <c r="AH619" s="412"/>
      <c r="AI619" s="412"/>
      <c r="AJ619" s="412"/>
      <c r="AK619" s="412"/>
      <c r="AL619" s="412"/>
      <c r="AM619" s="293">
        <f>SUM(Y619:AL619)</f>
        <v>0</v>
      </c>
    </row>
    <row r="620" spans="1:39" ht="15" outlineLevel="1">
      <c r="A620" s="529"/>
      <c r="B620" s="291" t="s">
        <v>305</v>
      </c>
      <c r="C620" s="288" t="s">
        <v>160</v>
      </c>
      <c r="D620" s="292"/>
      <c r="E620" s="292"/>
      <c r="F620" s="292"/>
      <c r="G620" s="292"/>
      <c r="H620" s="292"/>
      <c r="I620" s="292"/>
      <c r="J620" s="292"/>
      <c r="K620" s="292"/>
      <c r="L620" s="292"/>
      <c r="M620" s="292"/>
      <c r="N620" s="292">
        <f>N619</f>
        <v>12</v>
      </c>
      <c r="O620" s="292"/>
      <c r="P620" s="292"/>
      <c r="Q620" s="292"/>
      <c r="R620" s="292"/>
      <c r="S620" s="292"/>
      <c r="T620" s="292"/>
      <c r="U620" s="292"/>
      <c r="V620" s="292"/>
      <c r="W620" s="292"/>
      <c r="X620" s="292"/>
      <c r="Y620" s="408">
        <f>Y619</f>
        <v>0</v>
      </c>
      <c r="Z620" s="408">
        <f t="shared" ref="Z620" si="1187">Z619</f>
        <v>0</v>
      </c>
      <c r="AA620" s="408">
        <f t="shared" ref="AA620" si="1188">AA619</f>
        <v>0</v>
      </c>
      <c r="AB620" s="408">
        <f t="shared" ref="AB620" si="1189">AB619</f>
        <v>0</v>
      </c>
      <c r="AC620" s="408">
        <f t="shared" ref="AC620" si="1190">AC619</f>
        <v>0</v>
      </c>
      <c r="AD620" s="408">
        <f t="shared" ref="AD620" si="1191">AD619</f>
        <v>0</v>
      </c>
      <c r="AE620" s="408">
        <f t="shared" ref="AE620" si="1192">AE619</f>
        <v>0</v>
      </c>
      <c r="AF620" s="408">
        <f t="shared" ref="AF620" si="1193">AF619</f>
        <v>0</v>
      </c>
      <c r="AG620" s="408">
        <f t="shared" ref="AG620" si="1194">AG619</f>
        <v>0</v>
      </c>
      <c r="AH620" s="408">
        <f t="shared" ref="AH620" si="1195">AH619</f>
        <v>0</v>
      </c>
      <c r="AI620" s="408">
        <f t="shared" ref="AI620" si="1196">AI619</f>
        <v>0</v>
      </c>
      <c r="AJ620" s="408">
        <f t="shared" ref="AJ620" si="1197">AJ619</f>
        <v>0</v>
      </c>
      <c r="AK620" s="408">
        <f t="shared" ref="AK620" si="1198">AK619</f>
        <v>0</v>
      </c>
      <c r="AL620" s="408">
        <f t="shared" ref="AL620" si="1199">AL619</f>
        <v>0</v>
      </c>
      <c r="AM620" s="294"/>
    </row>
    <row r="621" spans="1:39" ht="15" outlineLevel="1">
      <c r="A621" s="529"/>
      <c r="B621" s="312"/>
      <c r="C621" s="302"/>
      <c r="D621" s="288"/>
      <c r="E621" s="288"/>
      <c r="F621" s="288"/>
      <c r="G621" s="288"/>
      <c r="H621" s="288"/>
      <c r="I621" s="288"/>
      <c r="J621" s="288"/>
      <c r="K621" s="288"/>
      <c r="L621" s="288"/>
      <c r="M621" s="288"/>
      <c r="N621" s="288"/>
      <c r="O621" s="288"/>
      <c r="P621" s="288"/>
      <c r="Q621" s="288"/>
      <c r="R621" s="288"/>
      <c r="S621" s="288"/>
      <c r="T621" s="288"/>
      <c r="U621" s="288"/>
      <c r="V621" s="288"/>
      <c r="W621" s="288"/>
      <c r="X621" s="288"/>
      <c r="Y621" s="419"/>
      <c r="Z621" s="419"/>
      <c r="AA621" s="409"/>
      <c r="AB621" s="409"/>
      <c r="AC621" s="409"/>
      <c r="AD621" s="409"/>
      <c r="AE621" s="409"/>
      <c r="AF621" s="409"/>
      <c r="AG621" s="409"/>
      <c r="AH621" s="409"/>
      <c r="AI621" s="409"/>
      <c r="AJ621" s="409"/>
      <c r="AK621" s="409"/>
      <c r="AL621" s="409"/>
      <c r="AM621" s="303"/>
    </row>
    <row r="622" spans="1:39" ht="30" outlineLevel="1">
      <c r="A622" s="529">
        <v>13</v>
      </c>
      <c r="B622" s="425" t="s">
        <v>106</v>
      </c>
      <c r="C622" s="288" t="s">
        <v>25</v>
      </c>
      <c r="D622" s="292"/>
      <c r="E622" s="292"/>
      <c r="F622" s="292"/>
      <c r="G622" s="292"/>
      <c r="H622" s="292"/>
      <c r="I622" s="292"/>
      <c r="J622" s="292"/>
      <c r="K622" s="292"/>
      <c r="L622" s="292"/>
      <c r="M622" s="292"/>
      <c r="N622" s="292">
        <v>12</v>
      </c>
      <c r="O622" s="292"/>
      <c r="P622" s="292"/>
      <c r="Q622" s="292"/>
      <c r="R622" s="292"/>
      <c r="S622" s="292"/>
      <c r="T622" s="292"/>
      <c r="U622" s="292"/>
      <c r="V622" s="292"/>
      <c r="W622" s="292"/>
      <c r="X622" s="292"/>
      <c r="Y622" s="407"/>
      <c r="Z622" s="407"/>
      <c r="AA622" s="407"/>
      <c r="AB622" s="407"/>
      <c r="AC622" s="407"/>
      <c r="AD622" s="407"/>
      <c r="AE622" s="407"/>
      <c r="AF622" s="412"/>
      <c r="AG622" s="412"/>
      <c r="AH622" s="412"/>
      <c r="AI622" s="412"/>
      <c r="AJ622" s="412"/>
      <c r="AK622" s="412"/>
      <c r="AL622" s="412"/>
      <c r="AM622" s="293">
        <f>SUM(Y622:AL622)</f>
        <v>0</v>
      </c>
    </row>
    <row r="623" spans="1:39" ht="15" outlineLevel="1">
      <c r="A623" s="529"/>
      <c r="B623" s="291" t="s">
        <v>305</v>
      </c>
      <c r="C623" s="288" t="s">
        <v>160</v>
      </c>
      <c r="D623" s="292"/>
      <c r="E623" s="292"/>
      <c r="F623" s="292"/>
      <c r="G623" s="292"/>
      <c r="H623" s="292"/>
      <c r="I623" s="292"/>
      <c r="J623" s="292"/>
      <c r="K623" s="292"/>
      <c r="L623" s="292"/>
      <c r="M623" s="292"/>
      <c r="N623" s="292">
        <f>N622</f>
        <v>12</v>
      </c>
      <c r="O623" s="292"/>
      <c r="P623" s="292"/>
      <c r="Q623" s="292"/>
      <c r="R623" s="292"/>
      <c r="S623" s="292"/>
      <c r="T623" s="292"/>
      <c r="U623" s="292"/>
      <c r="V623" s="292"/>
      <c r="W623" s="292"/>
      <c r="X623" s="292"/>
      <c r="Y623" s="408">
        <f>Y622</f>
        <v>0</v>
      </c>
      <c r="Z623" s="408">
        <f t="shared" ref="Z623" si="1200">Z622</f>
        <v>0</v>
      </c>
      <c r="AA623" s="408">
        <f t="shared" ref="AA623" si="1201">AA622</f>
        <v>0</v>
      </c>
      <c r="AB623" s="408">
        <f t="shared" ref="AB623" si="1202">AB622</f>
        <v>0</v>
      </c>
      <c r="AC623" s="408">
        <f t="shared" ref="AC623" si="1203">AC622</f>
        <v>0</v>
      </c>
      <c r="AD623" s="408">
        <f t="shared" ref="AD623" si="1204">AD622</f>
        <v>0</v>
      </c>
      <c r="AE623" s="408">
        <f t="shared" ref="AE623" si="1205">AE622</f>
        <v>0</v>
      </c>
      <c r="AF623" s="408">
        <f t="shared" ref="AF623" si="1206">AF622</f>
        <v>0</v>
      </c>
      <c r="AG623" s="408">
        <f t="shared" ref="AG623" si="1207">AG622</f>
        <v>0</v>
      </c>
      <c r="AH623" s="408">
        <f t="shared" ref="AH623" si="1208">AH622</f>
        <v>0</v>
      </c>
      <c r="AI623" s="408">
        <f t="shared" ref="AI623" si="1209">AI622</f>
        <v>0</v>
      </c>
      <c r="AJ623" s="408">
        <f t="shared" ref="AJ623" si="1210">AJ622</f>
        <v>0</v>
      </c>
      <c r="AK623" s="408">
        <f t="shared" ref="AK623" si="1211">AK622</f>
        <v>0</v>
      </c>
      <c r="AL623" s="408">
        <f t="shared" ref="AL623" si="1212">AL622</f>
        <v>0</v>
      </c>
      <c r="AM623" s="303"/>
    </row>
    <row r="624" spans="1:39" ht="15" outlineLevel="1">
      <c r="A624" s="529"/>
      <c r="B624" s="312"/>
      <c r="C624" s="302"/>
      <c r="D624" s="288"/>
      <c r="E624" s="288"/>
      <c r="F624" s="288"/>
      <c r="G624" s="288"/>
      <c r="H624" s="288"/>
      <c r="I624" s="288"/>
      <c r="J624" s="288"/>
      <c r="K624" s="288"/>
      <c r="L624" s="288"/>
      <c r="M624" s="288"/>
      <c r="N624" s="288"/>
      <c r="O624" s="288"/>
      <c r="P624" s="288"/>
      <c r="Q624" s="288"/>
      <c r="R624" s="288"/>
      <c r="S624" s="288"/>
      <c r="T624" s="288"/>
      <c r="U624" s="288"/>
      <c r="V624" s="288"/>
      <c r="W624" s="288"/>
      <c r="X624" s="288"/>
      <c r="Y624" s="409"/>
      <c r="Z624" s="409"/>
      <c r="AA624" s="409"/>
      <c r="AB624" s="409"/>
      <c r="AC624" s="409"/>
      <c r="AD624" s="409"/>
      <c r="AE624" s="409"/>
      <c r="AF624" s="409"/>
      <c r="AG624" s="409"/>
      <c r="AH624" s="409"/>
      <c r="AI624" s="409"/>
      <c r="AJ624" s="409"/>
      <c r="AK624" s="409"/>
      <c r="AL624" s="409"/>
      <c r="AM624" s="303"/>
    </row>
    <row r="625" spans="1:40" ht="15.6" outlineLevel="1">
      <c r="A625" s="529"/>
      <c r="B625" s="285" t="s">
        <v>107</v>
      </c>
      <c r="C625" s="286"/>
      <c r="D625" s="287"/>
      <c r="E625" s="287"/>
      <c r="F625" s="287"/>
      <c r="G625" s="287"/>
      <c r="H625" s="287"/>
      <c r="I625" s="287"/>
      <c r="J625" s="287"/>
      <c r="K625" s="287"/>
      <c r="L625" s="287"/>
      <c r="M625" s="287"/>
      <c r="N625" s="287"/>
      <c r="O625" s="287"/>
      <c r="P625" s="286"/>
      <c r="Q625" s="286"/>
      <c r="R625" s="286"/>
      <c r="S625" s="286"/>
      <c r="T625" s="286"/>
      <c r="U625" s="286"/>
      <c r="V625" s="286"/>
      <c r="W625" s="286"/>
      <c r="X625" s="286"/>
      <c r="Y625" s="411"/>
      <c r="Z625" s="411"/>
      <c r="AA625" s="411"/>
      <c r="AB625" s="411"/>
      <c r="AC625" s="411"/>
      <c r="AD625" s="411"/>
      <c r="AE625" s="411"/>
      <c r="AF625" s="411"/>
      <c r="AG625" s="411"/>
      <c r="AH625" s="411"/>
      <c r="AI625" s="411"/>
      <c r="AJ625" s="411"/>
      <c r="AK625" s="411"/>
      <c r="AL625" s="411"/>
      <c r="AM625" s="289"/>
    </row>
    <row r="626" spans="1:40" ht="15" outlineLevel="1">
      <c r="A626" s="529">
        <v>14</v>
      </c>
      <c r="B626" s="312" t="s">
        <v>108</v>
      </c>
      <c r="C626" s="288" t="s">
        <v>25</v>
      </c>
      <c r="D626" s="292"/>
      <c r="E626" s="292"/>
      <c r="F626" s="292"/>
      <c r="G626" s="292"/>
      <c r="H626" s="292"/>
      <c r="I626" s="292"/>
      <c r="J626" s="292"/>
      <c r="K626" s="292"/>
      <c r="L626" s="292"/>
      <c r="M626" s="292"/>
      <c r="N626" s="292">
        <v>12</v>
      </c>
      <c r="O626" s="292"/>
      <c r="P626" s="292"/>
      <c r="Q626" s="292"/>
      <c r="R626" s="292"/>
      <c r="S626" s="292"/>
      <c r="T626" s="292"/>
      <c r="U626" s="292"/>
      <c r="V626" s="292"/>
      <c r="W626" s="292"/>
      <c r="X626" s="292"/>
      <c r="Y626" s="407"/>
      <c r="Z626" s="407"/>
      <c r="AA626" s="407"/>
      <c r="AB626" s="407"/>
      <c r="AC626" s="407"/>
      <c r="AD626" s="407"/>
      <c r="AE626" s="407"/>
      <c r="AF626" s="407"/>
      <c r="AG626" s="407"/>
      <c r="AH626" s="407"/>
      <c r="AI626" s="407"/>
      <c r="AJ626" s="407"/>
      <c r="AK626" s="407"/>
      <c r="AL626" s="407"/>
      <c r="AM626" s="293">
        <f>SUM(Y626:AL626)</f>
        <v>0</v>
      </c>
    </row>
    <row r="627" spans="1:40" ht="15" outlineLevel="1">
      <c r="A627" s="529"/>
      <c r="B627" s="291" t="s">
        <v>305</v>
      </c>
      <c r="C627" s="288" t="s">
        <v>160</v>
      </c>
      <c r="D627" s="292"/>
      <c r="E627" s="292"/>
      <c r="F627" s="292"/>
      <c r="G627" s="292"/>
      <c r="H627" s="292"/>
      <c r="I627" s="292"/>
      <c r="J627" s="292"/>
      <c r="K627" s="292"/>
      <c r="L627" s="292"/>
      <c r="M627" s="292"/>
      <c r="N627" s="292">
        <f>N626</f>
        <v>12</v>
      </c>
      <c r="O627" s="292"/>
      <c r="P627" s="292"/>
      <c r="Q627" s="292"/>
      <c r="R627" s="292"/>
      <c r="S627" s="292"/>
      <c r="T627" s="292"/>
      <c r="U627" s="292"/>
      <c r="V627" s="292"/>
      <c r="W627" s="292"/>
      <c r="X627" s="292"/>
      <c r="Y627" s="408">
        <f>Y626</f>
        <v>0</v>
      </c>
      <c r="Z627" s="408">
        <f t="shared" ref="Z627" si="1213">Z626</f>
        <v>0</v>
      </c>
      <c r="AA627" s="408">
        <f t="shared" ref="AA627" si="1214">AA626</f>
        <v>0</v>
      </c>
      <c r="AB627" s="408">
        <f t="shared" ref="AB627" si="1215">AB626</f>
        <v>0</v>
      </c>
      <c r="AC627" s="408">
        <f t="shared" ref="AC627" si="1216">AC626</f>
        <v>0</v>
      </c>
      <c r="AD627" s="408">
        <f t="shared" ref="AD627" si="1217">AD626</f>
        <v>0</v>
      </c>
      <c r="AE627" s="408">
        <f t="shared" ref="AE627" si="1218">AE626</f>
        <v>0</v>
      </c>
      <c r="AF627" s="408">
        <f t="shared" ref="AF627" si="1219">AF626</f>
        <v>0</v>
      </c>
      <c r="AG627" s="408">
        <f t="shared" ref="AG627" si="1220">AG626</f>
        <v>0</v>
      </c>
      <c r="AH627" s="408">
        <f t="shared" ref="AH627" si="1221">AH626</f>
        <v>0</v>
      </c>
      <c r="AI627" s="408">
        <f t="shared" ref="AI627" si="1222">AI626</f>
        <v>0</v>
      </c>
      <c r="AJ627" s="408">
        <f t="shared" ref="AJ627" si="1223">AJ626</f>
        <v>0</v>
      </c>
      <c r="AK627" s="408">
        <f t="shared" ref="AK627" si="1224">AK626</f>
        <v>0</v>
      </c>
      <c r="AL627" s="408">
        <f t="shared" ref="AL627" si="1225">AL626</f>
        <v>0</v>
      </c>
      <c r="AM627" s="513"/>
      <c r="AN627" s="627"/>
    </row>
    <row r="628" spans="1:40" ht="15" outlineLevel="1">
      <c r="A628" s="529"/>
      <c r="B628" s="312"/>
      <c r="C628" s="302"/>
      <c r="D628" s="288"/>
      <c r="E628" s="288"/>
      <c r="F628" s="288"/>
      <c r="G628" s="288"/>
      <c r="H628" s="288"/>
      <c r="I628" s="288"/>
      <c r="J628" s="288"/>
      <c r="K628" s="288"/>
      <c r="L628" s="288"/>
      <c r="M628" s="288"/>
      <c r="N628" s="465"/>
      <c r="O628" s="288"/>
      <c r="P628" s="288"/>
      <c r="Q628" s="288"/>
      <c r="R628" s="288"/>
      <c r="S628" s="288"/>
      <c r="T628" s="288"/>
      <c r="U628" s="288"/>
      <c r="V628" s="288"/>
      <c r="W628" s="288"/>
      <c r="X628" s="288"/>
      <c r="Y628" s="409"/>
      <c r="Z628" s="409"/>
      <c r="AA628" s="409"/>
      <c r="AB628" s="409"/>
      <c r="AC628" s="409"/>
      <c r="AD628" s="409"/>
      <c r="AE628" s="409"/>
      <c r="AF628" s="409"/>
      <c r="AG628" s="409"/>
      <c r="AH628" s="409"/>
      <c r="AI628" s="409"/>
      <c r="AJ628" s="409"/>
      <c r="AK628" s="409"/>
      <c r="AL628" s="409"/>
      <c r="AM628" s="298"/>
      <c r="AN628" s="627"/>
    </row>
    <row r="629" spans="1:40" s="306" customFormat="1" ht="15.6" outlineLevel="1">
      <c r="A629" s="529"/>
      <c r="B629" s="285" t="s">
        <v>475</v>
      </c>
      <c r="C629" s="288"/>
      <c r="D629" s="288"/>
      <c r="E629" s="288"/>
      <c r="F629" s="288"/>
      <c r="G629" s="288"/>
      <c r="H629" s="288"/>
      <c r="I629" s="288"/>
      <c r="J629" s="288"/>
      <c r="K629" s="288"/>
      <c r="L629" s="288"/>
      <c r="M629" s="288"/>
      <c r="N629" s="288"/>
      <c r="O629" s="288"/>
      <c r="P629" s="288"/>
      <c r="Q629" s="288"/>
      <c r="R629" s="288"/>
      <c r="S629" s="288"/>
      <c r="T629" s="288"/>
      <c r="U629" s="288"/>
      <c r="V629" s="288"/>
      <c r="W629" s="288"/>
      <c r="X629" s="288"/>
      <c r="Y629" s="409"/>
      <c r="Z629" s="409"/>
      <c r="AA629" s="409"/>
      <c r="AB629" s="409"/>
      <c r="AC629" s="409"/>
      <c r="AD629" s="409"/>
      <c r="AE629" s="413"/>
      <c r="AF629" s="413"/>
      <c r="AG629" s="413"/>
      <c r="AH629" s="413"/>
      <c r="AI629" s="413"/>
      <c r="AJ629" s="413"/>
      <c r="AK629" s="413"/>
      <c r="AL629" s="413"/>
      <c r="AM629" s="514"/>
      <c r="AN629" s="628"/>
    </row>
    <row r="630" spans="1:40" ht="15" outlineLevel="1">
      <c r="A630" s="529">
        <v>15</v>
      </c>
      <c r="B630" s="291" t="s">
        <v>480</v>
      </c>
      <c r="C630" s="288" t="s">
        <v>25</v>
      </c>
      <c r="D630" s="292"/>
      <c r="E630" s="292"/>
      <c r="F630" s="292"/>
      <c r="G630" s="292"/>
      <c r="H630" s="292"/>
      <c r="I630" s="292"/>
      <c r="J630" s="292"/>
      <c r="K630" s="292"/>
      <c r="L630" s="292"/>
      <c r="M630" s="292"/>
      <c r="N630" s="292">
        <v>0</v>
      </c>
      <c r="O630" s="292"/>
      <c r="P630" s="292"/>
      <c r="Q630" s="292"/>
      <c r="R630" s="292"/>
      <c r="S630" s="292"/>
      <c r="T630" s="292"/>
      <c r="U630" s="292"/>
      <c r="V630" s="292"/>
      <c r="W630" s="292"/>
      <c r="X630" s="292"/>
      <c r="Y630" s="407"/>
      <c r="Z630" s="407"/>
      <c r="AA630" s="407"/>
      <c r="AB630" s="407"/>
      <c r="AC630" s="407"/>
      <c r="AD630" s="407"/>
      <c r="AE630" s="407"/>
      <c r="AF630" s="407"/>
      <c r="AG630" s="407"/>
      <c r="AH630" s="407"/>
      <c r="AI630" s="407"/>
      <c r="AJ630" s="407"/>
      <c r="AK630" s="407"/>
      <c r="AL630" s="407"/>
      <c r="AM630" s="293">
        <f>SUM(Y630:AL630)</f>
        <v>0</v>
      </c>
    </row>
    <row r="631" spans="1:40" ht="15" outlineLevel="1">
      <c r="A631" s="529"/>
      <c r="B631" s="291" t="s">
        <v>305</v>
      </c>
      <c r="C631" s="288" t="s">
        <v>160</v>
      </c>
      <c r="D631" s="292"/>
      <c r="E631" s="292"/>
      <c r="F631" s="292"/>
      <c r="G631" s="292"/>
      <c r="H631" s="292"/>
      <c r="I631" s="292"/>
      <c r="J631" s="292"/>
      <c r="K631" s="292"/>
      <c r="L631" s="292"/>
      <c r="M631" s="292"/>
      <c r="N631" s="292">
        <f>N630</f>
        <v>0</v>
      </c>
      <c r="O631" s="292"/>
      <c r="P631" s="292"/>
      <c r="Q631" s="292"/>
      <c r="R631" s="292"/>
      <c r="S631" s="292"/>
      <c r="T631" s="292"/>
      <c r="U631" s="292"/>
      <c r="V631" s="292"/>
      <c r="W631" s="292"/>
      <c r="X631" s="292"/>
      <c r="Y631" s="408">
        <f>Y630</f>
        <v>0</v>
      </c>
      <c r="Z631" s="408">
        <f t="shared" ref="Z631:AL631" si="1226">Z630</f>
        <v>0</v>
      </c>
      <c r="AA631" s="408">
        <f t="shared" si="1226"/>
        <v>0</v>
      </c>
      <c r="AB631" s="408">
        <f t="shared" si="1226"/>
        <v>0</v>
      </c>
      <c r="AC631" s="408">
        <f t="shared" si="1226"/>
        <v>0</v>
      </c>
      <c r="AD631" s="408">
        <f t="shared" si="1226"/>
        <v>0</v>
      </c>
      <c r="AE631" s="408">
        <f t="shared" si="1226"/>
        <v>0</v>
      </c>
      <c r="AF631" s="408">
        <f t="shared" si="1226"/>
        <v>0</v>
      </c>
      <c r="AG631" s="408">
        <f t="shared" si="1226"/>
        <v>0</v>
      </c>
      <c r="AH631" s="408">
        <f t="shared" si="1226"/>
        <v>0</v>
      </c>
      <c r="AI631" s="408">
        <f t="shared" si="1226"/>
        <v>0</v>
      </c>
      <c r="AJ631" s="408">
        <f t="shared" si="1226"/>
        <v>0</v>
      </c>
      <c r="AK631" s="408">
        <f t="shared" si="1226"/>
        <v>0</v>
      </c>
      <c r="AL631" s="408">
        <f t="shared" si="1226"/>
        <v>0</v>
      </c>
      <c r="AM631" s="294"/>
    </row>
    <row r="632" spans="1:40" ht="15" outlineLevel="1">
      <c r="A632" s="529"/>
      <c r="B632" s="312"/>
      <c r="C632" s="302"/>
      <c r="D632" s="288"/>
      <c r="E632" s="288"/>
      <c r="F632" s="288"/>
      <c r="G632" s="288"/>
      <c r="H632" s="288"/>
      <c r="I632" s="288"/>
      <c r="J632" s="288"/>
      <c r="K632" s="288"/>
      <c r="L632" s="288"/>
      <c r="M632" s="288"/>
      <c r="N632" s="288"/>
      <c r="O632" s="288"/>
      <c r="P632" s="288"/>
      <c r="Q632" s="288"/>
      <c r="R632" s="288"/>
      <c r="S632" s="288"/>
      <c r="T632" s="288"/>
      <c r="U632" s="288"/>
      <c r="V632" s="288"/>
      <c r="W632" s="288"/>
      <c r="X632" s="288"/>
      <c r="Y632" s="409"/>
      <c r="Z632" s="409"/>
      <c r="AA632" s="409"/>
      <c r="AB632" s="409"/>
      <c r="AC632" s="409"/>
      <c r="AD632" s="409"/>
      <c r="AE632" s="409"/>
      <c r="AF632" s="409"/>
      <c r="AG632" s="409"/>
      <c r="AH632" s="409"/>
      <c r="AI632" s="409"/>
      <c r="AJ632" s="409"/>
      <c r="AK632" s="409"/>
      <c r="AL632" s="409"/>
      <c r="AM632" s="303"/>
    </row>
    <row r="633" spans="1:40" s="280" customFormat="1" ht="15" outlineLevel="1">
      <c r="A633" s="529">
        <v>16</v>
      </c>
      <c r="B633" s="321" t="s">
        <v>476</v>
      </c>
      <c r="C633" s="288" t="s">
        <v>25</v>
      </c>
      <c r="D633" s="292"/>
      <c r="E633" s="292"/>
      <c r="F633" s="292"/>
      <c r="G633" s="292"/>
      <c r="H633" s="292"/>
      <c r="I633" s="292"/>
      <c r="J633" s="292"/>
      <c r="K633" s="292"/>
      <c r="L633" s="292"/>
      <c r="M633" s="292"/>
      <c r="N633" s="292">
        <v>0</v>
      </c>
      <c r="O633" s="292"/>
      <c r="P633" s="292"/>
      <c r="Q633" s="292"/>
      <c r="R633" s="292"/>
      <c r="S633" s="292"/>
      <c r="T633" s="292"/>
      <c r="U633" s="292"/>
      <c r="V633" s="292"/>
      <c r="W633" s="292"/>
      <c r="X633" s="292"/>
      <c r="Y633" s="407"/>
      <c r="Z633" s="407"/>
      <c r="AA633" s="407"/>
      <c r="AB633" s="407"/>
      <c r="AC633" s="407"/>
      <c r="AD633" s="407"/>
      <c r="AE633" s="407"/>
      <c r="AF633" s="407"/>
      <c r="AG633" s="407"/>
      <c r="AH633" s="407"/>
      <c r="AI633" s="407"/>
      <c r="AJ633" s="407"/>
      <c r="AK633" s="407"/>
      <c r="AL633" s="407"/>
      <c r="AM633" s="293">
        <f>SUM(Y633:AL633)</f>
        <v>0</v>
      </c>
    </row>
    <row r="634" spans="1:40" s="280" customFormat="1" ht="15" outlineLevel="1">
      <c r="A634" s="529"/>
      <c r="B634" s="291" t="s">
        <v>305</v>
      </c>
      <c r="C634" s="288" t="s">
        <v>160</v>
      </c>
      <c r="D634" s="292"/>
      <c r="E634" s="292"/>
      <c r="F634" s="292"/>
      <c r="G634" s="292"/>
      <c r="H634" s="292"/>
      <c r="I634" s="292"/>
      <c r="J634" s="292"/>
      <c r="K634" s="292"/>
      <c r="L634" s="292"/>
      <c r="M634" s="292"/>
      <c r="N634" s="292">
        <f>N633</f>
        <v>0</v>
      </c>
      <c r="O634" s="292"/>
      <c r="P634" s="292"/>
      <c r="Q634" s="292"/>
      <c r="R634" s="292"/>
      <c r="S634" s="292"/>
      <c r="T634" s="292"/>
      <c r="U634" s="292"/>
      <c r="V634" s="292"/>
      <c r="W634" s="292"/>
      <c r="X634" s="292"/>
      <c r="Y634" s="408">
        <f>Y633</f>
        <v>0</v>
      </c>
      <c r="Z634" s="408">
        <f t="shared" ref="Z634:AL634" si="1227">Z633</f>
        <v>0</v>
      </c>
      <c r="AA634" s="408">
        <f t="shared" si="1227"/>
        <v>0</v>
      </c>
      <c r="AB634" s="408">
        <f t="shared" si="1227"/>
        <v>0</v>
      </c>
      <c r="AC634" s="408">
        <f t="shared" si="1227"/>
        <v>0</v>
      </c>
      <c r="AD634" s="408">
        <f t="shared" si="1227"/>
        <v>0</v>
      </c>
      <c r="AE634" s="408">
        <f t="shared" si="1227"/>
        <v>0</v>
      </c>
      <c r="AF634" s="408">
        <f t="shared" si="1227"/>
        <v>0</v>
      </c>
      <c r="AG634" s="408">
        <f t="shared" si="1227"/>
        <v>0</v>
      </c>
      <c r="AH634" s="408">
        <f t="shared" si="1227"/>
        <v>0</v>
      </c>
      <c r="AI634" s="408">
        <f t="shared" si="1227"/>
        <v>0</v>
      </c>
      <c r="AJ634" s="408">
        <f t="shared" si="1227"/>
        <v>0</v>
      </c>
      <c r="AK634" s="408">
        <f t="shared" si="1227"/>
        <v>0</v>
      </c>
      <c r="AL634" s="408">
        <f t="shared" si="1227"/>
        <v>0</v>
      </c>
      <c r="AM634" s="294"/>
    </row>
    <row r="635" spans="1:40" s="280" customFormat="1" ht="15" outlineLevel="1">
      <c r="A635" s="529"/>
      <c r="B635" s="321"/>
      <c r="C635" s="288"/>
      <c r="D635" s="288"/>
      <c r="E635" s="288"/>
      <c r="F635" s="288"/>
      <c r="G635" s="288"/>
      <c r="H635" s="288"/>
      <c r="I635" s="288"/>
      <c r="J635" s="288"/>
      <c r="K635" s="288"/>
      <c r="L635" s="288"/>
      <c r="M635" s="288"/>
      <c r="N635" s="288"/>
      <c r="O635" s="288"/>
      <c r="P635" s="288"/>
      <c r="Q635" s="288"/>
      <c r="R635" s="288"/>
      <c r="S635" s="288"/>
      <c r="T635" s="288"/>
      <c r="U635" s="288"/>
      <c r="V635" s="288"/>
      <c r="W635" s="288"/>
      <c r="X635" s="288"/>
      <c r="Y635" s="409"/>
      <c r="Z635" s="409"/>
      <c r="AA635" s="409"/>
      <c r="AB635" s="409"/>
      <c r="AC635" s="409"/>
      <c r="AD635" s="409"/>
      <c r="AE635" s="413"/>
      <c r="AF635" s="413"/>
      <c r="AG635" s="413"/>
      <c r="AH635" s="413"/>
      <c r="AI635" s="413"/>
      <c r="AJ635" s="413"/>
      <c r="AK635" s="413"/>
      <c r="AL635" s="413"/>
      <c r="AM635" s="310"/>
    </row>
    <row r="636" spans="1:40" ht="15.6" outlineLevel="1">
      <c r="A636" s="529"/>
      <c r="B636" s="516" t="s">
        <v>481</v>
      </c>
      <c r="C636" s="317"/>
      <c r="D636" s="287"/>
      <c r="E636" s="286"/>
      <c r="F636" s="286"/>
      <c r="G636" s="286"/>
      <c r="H636" s="286"/>
      <c r="I636" s="286"/>
      <c r="J636" s="286"/>
      <c r="K636" s="286"/>
      <c r="L636" s="286"/>
      <c r="M636" s="286"/>
      <c r="N636" s="287"/>
      <c r="O636" s="286"/>
      <c r="P636" s="286"/>
      <c r="Q636" s="286"/>
      <c r="R636" s="286"/>
      <c r="S636" s="286"/>
      <c r="T636" s="286"/>
      <c r="U636" s="286"/>
      <c r="V636" s="286"/>
      <c r="W636" s="286"/>
      <c r="X636" s="286"/>
      <c r="Y636" s="411"/>
      <c r="Z636" s="411"/>
      <c r="AA636" s="411"/>
      <c r="AB636" s="411"/>
      <c r="AC636" s="411"/>
      <c r="AD636" s="411"/>
      <c r="AE636" s="411"/>
      <c r="AF636" s="411"/>
      <c r="AG636" s="411"/>
      <c r="AH636" s="411"/>
      <c r="AI636" s="411"/>
      <c r="AJ636" s="411"/>
      <c r="AK636" s="411"/>
      <c r="AL636" s="411"/>
      <c r="AM636" s="289"/>
    </row>
    <row r="637" spans="1:40" ht="15" outlineLevel="1">
      <c r="A637" s="529">
        <v>17</v>
      </c>
      <c r="B637" s="425" t="s">
        <v>112</v>
      </c>
      <c r="C637" s="288" t="s">
        <v>25</v>
      </c>
      <c r="D637" s="292"/>
      <c r="E637" s="292"/>
      <c r="F637" s="292"/>
      <c r="G637" s="292"/>
      <c r="H637" s="292"/>
      <c r="I637" s="292"/>
      <c r="J637" s="292"/>
      <c r="K637" s="292"/>
      <c r="L637" s="292"/>
      <c r="M637" s="292"/>
      <c r="N637" s="292">
        <v>12</v>
      </c>
      <c r="O637" s="292"/>
      <c r="P637" s="292"/>
      <c r="Q637" s="292"/>
      <c r="R637" s="292"/>
      <c r="S637" s="292"/>
      <c r="T637" s="292"/>
      <c r="U637" s="292"/>
      <c r="V637" s="292"/>
      <c r="W637" s="292"/>
      <c r="X637" s="292"/>
      <c r="Y637" s="423"/>
      <c r="Z637" s="407"/>
      <c r="AA637" s="407"/>
      <c r="AB637" s="407"/>
      <c r="AC637" s="407"/>
      <c r="AD637" s="407"/>
      <c r="AE637" s="407"/>
      <c r="AF637" s="412"/>
      <c r="AG637" s="412"/>
      <c r="AH637" s="412"/>
      <c r="AI637" s="412"/>
      <c r="AJ637" s="412"/>
      <c r="AK637" s="412"/>
      <c r="AL637" s="412"/>
      <c r="AM637" s="293">
        <f>SUM(Y637:AL637)</f>
        <v>0</v>
      </c>
    </row>
    <row r="638" spans="1:40" ht="15" outlineLevel="1">
      <c r="A638" s="529"/>
      <c r="B638" s="291" t="s">
        <v>305</v>
      </c>
      <c r="C638" s="288" t="s">
        <v>160</v>
      </c>
      <c r="D638" s="292"/>
      <c r="E638" s="292"/>
      <c r="F638" s="292"/>
      <c r="G638" s="292"/>
      <c r="H638" s="292"/>
      <c r="I638" s="292"/>
      <c r="J638" s="292"/>
      <c r="K638" s="292"/>
      <c r="L638" s="292"/>
      <c r="M638" s="292"/>
      <c r="N638" s="292">
        <f>N637</f>
        <v>12</v>
      </c>
      <c r="O638" s="292"/>
      <c r="P638" s="292"/>
      <c r="Q638" s="292"/>
      <c r="R638" s="292"/>
      <c r="S638" s="292"/>
      <c r="T638" s="292"/>
      <c r="U638" s="292"/>
      <c r="V638" s="292"/>
      <c r="W638" s="292"/>
      <c r="X638" s="292"/>
      <c r="Y638" s="408">
        <f>Y637</f>
        <v>0</v>
      </c>
      <c r="Z638" s="408">
        <f t="shared" ref="Z638:AL638" si="1228">Z637</f>
        <v>0</v>
      </c>
      <c r="AA638" s="408">
        <f t="shared" si="1228"/>
        <v>0</v>
      </c>
      <c r="AB638" s="408">
        <f t="shared" si="1228"/>
        <v>0</v>
      </c>
      <c r="AC638" s="408">
        <f t="shared" si="1228"/>
        <v>0</v>
      </c>
      <c r="AD638" s="408">
        <f t="shared" si="1228"/>
        <v>0</v>
      </c>
      <c r="AE638" s="408">
        <f t="shared" si="1228"/>
        <v>0</v>
      </c>
      <c r="AF638" s="408">
        <f t="shared" si="1228"/>
        <v>0</v>
      </c>
      <c r="AG638" s="408">
        <f t="shared" si="1228"/>
        <v>0</v>
      </c>
      <c r="AH638" s="408">
        <f t="shared" si="1228"/>
        <v>0</v>
      </c>
      <c r="AI638" s="408">
        <f t="shared" si="1228"/>
        <v>0</v>
      </c>
      <c r="AJ638" s="408">
        <f t="shared" si="1228"/>
        <v>0</v>
      </c>
      <c r="AK638" s="408">
        <f t="shared" si="1228"/>
        <v>0</v>
      </c>
      <c r="AL638" s="408">
        <f t="shared" si="1228"/>
        <v>0</v>
      </c>
      <c r="AM638" s="303"/>
    </row>
    <row r="639" spans="1:40" ht="15" outlineLevel="1">
      <c r="A639" s="529"/>
      <c r="B639" s="291"/>
      <c r="C639" s="288"/>
      <c r="D639" s="288"/>
      <c r="E639" s="288"/>
      <c r="F639" s="288"/>
      <c r="G639" s="288"/>
      <c r="H639" s="288"/>
      <c r="I639" s="288"/>
      <c r="J639" s="288"/>
      <c r="K639" s="288"/>
      <c r="L639" s="288"/>
      <c r="M639" s="288"/>
      <c r="N639" s="288"/>
      <c r="O639" s="288"/>
      <c r="P639" s="288"/>
      <c r="Q639" s="288"/>
      <c r="R639" s="288"/>
      <c r="S639" s="288"/>
      <c r="T639" s="288"/>
      <c r="U639" s="288"/>
      <c r="V639" s="288"/>
      <c r="W639" s="288"/>
      <c r="X639" s="288"/>
      <c r="Y639" s="419"/>
      <c r="Z639" s="422"/>
      <c r="AA639" s="422"/>
      <c r="AB639" s="422"/>
      <c r="AC639" s="422"/>
      <c r="AD639" s="422"/>
      <c r="AE639" s="422"/>
      <c r="AF639" s="422"/>
      <c r="AG639" s="422"/>
      <c r="AH639" s="422"/>
      <c r="AI639" s="422"/>
      <c r="AJ639" s="422"/>
      <c r="AK639" s="422"/>
      <c r="AL639" s="422"/>
      <c r="AM639" s="303"/>
    </row>
    <row r="640" spans="1:40" ht="15" outlineLevel="1">
      <c r="A640" s="529">
        <v>18</v>
      </c>
      <c r="B640" s="425" t="s">
        <v>109</v>
      </c>
      <c r="C640" s="288" t="s">
        <v>25</v>
      </c>
      <c r="D640" s="292"/>
      <c r="E640" s="292"/>
      <c r="F640" s="292"/>
      <c r="G640" s="292"/>
      <c r="H640" s="292"/>
      <c r="I640" s="292"/>
      <c r="J640" s="292"/>
      <c r="K640" s="292"/>
      <c r="L640" s="292"/>
      <c r="M640" s="292"/>
      <c r="N640" s="292">
        <v>12</v>
      </c>
      <c r="O640" s="292"/>
      <c r="P640" s="292"/>
      <c r="Q640" s="292"/>
      <c r="R640" s="292"/>
      <c r="S640" s="292"/>
      <c r="T640" s="292"/>
      <c r="U640" s="292"/>
      <c r="V640" s="292"/>
      <c r="W640" s="292"/>
      <c r="X640" s="292"/>
      <c r="Y640" s="423"/>
      <c r="Z640" s="407"/>
      <c r="AA640" s="407"/>
      <c r="AB640" s="407"/>
      <c r="AC640" s="407"/>
      <c r="AD640" s="407"/>
      <c r="AE640" s="407"/>
      <c r="AF640" s="412"/>
      <c r="AG640" s="412"/>
      <c r="AH640" s="412"/>
      <c r="AI640" s="412"/>
      <c r="AJ640" s="412"/>
      <c r="AK640" s="412"/>
      <c r="AL640" s="412"/>
      <c r="AM640" s="293">
        <f>SUM(Y640:AL640)</f>
        <v>0</v>
      </c>
    </row>
    <row r="641" spans="1:39" ht="15" outlineLevel="1">
      <c r="A641" s="529"/>
      <c r="B641" s="291" t="s">
        <v>305</v>
      </c>
      <c r="C641" s="288" t="s">
        <v>160</v>
      </c>
      <c r="D641" s="292"/>
      <c r="E641" s="292"/>
      <c r="F641" s="292"/>
      <c r="G641" s="292"/>
      <c r="H641" s="292"/>
      <c r="I641" s="292"/>
      <c r="J641" s="292"/>
      <c r="K641" s="292"/>
      <c r="L641" s="292"/>
      <c r="M641" s="292"/>
      <c r="N641" s="292">
        <f>N640</f>
        <v>12</v>
      </c>
      <c r="O641" s="292"/>
      <c r="P641" s="292"/>
      <c r="Q641" s="292"/>
      <c r="R641" s="292"/>
      <c r="S641" s="292"/>
      <c r="T641" s="292"/>
      <c r="U641" s="292"/>
      <c r="V641" s="292"/>
      <c r="W641" s="292"/>
      <c r="X641" s="292"/>
      <c r="Y641" s="408">
        <f>Y640</f>
        <v>0</v>
      </c>
      <c r="Z641" s="408">
        <f t="shared" ref="Z641:AL641" si="1229">Z640</f>
        <v>0</v>
      </c>
      <c r="AA641" s="408">
        <f t="shared" si="1229"/>
        <v>0</v>
      </c>
      <c r="AB641" s="408">
        <f t="shared" si="1229"/>
        <v>0</v>
      </c>
      <c r="AC641" s="408">
        <f t="shared" si="1229"/>
        <v>0</v>
      </c>
      <c r="AD641" s="408">
        <f t="shared" si="1229"/>
        <v>0</v>
      </c>
      <c r="AE641" s="408">
        <f t="shared" si="1229"/>
        <v>0</v>
      </c>
      <c r="AF641" s="408">
        <f t="shared" si="1229"/>
        <v>0</v>
      </c>
      <c r="AG641" s="408">
        <f t="shared" si="1229"/>
        <v>0</v>
      </c>
      <c r="AH641" s="408">
        <f t="shared" si="1229"/>
        <v>0</v>
      </c>
      <c r="AI641" s="408">
        <f t="shared" si="1229"/>
        <v>0</v>
      </c>
      <c r="AJ641" s="408">
        <f t="shared" si="1229"/>
        <v>0</v>
      </c>
      <c r="AK641" s="408">
        <f t="shared" si="1229"/>
        <v>0</v>
      </c>
      <c r="AL641" s="408">
        <f t="shared" si="1229"/>
        <v>0</v>
      </c>
      <c r="AM641" s="303"/>
    </row>
    <row r="642" spans="1:39" ht="15" outlineLevel="1">
      <c r="A642" s="529"/>
      <c r="B642" s="319"/>
      <c r="C642" s="288"/>
      <c r="D642" s="288"/>
      <c r="E642" s="288"/>
      <c r="F642" s="288"/>
      <c r="G642" s="288"/>
      <c r="H642" s="288"/>
      <c r="I642" s="288"/>
      <c r="J642" s="288"/>
      <c r="K642" s="288"/>
      <c r="L642" s="288"/>
      <c r="M642" s="288"/>
      <c r="N642" s="288"/>
      <c r="O642" s="288"/>
      <c r="P642" s="288"/>
      <c r="Q642" s="288"/>
      <c r="R642" s="288"/>
      <c r="S642" s="288"/>
      <c r="T642" s="288"/>
      <c r="U642" s="288"/>
      <c r="V642" s="288"/>
      <c r="W642" s="288"/>
      <c r="X642" s="288"/>
      <c r="Y642" s="420"/>
      <c r="Z642" s="421"/>
      <c r="AA642" s="421"/>
      <c r="AB642" s="421"/>
      <c r="AC642" s="421"/>
      <c r="AD642" s="421"/>
      <c r="AE642" s="421"/>
      <c r="AF642" s="421"/>
      <c r="AG642" s="421"/>
      <c r="AH642" s="421"/>
      <c r="AI642" s="421"/>
      <c r="AJ642" s="421"/>
      <c r="AK642" s="421"/>
      <c r="AL642" s="421"/>
      <c r="AM642" s="294"/>
    </row>
    <row r="643" spans="1:39" ht="15" outlineLevel="1">
      <c r="A643" s="529">
        <v>19</v>
      </c>
      <c r="B643" s="425" t="s">
        <v>111</v>
      </c>
      <c r="C643" s="288" t="s">
        <v>25</v>
      </c>
      <c r="D643" s="292"/>
      <c r="E643" s="292"/>
      <c r="F643" s="292"/>
      <c r="G643" s="292"/>
      <c r="H643" s="292"/>
      <c r="I643" s="292"/>
      <c r="J643" s="292"/>
      <c r="K643" s="292"/>
      <c r="L643" s="292"/>
      <c r="M643" s="292"/>
      <c r="N643" s="292">
        <v>12</v>
      </c>
      <c r="O643" s="292"/>
      <c r="P643" s="292"/>
      <c r="Q643" s="292"/>
      <c r="R643" s="292"/>
      <c r="S643" s="292"/>
      <c r="T643" s="292"/>
      <c r="U643" s="292"/>
      <c r="V643" s="292"/>
      <c r="W643" s="292"/>
      <c r="X643" s="292"/>
      <c r="Y643" s="423"/>
      <c r="Z643" s="407"/>
      <c r="AA643" s="407"/>
      <c r="AB643" s="407"/>
      <c r="AC643" s="407"/>
      <c r="AD643" s="407"/>
      <c r="AE643" s="407"/>
      <c r="AF643" s="412"/>
      <c r="AG643" s="412"/>
      <c r="AH643" s="412"/>
      <c r="AI643" s="412"/>
      <c r="AJ643" s="412"/>
      <c r="AK643" s="412"/>
      <c r="AL643" s="412"/>
      <c r="AM643" s="293">
        <f>SUM(Y643:AL643)</f>
        <v>0</v>
      </c>
    </row>
    <row r="644" spans="1:39" ht="15" outlineLevel="1">
      <c r="A644" s="529"/>
      <c r="B644" s="291" t="s">
        <v>305</v>
      </c>
      <c r="C644" s="288" t="s">
        <v>160</v>
      </c>
      <c r="D644" s="292"/>
      <c r="E644" s="292"/>
      <c r="F644" s="292"/>
      <c r="G644" s="292"/>
      <c r="H644" s="292"/>
      <c r="I644" s="292"/>
      <c r="J644" s="292"/>
      <c r="K644" s="292"/>
      <c r="L644" s="292"/>
      <c r="M644" s="292"/>
      <c r="N644" s="292">
        <f>N643</f>
        <v>12</v>
      </c>
      <c r="O644" s="292"/>
      <c r="P644" s="292"/>
      <c r="Q644" s="292"/>
      <c r="R644" s="292"/>
      <c r="S644" s="292"/>
      <c r="T644" s="292"/>
      <c r="U644" s="292"/>
      <c r="V644" s="292"/>
      <c r="W644" s="292"/>
      <c r="X644" s="292"/>
      <c r="Y644" s="408">
        <f>Y643</f>
        <v>0</v>
      </c>
      <c r="Z644" s="408">
        <f t="shared" ref="Z644:AL644" si="1230">Z643</f>
        <v>0</v>
      </c>
      <c r="AA644" s="408">
        <f t="shared" si="1230"/>
        <v>0</v>
      </c>
      <c r="AB644" s="408">
        <f t="shared" si="1230"/>
        <v>0</v>
      </c>
      <c r="AC644" s="408">
        <f t="shared" si="1230"/>
        <v>0</v>
      </c>
      <c r="AD644" s="408">
        <f t="shared" si="1230"/>
        <v>0</v>
      </c>
      <c r="AE644" s="408">
        <f t="shared" si="1230"/>
        <v>0</v>
      </c>
      <c r="AF644" s="408">
        <f t="shared" si="1230"/>
        <v>0</v>
      </c>
      <c r="AG644" s="408">
        <f t="shared" si="1230"/>
        <v>0</v>
      </c>
      <c r="AH644" s="408">
        <f t="shared" si="1230"/>
        <v>0</v>
      </c>
      <c r="AI644" s="408">
        <f t="shared" si="1230"/>
        <v>0</v>
      </c>
      <c r="AJ644" s="408">
        <f t="shared" si="1230"/>
        <v>0</v>
      </c>
      <c r="AK644" s="408">
        <f t="shared" si="1230"/>
        <v>0</v>
      </c>
      <c r="AL644" s="408">
        <f t="shared" si="1230"/>
        <v>0</v>
      </c>
      <c r="AM644" s="294"/>
    </row>
    <row r="645" spans="1:39" ht="15" outlineLevel="1">
      <c r="A645" s="529"/>
      <c r="B645" s="319"/>
      <c r="C645" s="288"/>
      <c r="D645" s="288"/>
      <c r="E645" s="288"/>
      <c r="F645" s="288"/>
      <c r="G645" s="288"/>
      <c r="H645" s="288"/>
      <c r="I645" s="288"/>
      <c r="J645" s="288"/>
      <c r="K645" s="288"/>
      <c r="L645" s="288"/>
      <c r="M645" s="288"/>
      <c r="N645" s="288"/>
      <c r="O645" s="288"/>
      <c r="P645" s="288"/>
      <c r="Q645" s="288"/>
      <c r="R645" s="288"/>
      <c r="S645" s="288"/>
      <c r="T645" s="288"/>
      <c r="U645" s="288"/>
      <c r="V645" s="288"/>
      <c r="W645" s="288"/>
      <c r="X645" s="288"/>
      <c r="Y645" s="409"/>
      <c r="Z645" s="409"/>
      <c r="AA645" s="409"/>
      <c r="AB645" s="409"/>
      <c r="AC645" s="409"/>
      <c r="AD645" s="409"/>
      <c r="AE645" s="409"/>
      <c r="AF645" s="409"/>
      <c r="AG645" s="409"/>
      <c r="AH645" s="409"/>
      <c r="AI645" s="409"/>
      <c r="AJ645" s="409"/>
      <c r="AK645" s="409"/>
      <c r="AL645" s="409"/>
      <c r="AM645" s="303"/>
    </row>
    <row r="646" spans="1:39" ht="15" outlineLevel="1">
      <c r="A646" s="529">
        <v>20</v>
      </c>
      <c r="B646" s="425" t="s">
        <v>110</v>
      </c>
      <c r="C646" s="288" t="s">
        <v>25</v>
      </c>
      <c r="D646" s="292"/>
      <c r="E646" s="292"/>
      <c r="F646" s="292"/>
      <c r="G646" s="292"/>
      <c r="H646" s="292"/>
      <c r="I646" s="292"/>
      <c r="J646" s="292"/>
      <c r="K646" s="292"/>
      <c r="L646" s="292"/>
      <c r="M646" s="292"/>
      <c r="N646" s="292">
        <v>12</v>
      </c>
      <c r="O646" s="292"/>
      <c r="P646" s="292"/>
      <c r="Q646" s="292"/>
      <c r="R646" s="292"/>
      <c r="S646" s="292"/>
      <c r="T646" s="292"/>
      <c r="U646" s="292"/>
      <c r="V646" s="292"/>
      <c r="W646" s="292"/>
      <c r="X646" s="292"/>
      <c r="Y646" s="423"/>
      <c r="Z646" s="407"/>
      <c r="AA646" s="407"/>
      <c r="AB646" s="407"/>
      <c r="AC646" s="407"/>
      <c r="AD646" s="407"/>
      <c r="AE646" s="407"/>
      <c r="AF646" s="412"/>
      <c r="AG646" s="412"/>
      <c r="AH646" s="412"/>
      <c r="AI646" s="412"/>
      <c r="AJ646" s="412"/>
      <c r="AK646" s="412"/>
      <c r="AL646" s="412"/>
      <c r="AM646" s="293">
        <f>SUM(Y646:AL646)</f>
        <v>0</v>
      </c>
    </row>
    <row r="647" spans="1:39" ht="15" outlineLevel="1">
      <c r="A647" s="529"/>
      <c r="B647" s="291" t="s">
        <v>305</v>
      </c>
      <c r="C647" s="288" t="s">
        <v>160</v>
      </c>
      <c r="D647" s="292"/>
      <c r="E647" s="292"/>
      <c r="F647" s="292"/>
      <c r="G647" s="292"/>
      <c r="H647" s="292"/>
      <c r="I647" s="292"/>
      <c r="J647" s="292"/>
      <c r="K647" s="292"/>
      <c r="L647" s="292"/>
      <c r="M647" s="292"/>
      <c r="N647" s="292">
        <f>N646</f>
        <v>12</v>
      </c>
      <c r="O647" s="292"/>
      <c r="P647" s="292"/>
      <c r="Q647" s="292"/>
      <c r="R647" s="292"/>
      <c r="S647" s="292"/>
      <c r="T647" s="292"/>
      <c r="U647" s="292"/>
      <c r="V647" s="292"/>
      <c r="W647" s="292"/>
      <c r="X647" s="292"/>
      <c r="Y647" s="408">
        <f>Y646</f>
        <v>0</v>
      </c>
      <c r="Z647" s="408">
        <f t="shared" ref="Z647:AL647" si="1231">Z646</f>
        <v>0</v>
      </c>
      <c r="AA647" s="408">
        <f t="shared" si="1231"/>
        <v>0</v>
      </c>
      <c r="AB647" s="408">
        <f t="shared" si="1231"/>
        <v>0</v>
      </c>
      <c r="AC647" s="408">
        <f t="shared" si="1231"/>
        <v>0</v>
      </c>
      <c r="AD647" s="408">
        <f t="shared" si="1231"/>
        <v>0</v>
      </c>
      <c r="AE647" s="408">
        <f t="shared" si="1231"/>
        <v>0</v>
      </c>
      <c r="AF647" s="408">
        <f t="shared" si="1231"/>
        <v>0</v>
      </c>
      <c r="AG647" s="408">
        <f t="shared" si="1231"/>
        <v>0</v>
      </c>
      <c r="AH647" s="408">
        <f t="shared" si="1231"/>
        <v>0</v>
      </c>
      <c r="AI647" s="408">
        <f t="shared" si="1231"/>
        <v>0</v>
      </c>
      <c r="AJ647" s="408">
        <f t="shared" si="1231"/>
        <v>0</v>
      </c>
      <c r="AK647" s="408">
        <f t="shared" si="1231"/>
        <v>0</v>
      </c>
      <c r="AL647" s="408">
        <f t="shared" si="1231"/>
        <v>0</v>
      </c>
      <c r="AM647" s="303"/>
    </row>
    <row r="648" spans="1:39" ht="15.6" outlineLevel="1">
      <c r="A648" s="529"/>
      <c r="B648" s="320"/>
      <c r="C648" s="297"/>
      <c r="D648" s="288"/>
      <c r="E648" s="288"/>
      <c r="F648" s="288"/>
      <c r="G648" s="288"/>
      <c r="H648" s="288"/>
      <c r="I648" s="288"/>
      <c r="J648" s="288"/>
      <c r="K648" s="288"/>
      <c r="L648" s="288"/>
      <c r="M648" s="288"/>
      <c r="N648" s="297"/>
      <c r="O648" s="288"/>
      <c r="P648" s="288"/>
      <c r="Q648" s="288"/>
      <c r="R648" s="288"/>
      <c r="S648" s="288"/>
      <c r="T648" s="288"/>
      <c r="U648" s="288"/>
      <c r="V648" s="288"/>
      <c r="W648" s="288"/>
      <c r="X648" s="288"/>
      <c r="Y648" s="409"/>
      <c r="Z648" s="409"/>
      <c r="AA648" s="409"/>
      <c r="AB648" s="409"/>
      <c r="AC648" s="409"/>
      <c r="AD648" s="409"/>
      <c r="AE648" s="409"/>
      <c r="AF648" s="409"/>
      <c r="AG648" s="409"/>
      <c r="AH648" s="409"/>
      <c r="AI648" s="409"/>
      <c r="AJ648" s="409"/>
      <c r="AK648" s="409"/>
      <c r="AL648" s="409"/>
      <c r="AM648" s="303"/>
    </row>
    <row r="649" spans="1:39" ht="15.6" outlineLevel="1">
      <c r="A649" s="529"/>
      <c r="B649" s="515" t="s">
        <v>488</v>
      </c>
      <c r="C649" s="288"/>
      <c r="D649" s="288"/>
      <c r="E649" s="288"/>
      <c r="F649" s="288"/>
      <c r="G649" s="288"/>
      <c r="H649" s="288"/>
      <c r="I649" s="288"/>
      <c r="J649" s="288"/>
      <c r="K649" s="288"/>
      <c r="L649" s="288"/>
      <c r="M649" s="288"/>
      <c r="N649" s="288"/>
      <c r="O649" s="288"/>
      <c r="P649" s="288"/>
      <c r="Q649" s="288"/>
      <c r="R649" s="288"/>
      <c r="S649" s="288"/>
      <c r="T649" s="288"/>
      <c r="U649" s="288"/>
      <c r="V649" s="288"/>
      <c r="W649" s="288"/>
      <c r="X649" s="288"/>
      <c r="Y649" s="419"/>
      <c r="Z649" s="422"/>
      <c r="AA649" s="422"/>
      <c r="AB649" s="422"/>
      <c r="AC649" s="422"/>
      <c r="AD649" s="422"/>
      <c r="AE649" s="422"/>
      <c r="AF649" s="422"/>
      <c r="AG649" s="422"/>
      <c r="AH649" s="422"/>
      <c r="AI649" s="422"/>
      <c r="AJ649" s="422"/>
      <c r="AK649" s="422"/>
      <c r="AL649" s="422"/>
      <c r="AM649" s="303"/>
    </row>
    <row r="650" spans="1:39" ht="15.6" outlineLevel="1">
      <c r="A650" s="529"/>
      <c r="B650" s="501" t="s">
        <v>484</v>
      </c>
      <c r="C650" s="288"/>
      <c r="D650" s="288"/>
      <c r="E650" s="288"/>
      <c r="F650" s="288"/>
      <c r="G650" s="288"/>
      <c r="H650" s="288"/>
      <c r="I650" s="288"/>
      <c r="J650" s="288"/>
      <c r="K650" s="288"/>
      <c r="L650" s="288"/>
      <c r="M650" s="288"/>
      <c r="N650" s="288"/>
      <c r="O650" s="288"/>
      <c r="P650" s="288"/>
      <c r="Q650" s="288"/>
      <c r="R650" s="288"/>
      <c r="S650" s="288"/>
      <c r="T650" s="288"/>
      <c r="U650" s="288"/>
      <c r="V650" s="288"/>
      <c r="W650" s="288"/>
      <c r="X650" s="288"/>
      <c r="Y650" s="419"/>
      <c r="Z650" s="422"/>
      <c r="AA650" s="422"/>
      <c r="AB650" s="422"/>
      <c r="AC650" s="422"/>
      <c r="AD650" s="422"/>
      <c r="AE650" s="422"/>
      <c r="AF650" s="422"/>
      <c r="AG650" s="422"/>
      <c r="AH650" s="422"/>
      <c r="AI650" s="422"/>
      <c r="AJ650" s="422"/>
      <c r="AK650" s="422"/>
      <c r="AL650" s="422"/>
      <c r="AM650" s="303"/>
    </row>
    <row r="651" spans="1:39" ht="15" outlineLevel="1">
      <c r="A651" s="529">
        <v>21</v>
      </c>
      <c r="B651" s="810" t="s">
        <v>711</v>
      </c>
      <c r="C651" s="288" t="s">
        <v>25</v>
      </c>
      <c r="D651" s="292">
        <f>'7.  Persistence Report'!AX148</f>
        <v>1517111</v>
      </c>
      <c r="E651" s="292">
        <f>'7.  Persistence Report'!AY148</f>
        <v>1510875</v>
      </c>
      <c r="F651" s="292">
        <f>'7.  Persistence Report'!AZ148</f>
        <v>1504639</v>
      </c>
      <c r="G651" s="292"/>
      <c r="H651" s="292"/>
      <c r="I651" s="292"/>
      <c r="J651" s="292"/>
      <c r="K651" s="292"/>
      <c r="L651" s="292"/>
      <c r="M651" s="292"/>
      <c r="N651" s="288"/>
      <c r="O651" s="292">
        <f>'7.  Persistence Report'!S148</f>
        <v>104.15402794595691</v>
      </c>
      <c r="P651" s="292">
        <f>'7.  Persistence Report'!T148</f>
        <v>104.32839672625005</v>
      </c>
      <c r="Q651" s="292">
        <f>'7.  Persistence Report'!U148</f>
        <v>103.89779069862705</v>
      </c>
      <c r="R651" s="292"/>
      <c r="S651" s="292"/>
      <c r="T651" s="292"/>
      <c r="U651" s="292"/>
      <c r="V651" s="292"/>
      <c r="W651" s="292"/>
      <c r="X651" s="292"/>
      <c r="Y651" s="407">
        <v>1</v>
      </c>
      <c r="Z651" s="407"/>
      <c r="AA651" s="407"/>
      <c r="AB651" s="407"/>
      <c r="AC651" s="407"/>
      <c r="AD651" s="407"/>
      <c r="AE651" s="407"/>
      <c r="AF651" s="407"/>
      <c r="AG651" s="407"/>
      <c r="AH651" s="407"/>
      <c r="AI651" s="407"/>
      <c r="AJ651" s="407"/>
      <c r="AK651" s="407"/>
      <c r="AL651" s="407"/>
      <c r="AM651" s="293">
        <f>SUM(Y651:AL651)</f>
        <v>1</v>
      </c>
    </row>
    <row r="652" spans="1:39" ht="15" outlineLevel="1">
      <c r="A652" s="529"/>
      <c r="B652" s="291" t="s">
        <v>305</v>
      </c>
      <c r="C652" s="288" t="s">
        <v>160</v>
      </c>
      <c r="D652" s="292"/>
      <c r="E652" s="292"/>
      <c r="F652" s="292"/>
      <c r="G652" s="292"/>
      <c r="H652" s="292"/>
      <c r="I652" s="292"/>
      <c r="J652" s="292"/>
      <c r="K652" s="292"/>
      <c r="L652" s="292"/>
      <c r="M652" s="292"/>
      <c r="N652" s="288"/>
      <c r="O652" s="292"/>
      <c r="P652" s="292"/>
      <c r="Q652" s="292"/>
      <c r="R652" s="292"/>
      <c r="S652" s="292"/>
      <c r="T652" s="292"/>
      <c r="U652" s="292"/>
      <c r="V652" s="292"/>
      <c r="W652" s="292"/>
      <c r="X652" s="292"/>
      <c r="Y652" s="408">
        <f>Y651</f>
        <v>1</v>
      </c>
      <c r="Z652" s="408">
        <f t="shared" ref="Z652" si="1232">Z651</f>
        <v>0</v>
      </c>
      <c r="AA652" s="408">
        <f t="shared" ref="AA652" si="1233">AA651</f>
        <v>0</v>
      </c>
      <c r="AB652" s="408">
        <f t="shared" ref="AB652" si="1234">AB651</f>
        <v>0</v>
      </c>
      <c r="AC652" s="408">
        <f t="shared" ref="AC652" si="1235">AC651</f>
        <v>0</v>
      </c>
      <c r="AD652" s="408">
        <f t="shared" ref="AD652" si="1236">AD651</f>
        <v>0</v>
      </c>
      <c r="AE652" s="408">
        <f t="shared" ref="AE652" si="1237">AE651</f>
        <v>0</v>
      </c>
      <c r="AF652" s="408">
        <f t="shared" ref="AF652" si="1238">AF651</f>
        <v>0</v>
      </c>
      <c r="AG652" s="408">
        <f t="shared" ref="AG652" si="1239">AG651</f>
        <v>0</v>
      </c>
      <c r="AH652" s="408">
        <f t="shared" ref="AH652" si="1240">AH651</f>
        <v>0</v>
      </c>
      <c r="AI652" s="408">
        <f t="shared" ref="AI652" si="1241">AI651</f>
        <v>0</v>
      </c>
      <c r="AJ652" s="408">
        <f t="shared" ref="AJ652" si="1242">AJ651</f>
        <v>0</v>
      </c>
      <c r="AK652" s="408">
        <f t="shared" ref="AK652" si="1243">AK651</f>
        <v>0</v>
      </c>
      <c r="AL652" s="408">
        <f t="shared" ref="AL652" si="1244">AL651</f>
        <v>0</v>
      </c>
      <c r="AM652" s="303"/>
    </row>
    <row r="653" spans="1:39" ht="15" outlineLevel="1">
      <c r="A653" s="529"/>
      <c r="B653" s="291"/>
      <c r="C653" s="288"/>
      <c r="D653" s="288"/>
      <c r="E653" s="288"/>
      <c r="F653" s="288"/>
      <c r="G653" s="288"/>
      <c r="H653" s="288"/>
      <c r="I653" s="288"/>
      <c r="J653" s="288"/>
      <c r="K653" s="288"/>
      <c r="L653" s="288"/>
      <c r="M653" s="288"/>
      <c r="N653" s="288"/>
      <c r="O653" s="288"/>
      <c r="P653" s="288"/>
      <c r="Q653" s="288"/>
      <c r="R653" s="288"/>
      <c r="S653" s="288"/>
      <c r="T653" s="288"/>
      <c r="U653" s="288"/>
      <c r="V653" s="288"/>
      <c r="W653" s="288"/>
      <c r="X653" s="288"/>
      <c r="Y653" s="419"/>
      <c r="Z653" s="422"/>
      <c r="AA653" s="422"/>
      <c r="AB653" s="422"/>
      <c r="AC653" s="422"/>
      <c r="AD653" s="422"/>
      <c r="AE653" s="422"/>
      <c r="AF653" s="422"/>
      <c r="AG653" s="422"/>
      <c r="AH653" s="422"/>
      <c r="AI653" s="422"/>
      <c r="AJ653" s="422"/>
      <c r="AK653" s="422"/>
      <c r="AL653" s="422"/>
      <c r="AM653" s="303"/>
    </row>
    <row r="654" spans="1:39" ht="30" outlineLevel="1">
      <c r="A654" s="529">
        <v>22</v>
      </c>
      <c r="B654" s="425" t="s">
        <v>114</v>
      </c>
      <c r="C654" s="288" t="s">
        <v>25</v>
      </c>
      <c r="D654" s="292">
        <f>'7.  Persistence Report'!AX147</f>
        <v>425713</v>
      </c>
      <c r="E654" s="292">
        <f>'7.  Persistence Report'!AY147</f>
        <v>425713</v>
      </c>
      <c r="F654" s="292">
        <f>'7.  Persistence Report'!AZ147</f>
        <v>425713</v>
      </c>
      <c r="G654" s="292"/>
      <c r="H654" s="292"/>
      <c r="I654" s="292"/>
      <c r="J654" s="292"/>
      <c r="K654" s="292"/>
      <c r="L654" s="292"/>
      <c r="M654" s="292"/>
      <c r="N654" s="288"/>
      <c r="O654" s="292">
        <f>'7.  Persistence Report'!S147</f>
        <v>118.0116826710843</v>
      </c>
      <c r="P654" s="292">
        <f>'7.  Persistence Report'!T147</f>
        <v>118.0116826710843</v>
      </c>
      <c r="Q654" s="292">
        <f>'7.  Persistence Report'!U147</f>
        <v>118.0116826710843</v>
      </c>
      <c r="R654" s="292"/>
      <c r="S654" s="292"/>
      <c r="T654" s="292"/>
      <c r="U654" s="292"/>
      <c r="V654" s="292"/>
      <c r="W654" s="292"/>
      <c r="X654" s="292"/>
      <c r="Y654" s="407">
        <v>1</v>
      </c>
      <c r="Z654" s="407"/>
      <c r="AA654" s="407"/>
      <c r="AB654" s="407"/>
      <c r="AC654" s="407"/>
      <c r="AD654" s="407"/>
      <c r="AE654" s="407"/>
      <c r="AF654" s="407"/>
      <c r="AG654" s="407"/>
      <c r="AH654" s="407"/>
      <c r="AI654" s="407"/>
      <c r="AJ654" s="407"/>
      <c r="AK654" s="407"/>
      <c r="AL654" s="407"/>
      <c r="AM654" s="293">
        <f>SUM(Y654:AL654)</f>
        <v>1</v>
      </c>
    </row>
    <row r="655" spans="1:39" ht="15" outlineLevel="1">
      <c r="A655" s="529"/>
      <c r="B655" s="291" t="s">
        <v>305</v>
      </c>
      <c r="C655" s="288" t="s">
        <v>160</v>
      </c>
      <c r="D655" s="292"/>
      <c r="E655" s="292"/>
      <c r="F655" s="292"/>
      <c r="G655" s="292"/>
      <c r="H655" s="292"/>
      <c r="I655" s="292"/>
      <c r="J655" s="292"/>
      <c r="K655" s="292"/>
      <c r="L655" s="292"/>
      <c r="M655" s="292"/>
      <c r="N655" s="288"/>
      <c r="O655" s="292"/>
      <c r="P655" s="292"/>
      <c r="Q655" s="292"/>
      <c r="R655" s="292"/>
      <c r="S655" s="292"/>
      <c r="T655" s="292"/>
      <c r="U655" s="292"/>
      <c r="V655" s="292"/>
      <c r="W655" s="292"/>
      <c r="X655" s="292"/>
      <c r="Y655" s="408">
        <f>Y654</f>
        <v>1</v>
      </c>
      <c r="Z655" s="408">
        <f t="shared" ref="Z655" si="1245">Z654</f>
        <v>0</v>
      </c>
      <c r="AA655" s="408">
        <f t="shared" ref="AA655" si="1246">AA654</f>
        <v>0</v>
      </c>
      <c r="AB655" s="408">
        <f t="shared" ref="AB655" si="1247">AB654</f>
        <v>0</v>
      </c>
      <c r="AC655" s="408">
        <f t="shared" ref="AC655" si="1248">AC654</f>
        <v>0</v>
      </c>
      <c r="AD655" s="408">
        <f t="shared" ref="AD655" si="1249">AD654</f>
        <v>0</v>
      </c>
      <c r="AE655" s="408">
        <f t="shared" ref="AE655" si="1250">AE654</f>
        <v>0</v>
      </c>
      <c r="AF655" s="408">
        <f t="shared" ref="AF655" si="1251">AF654</f>
        <v>0</v>
      </c>
      <c r="AG655" s="408">
        <f t="shared" ref="AG655" si="1252">AG654</f>
        <v>0</v>
      </c>
      <c r="AH655" s="408">
        <f t="shared" ref="AH655" si="1253">AH654</f>
        <v>0</v>
      </c>
      <c r="AI655" s="408">
        <f t="shared" ref="AI655" si="1254">AI654</f>
        <v>0</v>
      </c>
      <c r="AJ655" s="408">
        <f t="shared" ref="AJ655" si="1255">AJ654</f>
        <v>0</v>
      </c>
      <c r="AK655" s="408">
        <f t="shared" ref="AK655" si="1256">AK654</f>
        <v>0</v>
      </c>
      <c r="AL655" s="408">
        <f t="shared" ref="AL655" si="1257">AL654</f>
        <v>0</v>
      </c>
      <c r="AM655" s="303"/>
    </row>
    <row r="656" spans="1:39" ht="15" outlineLevel="1">
      <c r="A656" s="529"/>
      <c r="B656" s="291"/>
      <c r="C656" s="288"/>
      <c r="D656" s="288"/>
      <c r="E656" s="288"/>
      <c r="F656" s="288"/>
      <c r="G656" s="288"/>
      <c r="H656" s="288"/>
      <c r="I656" s="288"/>
      <c r="J656" s="288"/>
      <c r="K656" s="288"/>
      <c r="L656" s="288"/>
      <c r="M656" s="288"/>
      <c r="N656" s="288"/>
      <c r="O656" s="288"/>
      <c r="P656" s="288"/>
      <c r="Q656" s="288"/>
      <c r="R656" s="288"/>
      <c r="S656" s="288"/>
      <c r="T656" s="288"/>
      <c r="U656" s="288"/>
      <c r="V656" s="288"/>
      <c r="W656" s="288"/>
      <c r="X656" s="288"/>
      <c r="Y656" s="419"/>
      <c r="Z656" s="422"/>
      <c r="AA656" s="422"/>
      <c r="AB656" s="422"/>
      <c r="AC656" s="422"/>
      <c r="AD656" s="422"/>
      <c r="AE656" s="422"/>
      <c r="AF656" s="422"/>
      <c r="AG656" s="422"/>
      <c r="AH656" s="422"/>
      <c r="AI656" s="422"/>
      <c r="AJ656" s="422"/>
      <c r="AK656" s="422"/>
      <c r="AL656" s="422"/>
      <c r="AM656" s="303"/>
    </row>
    <row r="657" spans="1:40" ht="30" outlineLevel="1">
      <c r="A657" s="529">
        <v>23</v>
      </c>
      <c r="B657" s="425" t="s">
        <v>115</v>
      </c>
      <c r="C657" s="288" t="s">
        <v>25</v>
      </c>
      <c r="D657" s="292"/>
      <c r="E657" s="292"/>
      <c r="F657" s="292"/>
      <c r="G657" s="292"/>
      <c r="H657" s="292"/>
      <c r="I657" s="292"/>
      <c r="J657" s="292"/>
      <c r="K657" s="292"/>
      <c r="L657" s="292"/>
      <c r="M657" s="292"/>
      <c r="N657" s="288"/>
      <c r="O657" s="292"/>
      <c r="P657" s="292"/>
      <c r="Q657" s="292"/>
      <c r="R657" s="292"/>
      <c r="S657" s="292"/>
      <c r="T657" s="292"/>
      <c r="U657" s="292"/>
      <c r="V657" s="292"/>
      <c r="W657" s="292"/>
      <c r="X657" s="292"/>
      <c r="Y657" s="407"/>
      <c r="Z657" s="407"/>
      <c r="AA657" s="407"/>
      <c r="AB657" s="407"/>
      <c r="AC657" s="407"/>
      <c r="AD657" s="407"/>
      <c r="AE657" s="407"/>
      <c r="AF657" s="407"/>
      <c r="AG657" s="407"/>
      <c r="AH657" s="407"/>
      <c r="AI657" s="407"/>
      <c r="AJ657" s="407"/>
      <c r="AK657" s="407"/>
      <c r="AL657" s="407"/>
      <c r="AM657" s="293">
        <f>SUM(Y657:AL657)</f>
        <v>0</v>
      </c>
    </row>
    <row r="658" spans="1:40" ht="15" outlineLevel="1">
      <c r="A658" s="529"/>
      <c r="B658" s="291" t="s">
        <v>305</v>
      </c>
      <c r="C658" s="288" t="s">
        <v>160</v>
      </c>
      <c r="D658" s="292"/>
      <c r="E658" s="292"/>
      <c r="F658" s="292"/>
      <c r="G658" s="292"/>
      <c r="H658" s="292"/>
      <c r="I658" s="292"/>
      <c r="J658" s="292"/>
      <c r="K658" s="292"/>
      <c r="L658" s="292"/>
      <c r="M658" s="292"/>
      <c r="N658" s="288"/>
      <c r="O658" s="292"/>
      <c r="P658" s="292"/>
      <c r="Q658" s="292"/>
      <c r="R658" s="292"/>
      <c r="S658" s="292"/>
      <c r="T658" s="292"/>
      <c r="U658" s="292"/>
      <c r="V658" s="292"/>
      <c r="W658" s="292"/>
      <c r="X658" s="292"/>
      <c r="Y658" s="408">
        <f>Y657</f>
        <v>0</v>
      </c>
      <c r="Z658" s="408">
        <f t="shared" ref="Z658" si="1258">Z657</f>
        <v>0</v>
      </c>
      <c r="AA658" s="408">
        <f t="shared" ref="AA658" si="1259">AA657</f>
        <v>0</v>
      </c>
      <c r="AB658" s="408">
        <f t="shared" ref="AB658" si="1260">AB657</f>
        <v>0</v>
      </c>
      <c r="AC658" s="408">
        <f t="shared" ref="AC658" si="1261">AC657</f>
        <v>0</v>
      </c>
      <c r="AD658" s="408">
        <f t="shared" ref="AD658" si="1262">AD657</f>
        <v>0</v>
      </c>
      <c r="AE658" s="408">
        <f t="shared" ref="AE658" si="1263">AE657</f>
        <v>0</v>
      </c>
      <c r="AF658" s="408">
        <f t="shared" ref="AF658" si="1264">AF657</f>
        <v>0</v>
      </c>
      <c r="AG658" s="408">
        <f t="shared" ref="AG658" si="1265">AG657</f>
        <v>0</v>
      </c>
      <c r="AH658" s="408">
        <f t="shared" ref="AH658" si="1266">AH657</f>
        <v>0</v>
      </c>
      <c r="AI658" s="408">
        <f t="shared" ref="AI658" si="1267">AI657</f>
        <v>0</v>
      </c>
      <c r="AJ658" s="408">
        <f t="shared" ref="AJ658" si="1268">AJ657</f>
        <v>0</v>
      </c>
      <c r="AK658" s="408">
        <f t="shared" ref="AK658" si="1269">AK657</f>
        <v>0</v>
      </c>
      <c r="AL658" s="408">
        <f t="shared" ref="AL658" si="1270">AL657</f>
        <v>0</v>
      </c>
      <c r="AM658" s="303"/>
    </row>
    <row r="659" spans="1:40" ht="15" outlineLevel="1">
      <c r="A659" s="529"/>
      <c r="B659" s="427"/>
      <c r="C659" s="288"/>
      <c r="D659" s="288"/>
      <c r="E659" s="288"/>
      <c r="F659" s="288"/>
      <c r="G659" s="288"/>
      <c r="H659" s="288"/>
      <c r="I659" s="288"/>
      <c r="J659" s="288"/>
      <c r="K659" s="288"/>
      <c r="L659" s="288"/>
      <c r="M659" s="288"/>
      <c r="N659" s="288"/>
      <c r="O659" s="288"/>
      <c r="P659" s="288"/>
      <c r="Q659" s="288"/>
      <c r="R659" s="288"/>
      <c r="S659" s="288"/>
      <c r="T659" s="288"/>
      <c r="U659" s="288"/>
      <c r="V659" s="288"/>
      <c r="W659" s="288"/>
      <c r="X659" s="288"/>
      <c r="Y659" s="419"/>
      <c r="Z659" s="422"/>
      <c r="AA659" s="422"/>
      <c r="AB659" s="422"/>
      <c r="AC659" s="422"/>
      <c r="AD659" s="422"/>
      <c r="AE659" s="422"/>
      <c r="AF659" s="422"/>
      <c r="AG659" s="422"/>
      <c r="AH659" s="422"/>
      <c r="AI659" s="422"/>
      <c r="AJ659" s="422"/>
      <c r="AK659" s="422"/>
      <c r="AL659" s="422"/>
      <c r="AM659" s="303"/>
    </row>
    <row r="660" spans="1:40" ht="15" outlineLevel="1">
      <c r="A660" s="529">
        <v>24</v>
      </c>
      <c r="B660" s="425" t="s">
        <v>116</v>
      </c>
      <c r="C660" s="288" t="s">
        <v>25</v>
      </c>
      <c r="D660" s="292"/>
      <c r="E660" s="292"/>
      <c r="F660" s="292"/>
      <c r="G660" s="292"/>
      <c r="H660" s="292"/>
      <c r="I660" s="292"/>
      <c r="J660" s="292"/>
      <c r="K660" s="292"/>
      <c r="L660" s="292"/>
      <c r="M660" s="292"/>
      <c r="N660" s="288"/>
      <c r="O660" s="292"/>
      <c r="P660" s="292"/>
      <c r="Q660" s="292"/>
      <c r="R660" s="292"/>
      <c r="S660" s="292"/>
      <c r="T660" s="292"/>
      <c r="U660" s="292"/>
      <c r="V660" s="292"/>
      <c r="W660" s="292"/>
      <c r="X660" s="292"/>
      <c r="Y660" s="407"/>
      <c r="Z660" s="407"/>
      <c r="AA660" s="407"/>
      <c r="AB660" s="407"/>
      <c r="AC660" s="407"/>
      <c r="AD660" s="407"/>
      <c r="AE660" s="407"/>
      <c r="AF660" s="407"/>
      <c r="AG660" s="407"/>
      <c r="AH660" s="407"/>
      <c r="AI660" s="407"/>
      <c r="AJ660" s="407"/>
      <c r="AK660" s="407"/>
      <c r="AL660" s="407"/>
      <c r="AM660" s="293">
        <f>SUM(Y660:AL660)</f>
        <v>0</v>
      </c>
    </row>
    <row r="661" spans="1:40" ht="15" outlineLevel="1">
      <c r="A661" s="529"/>
      <c r="B661" s="291" t="s">
        <v>305</v>
      </c>
      <c r="C661" s="288" t="s">
        <v>160</v>
      </c>
      <c r="D661" s="292"/>
      <c r="E661" s="292"/>
      <c r="F661" s="292"/>
      <c r="G661" s="292"/>
      <c r="H661" s="292"/>
      <c r="I661" s="292"/>
      <c r="J661" s="292"/>
      <c r="K661" s="292"/>
      <c r="L661" s="292"/>
      <c r="M661" s="292"/>
      <c r="N661" s="288"/>
      <c r="O661" s="292"/>
      <c r="P661" s="292"/>
      <c r="Q661" s="292"/>
      <c r="R661" s="292"/>
      <c r="S661" s="292"/>
      <c r="T661" s="292"/>
      <c r="U661" s="292"/>
      <c r="V661" s="292"/>
      <c r="W661" s="292"/>
      <c r="X661" s="292"/>
      <c r="Y661" s="408">
        <f>Y660</f>
        <v>0</v>
      </c>
      <c r="Z661" s="408">
        <f t="shared" ref="Z661" si="1271">Z660</f>
        <v>0</v>
      </c>
      <c r="AA661" s="408">
        <f t="shared" ref="AA661" si="1272">AA660</f>
        <v>0</v>
      </c>
      <c r="AB661" s="408">
        <f t="shared" ref="AB661" si="1273">AB660</f>
        <v>0</v>
      </c>
      <c r="AC661" s="408">
        <f t="shared" ref="AC661" si="1274">AC660</f>
        <v>0</v>
      </c>
      <c r="AD661" s="408">
        <f t="shared" ref="AD661" si="1275">AD660</f>
        <v>0</v>
      </c>
      <c r="AE661" s="408">
        <f t="shared" ref="AE661" si="1276">AE660</f>
        <v>0</v>
      </c>
      <c r="AF661" s="408">
        <f t="shared" ref="AF661" si="1277">AF660</f>
        <v>0</v>
      </c>
      <c r="AG661" s="408">
        <f t="shared" ref="AG661" si="1278">AG660</f>
        <v>0</v>
      </c>
      <c r="AH661" s="408">
        <f t="shared" ref="AH661" si="1279">AH660</f>
        <v>0</v>
      </c>
      <c r="AI661" s="408">
        <f t="shared" ref="AI661" si="1280">AI660</f>
        <v>0</v>
      </c>
      <c r="AJ661" s="408">
        <f t="shared" ref="AJ661" si="1281">AJ660</f>
        <v>0</v>
      </c>
      <c r="AK661" s="408">
        <f t="shared" ref="AK661" si="1282">AK660</f>
        <v>0</v>
      </c>
      <c r="AL661" s="408">
        <f t="shared" ref="AL661" si="1283">AL660</f>
        <v>0</v>
      </c>
      <c r="AM661" s="303"/>
    </row>
    <row r="662" spans="1:40" ht="15" outlineLevel="1">
      <c r="A662" s="529"/>
      <c r="B662" s="291"/>
      <c r="C662" s="288"/>
      <c r="D662" s="288"/>
      <c r="E662" s="288"/>
      <c r="F662" s="288"/>
      <c r="G662" s="288"/>
      <c r="H662" s="288"/>
      <c r="I662" s="288"/>
      <c r="J662" s="288"/>
      <c r="K662" s="288"/>
      <c r="L662" s="288"/>
      <c r="M662" s="288"/>
      <c r="N662" s="288"/>
      <c r="O662" s="288"/>
      <c r="P662" s="288"/>
      <c r="Q662" s="288"/>
      <c r="R662" s="288"/>
      <c r="S662" s="288"/>
      <c r="T662" s="288"/>
      <c r="U662" s="288"/>
      <c r="V662" s="288"/>
      <c r="W662" s="288"/>
      <c r="X662" s="288"/>
      <c r="Y662" s="409"/>
      <c r="Z662" s="422"/>
      <c r="AA662" s="422"/>
      <c r="AB662" s="422"/>
      <c r="AC662" s="422"/>
      <c r="AD662" s="422"/>
      <c r="AE662" s="422"/>
      <c r="AF662" s="422"/>
      <c r="AG662" s="422"/>
      <c r="AH662" s="422"/>
      <c r="AI662" s="422"/>
      <c r="AJ662" s="422"/>
      <c r="AK662" s="422"/>
      <c r="AL662" s="422"/>
      <c r="AM662" s="303"/>
    </row>
    <row r="663" spans="1:40" ht="15.6" outlineLevel="1">
      <c r="A663" s="529"/>
      <c r="B663" s="285" t="s">
        <v>485</v>
      </c>
      <c r="C663" s="288"/>
      <c r="D663" s="288"/>
      <c r="E663" s="288"/>
      <c r="F663" s="288"/>
      <c r="G663" s="288"/>
      <c r="H663" s="288"/>
      <c r="I663" s="288"/>
      <c r="J663" s="288"/>
      <c r="K663" s="288"/>
      <c r="L663" s="288"/>
      <c r="M663" s="288"/>
      <c r="N663" s="288"/>
      <c r="O663" s="288"/>
      <c r="P663" s="288"/>
      <c r="Q663" s="288"/>
      <c r="R663" s="288"/>
      <c r="S663" s="288"/>
      <c r="T663" s="288"/>
      <c r="U663" s="288"/>
      <c r="V663" s="288"/>
      <c r="W663" s="288"/>
      <c r="X663" s="288"/>
      <c r="Y663" s="409"/>
      <c r="Z663" s="422"/>
      <c r="AA663" s="422"/>
      <c r="AB663" s="422"/>
      <c r="AC663" s="422"/>
      <c r="AD663" s="422"/>
      <c r="AE663" s="422"/>
      <c r="AF663" s="422"/>
      <c r="AG663" s="422"/>
      <c r="AH663" s="422"/>
      <c r="AI663" s="422"/>
      <c r="AJ663" s="422"/>
      <c r="AK663" s="422"/>
      <c r="AL663" s="422"/>
      <c r="AM663" s="303"/>
    </row>
    <row r="664" spans="1:40" ht="15" outlineLevel="1">
      <c r="A664" s="529">
        <v>25</v>
      </c>
      <c r="B664" s="425" t="s">
        <v>117</v>
      </c>
      <c r="C664" s="288" t="s">
        <v>25</v>
      </c>
      <c r="D664" s="292"/>
      <c r="E664" s="292"/>
      <c r="F664" s="292"/>
      <c r="G664" s="292"/>
      <c r="H664" s="292"/>
      <c r="I664" s="292"/>
      <c r="J664" s="292"/>
      <c r="K664" s="292"/>
      <c r="L664" s="292"/>
      <c r="M664" s="292"/>
      <c r="N664" s="292">
        <v>12</v>
      </c>
      <c r="O664" s="292"/>
      <c r="P664" s="292"/>
      <c r="Q664" s="292"/>
      <c r="R664" s="292"/>
      <c r="S664" s="292"/>
      <c r="T664" s="292"/>
      <c r="U664" s="292"/>
      <c r="V664" s="292"/>
      <c r="W664" s="292"/>
      <c r="X664" s="292"/>
      <c r="Y664" s="423"/>
      <c r="Z664" s="407"/>
      <c r="AA664" s="407"/>
      <c r="AB664" s="407"/>
      <c r="AC664" s="407"/>
      <c r="AD664" s="407"/>
      <c r="AE664" s="407"/>
      <c r="AF664" s="412"/>
      <c r="AG664" s="412"/>
      <c r="AH664" s="412"/>
      <c r="AI664" s="412"/>
      <c r="AJ664" s="412"/>
      <c r="AK664" s="412"/>
      <c r="AL664" s="412"/>
      <c r="AM664" s="293">
        <f>SUM(Y664:AL664)</f>
        <v>0</v>
      </c>
    </row>
    <row r="665" spans="1:40" ht="15" outlineLevel="1">
      <c r="A665" s="529"/>
      <c r="B665" s="291" t="s">
        <v>305</v>
      </c>
      <c r="C665" s="288" t="s">
        <v>160</v>
      </c>
      <c r="D665" s="292"/>
      <c r="E665" s="292"/>
      <c r="F665" s="292"/>
      <c r="G665" s="292"/>
      <c r="H665" s="292"/>
      <c r="I665" s="292"/>
      <c r="J665" s="292"/>
      <c r="K665" s="292"/>
      <c r="L665" s="292"/>
      <c r="M665" s="292"/>
      <c r="N665" s="292">
        <f>N664</f>
        <v>12</v>
      </c>
      <c r="O665" s="292"/>
      <c r="P665" s="292"/>
      <c r="Q665" s="292"/>
      <c r="R665" s="292"/>
      <c r="S665" s="292"/>
      <c r="T665" s="292"/>
      <c r="U665" s="292"/>
      <c r="V665" s="292"/>
      <c r="W665" s="292"/>
      <c r="X665" s="292"/>
      <c r="Y665" s="408">
        <f>Y664</f>
        <v>0</v>
      </c>
      <c r="Z665" s="408">
        <f t="shared" ref="Z665" si="1284">Z664</f>
        <v>0</v>
      </c>
      <c r="AA665" s="408">
        <f t="shared" ref="AA665" si="1285">AA664</f>
        <v>0</v>
      </c>
      <c r="AB665" s="408">
        <f t="shared" ref="AB665" si="1286">AB664</f>
        <v>0</v>
      </c>
      <c r="AC665" s="408">
        <f t="shared" ref="AC665" si="1287">AC664</f>
        <v>0</v>
      </c>
      <c r="AD665" s="408">
        <f t="shared" ref="AD665" si="1288">AD664</f>
        <v>0</v>
      </c>
      <c r="AE665" s="408">
        <f t="shared" ref="AE665" si="1289">AE664</f>
        <v>0</v>
      </c>
      <c r="AF665" s="408">
        <f t="shared" ref="AF665" si="1290">AF664</f>
        <v>0</v>
      </c>
      <c r="AG665" s="408">
        <f t="shared" ref="AG665" si="1291">AG664</f>
        <v>0</v>
      </c>
      <c r="AH665" s="408">
        <f t="shared" ref="AH665" si="1292">AH664</f>
        <v>0</v>
      </c>
      <c r="AI665" s="408">
        <f t="shared" ref="AI665" si="1293">AI664</f>
        <v>0</v>
      </c>
      <c r="AJ665" s="408">
        <f t="shared" ref="AJ665" si="1294">AJ664</f>
        <v>0</v>
      </c>
      <c r="AK665" s="408">
        <f t="shared" ref="AK665" si="1295">AK664</f>
        <v>0</v>
      </c>
      <c r="AL665" s="408">
        <f t="shared" ref="AL665" si="1296">AL664</f>
        <v>0</v>
      </c>
      <c r="AM665" s="303"/>
    </row>
    <row r="666" spans="1:40" ht="15" outlineLevel="1">
      <c r="A666" s="529"/>
      <c r="B666" s="291"/>
      <c r="C666" s="288"/>
      <c r="D666" s="288"/>
      <c r="E666" s="288"/>
      <c r="F666" s="288"/>
      <c r="G666" s="288"/>
      <c r="H666" s="288"/>
      <c r="I666" s="288"/>
      <c r="J666" s="288"/>
      <c r="K666" s="288"/>
      <c r="L666" s="288"/>
      <c r="M666" s="288"/>
      <c r="N666" s="288"/>
      <c r="O666" s="288"/>
      <c r="P666" s="288"/>
      <c r="Q666" s="288"/>
      <c r="R666" s="288"/>
      <c r="S666" s="288"/>
      <c r="T666" s="288"/>
      <c r="U666" s="288"/>
      <c r="V666" s="288"/>
      <c r="W666" s="288"/>
      <c r="X666" s="288"/>
      <c r="Y666" s="409"/>
      <c r="Z666" s="422"/>
      <c r="AA666" s="422"/>
      <c r="AB666" s="422"/>
      <c r="AC666" s="422"/>
      <c r="AD666" s="422"/>
      <c r="AE666" s="422"/>
      <c r="AF666" s="422"/>
      <c r="AG666" s="422"/>
      <c r="AH666" s="422"/>
      <c r="AI666" s="422"/>
      <c r="AJ666" s="422"/>
      <c r="AK666" s="422"/>
      <c r="AL666" s="422"/>
      <c r="AM666" s="303"/>
    </row>
    <row r="667" spans="1:40" ht="15" outlineLevel="1">
      <c r="A667" s="529">
        <v>26</v>
      </c>
      <c r="B667" s="425" t="s">
        <v>118</v>
      </c>
      <c r="C667" s="288" t="s">
        <v>25</v>
      </c>
      <c r="D667" s="292">
        <f>'7.  Persistence Report'!AX149</f>
        <v>3821433</v>
      </c>
      <c r="E667" s="292">
        <f>'7.  Persistence Report'!AY149</f>
        <v>3811984</v>
      </c>
      <c r="F667" s="292">
        <f>'7.  Persistence Report'!AZ149</f>
        <v>3802535</v>
      </c>
      <c r="G667" s="292"/>
      <c r="H667" s="292"/>
      <c r="I667" s="292"/>
      <c r="J667" s="292"/>
      <c r="K667" s="292"/>
      <c r="L667" s="292"/>
      <c r="M667" s="292"/>
      <c r="N667" s="292">
        <v>12</v>
      </c>
      <c r="O667" s="292">
        <f>'7.  Persistence Report'!S149</f>
        <v>602.5774018973965</v>
      </c>
      <c r="P667" s="292">
        <f>'7.  Persistence Report'!T149</f>
        <v>601.39789557592496</v>
      </c>
      <c r="Q667" s="292">
        <f>'7.  Persistence Report'!U149</f>
        <v>599.83542636925745</v>
      </c>
      <c r="R667" s="292"/>
      <c r="S667" s="292"/>
      <c r="T667" s="292"/>
      <c r="U667" s="292"/>
      <c r="V667" s="292"/>
      <c r="W667" s="292"/>
      <c r="X667" s="292"/>
      <c r="Y667" s="423"/>
      <c r="Z667" s="407">
        <v>0.3</v>
      </c>
      <c r="AA667" s="407">
        <v>0.72</v>
      </c>
      <c r="AB667" s="407"/>
      <c r="AC667" s="407"/>
      <c r="AD667" s="407"/>
      <c r="AE667" s="407"/>
      <c r="AF667" s="412"/>
      <c r="AG667" s="412"/>
      <c r="AH667" s="412"/>
      <c r="AI667" s="412"/>
      <c r="AJ667" s="412"/>
      <c r="AK667" s="412"/>
      <c r="AL667" s="412"/>
      <c r="AM667" s="293">
        <f>SUM(Y667:AL667)</f>
        <v>1.02</v>
      </c>
      <c r="AN667" s="424" t="s">
        <v>722</v>
      </c>
    </row>
    <row r="668" spans="1:40" ht="15" outlineLevel="1">
      <c r="A668" s="529"/>
      <c r="B668" s="291" t="s">
        <v>305</v>
      </c>
      <c r="C668" s="288" t="s">
        <v>160</v>
      </c>
      <c r="D668" s="292"/>
      <c r="E668" s="292"/>
      <c r="F668" s="292"/>
      <c r="G668" s="292"/>
      <c r="H668" s="292"/>
      <c r="I668" s="292"/>
      <c r="J668" s="292"/>
      <c r="K668" s="292"/>
      <c r="L668" s="292"/>
      <c r="M668" s="292"/>
      <c r="N668" s="292">
        <f>N667</f>
        <v>12</v>
      </c>
      <c r="O668" s="292"/>
      <c r="P668" s="292"/>
      <c r="Q668" s="292"/>
      <c r="R668" s="292"/>
      <c r="S668" s="292"/>
      <c r="T668" s="292"/>
      <c r="U668" s="292"/>
      <c r="V668" s="292"/>
      <c r="W668" s="292"/>
      <c r="X668" s="292"/>
      <c r="Y668" s="408">
        <f>Y667</f>
        <v>0</v>
      </c>
      <c r="Z668" s="408">
        <f t="shared" ref="Z668" si="1297">Z667</f>
        <v>0.3</v>
      </c>
      <c r="AA668" s="408">
        <f t="shared" ref="AA668" si="1298">AA667</f>
        <v>0.72</v>
      </c>
      <c r="AB668" s="408">
        <f t="shared" ref="AB668" si="1299">AB667</f>
        <v>0</v>
      </c>
      <c r="AC668" s="408">
        <f t="shared" ref="AC668" si="1300">AC667</f>
        <v>0</v>
      </c>
      <c r="AD668" s="408">
        <f t="shared" ref="AD668" si="1301">AD667</f>
        <v>0</v>
      </c>
      <c r="AE668" s="408">
        <f t="shared" ref="AE668" si="1302">AE667</f>
        <v>0</v>
      </c>
      <c r="AF668" s="408">
        <f t="shared" ref="AF668" si="1303">AF667</f>
        <v>0</v>
      </c>
      <c r="AG668" s="408">
        <f t="shared" ref="AG668" si="1304">AG667</f>
        <v>0</v>
      </c>
      <c r="AH668" s="408">
        <f t="shared" ref="AH668" si="1305">AH667</f>
        <v>0</v>
      </c>
      <c r="AI668" s="408">
        <f t="shared" ref="AI668" si="1306">AI667</f>
        <v>0</v>
      </c>
      <c r="AJ668" s="408">
        <f t="shared" ref="AJ668" si="1307">AJ667</f>
        <v>0</v>
      </c>
      <c r="AK668" s="408">
        <f t="shared" ref="AK668" si="1308">AK667</f>
        <v>0</v>
      </c>
      <c r="AL668" s="408">
        <f t="shared" ref="AL668" si="1309">AL667</f>
        <v>0</v>
      </c>
      <c r="AM668" s="303"/>
    </row>
    <row r="669" spans="1:40" ht="15" outlineLevel="1">
      <c r="A669" s="529"/>
      <c r="B669" s="291"/>
      <c r="C669" s="288"/>
      <c r="D669" s="288"/>
      <c r="E669" s="288"/>
      <c r="F669" s="288"/>
      <c r="G669" s="288"/>
      <c r="H669" s="288"/>
      <c r="I669" s="288"/>
      <c r="J669" s="288"/>
      <c r="K669" s="288"/>
      <c r="L669" s="288"/>
      <c r="M669" s="288"/>
      <c r="N669" s="288"/>
      <c r="O669" s="288"/>
      <c r="P669" s="288"/>
      <c r="Q669" s="288"/>
      <c r="R669" s="288"/>
      <c r="S669" s="288"/>
      <c r="T669" s="288"/>
      <c r="U669" s="288"/>
      <c r="V669" s="288"/>
      <c r="W669" s="288"/>
      <c r="X669" s="288"/>
      <c r="Y669" s="409"/>
      <c r="Z669" s="422"/>
      <c r="AA669" s="422"/>
      <c r="AB669" s="422"/>
      <c r="AC669" s="422"/>
      <c r="AD669" s="422"/>
      <c r="AE669" s="422"/>
      <c r="AF669" s="422"/>
      <c r="AG669" s="422"/>
      <c r="AH669" s="422"/>
      <c r="AI669" s="422"/>
      <c r="AJ669" s="422"/>
      <c r="AK669" s="422"/>
      <c r="AL669" s="422"/>
      <c r="AM669" s="303"/>
    </row>
    <row r="670" spans="1:40" ht="30" outlineLevel="1">
      <c r="A670" s="529">
        <v>27</v>
      </c>
      <c r="B670" s="425" t="s">
        <v>119</v>
      </c>
      <c r="C670" s="288" t="s">
        <v>25</v>
      </c>
      <c r="D670" s="292">
        <f>'7.  Persistence Report'!AX150</f>
        <v>40003</v>
      </c>
      <c r="E670" s="292">
        <f>'7.  Persistence Report'!AY150</f>
        <v>32862.5</v>
      </c>
      <c r="F670" s="292">
        <f>'7.  Persistence Report'!AZ150</f>
        <v>25722</v>
      </c>
      <c r="G670" s="292"/>
      <c r="H670" s="292"/>
      <c r="I670" s="292"/>
      <c r="J670" s="292"/>
      <c r="K670" s="292"/>
      <c r="L670" s="292"/>
      <c r="M670" s="292"/>
      <c r="N670" s="292">
        <v>12</v>
      </c>
      <c r="O670" s="292">
        <f>'7.  Persistence Report'!S150</f>
        <v>10.254020410272071</v>
      </c>
      <c r="P670" s="292">
        <f>'7.  Persistence Report'!T150</f>
        <v>8.4236868667991391</v>
      </c>
      <c r="Q670" s="292">
        <f>'7.  Persistence Report'!U150</f>
        <v>5.3672762722099572</v>
      </c>
      <c r="R670" s="292"/>
      <c r="S670" s="292"/>
      <c r="T670" s="292"/>
      <c r="U670" s="292"/>
      <c r="V670" s="292"/>
      <c r="W670" s="292"/>
      <c r="X670" s="292"/>
      <c r="Y670" s="423"/>
      <c r="Z670" s="407">
        <v>1</v>
      </c>
      <c r="AA670" s="407"/>
      <c r="AB670" s="407"/>
      <c r="AC670" s="407"/>
      <c r="AD670" s="407"/>
      <c r="AE670" s="407"/>
      <c r="AF670" s="412"/>
      <c r="AG670" s="412"/>
      <c r="AH670" s="412"/>
      <c r="AI670" s="412"/>
      <c r="AJ670" s="412"/>
      <c r="AK670" s="412"/>
      <c r="AL670" s="412"/>
      <c r="AM670" s="293">
        <f>SUM(Y670:AL670)</f>
        <v>1</v>
      </c>
    </row>
    <row r="671" spans="1:40" ht="15" outlineLevel="1">
      <c r="A671" s="529"/>
      <c r="B671" s="291" t="s">
        <v>305</v>
      </c>
      <c r="C671" s="288" t="s">
        <v>160</v>
      </c>
      <c r="D671" s="292"/>
      <c r="E671" s="292"/>
      <c r="F671" s="292"/>
      <c r="G671" s="292"/>
      <c r="H671" s="292"/>
      <c r="I671" s="292"/>
      <c r="J671" s="292"/>
      <c r="K671" s="292"/>
      <c r="L671" s="292"/>
      <c r="M671" s="292"/>
      <c r="N671" s="292">
        <f>N670</f>
        <v>12</v>
      </c>
      <c r="O671" s="292"/>
      <c r="P671" s="292"/>
      <c r="Q671" s="292"/>
      <c r="R671" s="292"/>
      <c r="S671" s="292"/>
      <c r="T671" s="292"/>
      <c r="U671" s="292"/>
      <c r="V671" s="292"/>
      <c r="W671" s="292"/>
      <c r="X671" s="292"/>
      <c r="Y671" s="408">
        <f>Y670</f>
        <v>0</v>
      </c>
      <c r="Z671" s="408">
        <f t="shared" ref="Z671" si="1310">Z670</f>
        <v>1</v>
      </c>
      <c r="AA671" s="408">
        <f t="shared" ref="AA671" si="1311">AA670</f>
        <v>0</v>
      </c>
      <c r="AB671" s="408">
        <f t="shared" ref="AB671" si="1312">AB670</f>
        <v>0</v>
      </c>
      <c r="AC671" s="408">
        <f t="shared" ref="AC671" si="1313">AC670</f>
        <v>0</v>
      </c>
      <c r="AD671" s="408">
        <f t="shared" ref="AD671" si="1314">AD670</f>
        <v>0</v>
      </c>
      <c r="AE671" s="408">
        <f t="shared" ref="AE671" si="1315">AE670</f>
        <v>0</v>
      </c>
      <c r="AF671" s="408">
        <f t="shared" ref="AF671" si="1316">AF670</f>
        <v>0</v>
      </c>
      <c r="AG671" s="408">
        <f t="shared" ref="AG671" si="1317">AG670</f>
        <v>0</v>
      </c>
      <c r="AH671" s="408">
        <f t="shared" ref="AH671" si="1318">AH670</f>
        <v>0</v>
      </c>
      <c r="AI671" s="408">
        <f t="shared" ref="AI671" si="1319">AI670</f>
        <v>0</v>
      </c>
      <c r="AJ671" s="408">
        <f t="shared" ref="AJ671" si="1320">AJ670</f>
        <v>0</v>
      </c>
      <c r="AK671" s="408">
        <f t="shared" ref="AK671" si="1321">AK670</f>
        <v>0</v>
      </c>
      <c r="AL671" s="408">
        <f t="shared" ref="AL671" si="1322">AL670</f>
        <v>0</v>
      </c>
      <c r="AM671" s="303"/>
    </row>
    <row r="672" spans="1:40" ht="15" outlineLevel="1">
      <c r="A672" s="529"/>
      <c r="B672" s="291"/>
      <c r="C672" s="288"/>
      <c r="D672" s="288"/>
      <c r="E672" s="288"/>
      <c r="F672" s="288"/>
      <c r="G672" s="288"/>
      <c r="H672" s="288"/>
      <c r="I672" s="288"/>
      <c r="J672" s="288"/>
      <c r="K672" s="288"/>
      <c r="L672" s="288"/>
      <c r="M672" s="288"/>
      <c r="N672" s="288"/>
      <c r="O672" s="288"/>
      <c r="P672" s="288"/>
      <c r="Q672" s="288"/>
      <c r="R672" s="288"/>
      <c r="S672" s="288"/>
      <c r="T672" s="288"/>
      <c r="U672" s="288"/>
      <c r="V672" s="288"/>
      <c r="W672" s="288"/>
      <c r="X672" s="288"/>
      <c r="Y672" s="409"/>
      <c r="Z672" s="422"/>
      <c r="AA672" s="422"/>
      <c r="AB672" s="422"/>
      <c r="AC672" s="422"/>
      <c r="AD672" s="422"/>
      <c r="AE672" s="422"/>
      <c r="AF672" s="422"/>
      <c r="AG672" s="422"/>
      <c r="AH672" s="422"/>
      <c r="AI672" s="422"/>
      <c r="AJ672" s="422"/>
      <c r="AK672" s="422"/>
      <c r="AL672" s="422"/>
      <c r="AM672" s="303"/>
    </row>
    <row r="673" spans="1:40" ht="30" outlineLevel="1">
      <c r="A673" s="529">
        <v>28</v>
      </c>
      <c r="B673" s="425" t="s">
        <v>120</v>
      </c>
      <c r="C673" s="288" t="s">
        <v>25</v>
      </c>
      <c r="D673" s="292">
        <f>'7.  Persistence Report'!AX152</f>
        <v>20570</v>
      </c>
      <c r="E673" s="292">
        <f>'7.  Persistence Report'!AY152</f>
        <v>20468</v>
      </c>
      <c r="F673" s="292">
        <f>'7.  Persistence Report'!AZ152</f>
        <v>20366</v>
      </c>
      <c r="G673" s="292"/>
      <c r="H673" s="292"/>
      <c r="I673" s="292"/>
      <c r="J673" s="292"/>
      <c r="K673" s="292"/>
      <c r="L673" s="292"/>
      <c r="M673" s="292"/>
      <c r="N673" s="292">
        <v>12</v>
      </c>
      <c r="O673" s="292">
        <f>'7.  Persistence Report'!S152</f>
        <v>2.6034020148838151</v>
      </c>
      <c r="P673" s="292">
        <f>'7.  Persistence Report'!T152</f>
        <v>2.5904925834050521</v>
      </c>
      <c r="Q673" s="292">
        <f>'7.  Persistence Report'!U152</f>
        <v>2.5775831519262895</v>
      </c>
      <c r="R673" s="292"/>
      <c r="S673" s="292"/>
      <c r="T673" s="292"/>
      <c r="U673" s="292"/>
      <c r="V673" s="292"/>
      <c r="W673" s="292"/>
      <c r="X673" s="292"/>
      <c r="Y673" s="423"/>
      <c r="Z673" s="407"/>
      <c r="AA673" s="407">
        <v>1</v>
      </c>
      <c r="AB673" s="407"/>
      <c r="AC673" s="407"/>
      <c r="AD673" s="407"/>
      <c r="AE673" s="407"/>
      <c r="AF673" s="412"/>
      <c r="AG673" s="412"/>
      <c r="AH673" s="412"/>
      <c r="AI673" s="412"/>
      <c r="AJ673" s="412"/>
      <c r="AK673" s="412"/>
      <c r="AL673" s="412"/>
      <c r="AM673" s="293">
        <f>SUM(Y673:AL673)</f>
        <v>1</v>
      </c>
    </row>
    <row r="674" spans="1:40" ht="15" outlineLevel="1">
      <c r="A674" s="529"/>
      <c r="B674" s="291" t="s">
        <v>305</v>
      </c>
      <c r="C674" s="288" t="s">
        <v>160</v>
      </c>
      <c r="D674" s="292"/>
      <c r="E674" s="292"/>
      <c r="F674" s="292"/>
      <c r="G674" s="292"/>
      <c r="H674" s="292"/>
      <c r="I674" s="292"/>
      <c r="J674" s="292"/>
      <c r="K674" s="292"/>
      <c r="L674" s="292"/>
      <c r="M674" s="292"/>
      <c r="N674" s="292">
        <f>N673</f>
        <v>12</v>
      </c>
      <c r="O674" s="292"/>
      <c r="P674" s="292"/>
      <c r="Q674" s="292"/>
      <c r="R674" s="292"/>
      <c r="S674" s="292"/>
      <c r="T674" s="292"/>
      <c r="U674" s="292"/>
      <c r="V674" s="292"/>
      <c r="W674" s="292"/>
      <c r="X674" s="292"/>
      <c r="Y674" s="408">
        <f>Y673</f>
        <v>0</v>
      </c>
      <c r="Z674" s="408">
        <f t="shared" ref="Z674" si="1323">Z673</f>
        <v>0</v>
      </c>
      <c r="AA674" s="408">
        <f t="shared" ref="AA674" si="1324">AA673</f>
        <v>1</v>
      </c>
      <c r="AB674" s="408">
        <f t="shared" ref="AB674" si="1325">AB673</f>
        <v>0</v>
      </c>
      <c r="AC674" s="408">
        <f t="shared" ref="AC674" si="1326">AC673</f>
        <v>0</v>
      </c>
      <c r="AD674" s="408">
        <f t="shared" ref="AD674" si="1327">AD673</f>
        <v>0</v>
      </c>
      <c r="AE674" s="408">
        <f t="shared" ref="AE674" si="1328">AE673</f>
        <v>0</v>
      </c>
      <c r="AF674" s="408">
        <f t="shared" ref="AF674" si="1329">AF673</f>
        <v>0</v>
      </c>
      <c r="AG674" s="408">
        <f t="shared" ref="AG674" si="1330">AG673</f>
        <v>0</v>
      </c>
      <c r="AH674" s="408">
        <f t="shared" ref="AH674" si="1331">AH673</f>
        <v>0</v>
      </c>
      <c r="AI674" s="408">
        <f t="shared" ref="AI674" si="1332">AI673</f>
        <v>0</v>
      </c>
      <c r="AJ674" s="408">
        <f t="shared" ref="AJ674" si="1333">AJ673</f>
        <v>0</v>
      </c>
      <c r="AK674" s="408">
        <f t="shared" ref="AK674" si="1334">AK673</f>
        <v>0</v>
      </c>
      <c r="AL674" s="408">
        <f t="shared" ref="AL674" si="1335">AL673</f>
        <v>0</v>
      </c>
      <c r="AM674" s="303"/>
    </row>
    <row r="675" spans="1:40" ht="15" outlineLevel="1">
      <c r="A675" s="529"/>
      <c r="B675" s="291"/>
      <c r="C675" s="288"/>
      <c r="D675" s="288"/>
      <c r="E675" s="288"/>
      <c r="F675" s="288"/>
      <c r="G675" s="288"/>
      <c r="H675" s="288"/>
      <c r="I675" s="288"/>
      <c r="J675" s="288"/>
      <c r="K675" s="288"/>
      <c r="L675" s="288"/>
      <c r="M675" s="288"/>
      <c r="N675" s="288"/>
      <c r="O675" s="288"/>
      <c r="P675" s="288"/>
      <c r="Q675" s="288"/>
      <c r="R675" s="288"/>
      <c r="S675" s="288"/>
      <c r="T675" s="288"/>
      <c r="U675" s="288"/>
      <c r="V675" s="288"/>
      <c r="W675" s="288"/>
      <c r="X675" s="288"/>
      <c r="Y675" s="409"/>
      <c r="Z675" s="422"/>
      <c r="AA675" s="422"/>
      <c r="AB675" s="422"/>
      <c r="AC675" s="422"/>
      <c r="AD675" s="422"/>
      <c r="AE675" s="422"/>
      <c r="AF675" s="422"/>
      <c r="AG675" s="422"/>
      <c r="AH675" s="422"/>
      <c r="AI675" s="422"/>
      <c r="AJ675" s="422"/>
      <c r="AK675" s="422"/>
      <c r="AL675" s="422"/>
      <c r="AM675" s="303"/>
    </row>
    <row r="676" spans="1:40" ht="30" outlineLevel="1">
      <c r="A676" s="529">
        <v>29</v>
      </c>
      <c r="B676" s="810" t="str">
        <f>'7.  Persistence Report'!D151</f>
        <v>Save on Energy Business Refrigeration Program</v>
      </c>
      <c r="C676" s="288" t="s">
        <v>25</v>
      </c>
      <c r="D676" s="292">
        <f>'7.  Persistence Report'!AX151</f>
        <v>164441</v>
      </c>
      <c r="E676" s="292">
        <f>'7.  Persistence Report'!AY151</f>
        <v>164441</v>
      </c>
      <c r="F676" s="292">
        <f>'7.  Persistence Report'!AZ151</f>
        <v>164441</v>
      </c>
      <c r="G676" s="292"/>
      <c r="H676" s="292"/>
      <c r="I676" s="292"/>
      <c r="J676" s="292"/>
      <c r="K676" s="292"/>
      <c r="L676" s="292"/>
      <c r="M676" s="292"/>
      <c r="N676" s="292">
        <v>3</v>
      </c>
      <c r="O676" s="292">
        <f>'7.  Persistence Report'!S151</f>
        <v>22.19292030361251</v>
      </c>
      <c r="P676" s="292">
        <f>'7.  Persistence Report'!T151</f>
        <v>22.19292030361251</v>
      </c>
      <c r="Q676" s="292">
        <f>'7.  Persistence Report'!U151</f>
        <v>23.123986455095306</v>
      </c>
      <c r="R676" s="292"/>
      <c r="S676" s="292"/>
      <c r="T676" s="292"/>
      <c r="U676" s="292"/>
      <c r="V676" s="292"/>
      <c r="W676" s="292"/>
      <c r="X676" s="292"/>
      <c r="Y676" s="423"/>
      <c r="Z676" s="407">
        <v>0.63</v>
      </c>
      <c r="AA676" s="407">
        <v>0.43</v>
      </c>
      <c r="AB676" s="407"/>
      <c r="AC676" s="407"/>
      <c r="AD676" s="407"/>
      <c r="AE676" s="407"/>
      <c r="AF676" s="412"/>
      <c r="AG676" s="412"/>
      <c r="AH676" s="412"/>
      <c r="AI676" s="412"/>
      <c r="AJ676" s="412"/>
      <c r="AK676" s="412"/>
      <c r="AL676" s="412"/>
      <c r="AM676" s="293">
        <f>SUM(Y676:AL676)</f>
        <v>1.06</v>
      </c>
      <c r="AN676" s="424" t="s">
        <v>722</v>
      </c>
    </row>
    <row r="677" spans="1:40" ht="15" outlineLevel="1">
      <c r="A677" s="529"/>
      <c r="B677" s="291" t="s">
        <v>305</v>
      </c>
      <c r="C677" s="288" t="s">
        <v>160</v>
      </c>
      <c r="D677" s="292"/>
      <c r="E677" s="292"/>
      <c r="F677" s="292"/>
      <c r="G677" s="292"/>
      <c r="H677" s="292"/>
      <c r="I677" s="292"/>
      <c r="J677" s="292"/>
      <c r="K677" s="292"/>
      <c r="L677" s="292"/>
      <c r="M677" s="292"/>
      <c r="N677" s="292">
        <f>N676</f>
        <v>3</v>
      </c>
      <c r="O677" s="292"/>
      <c r="P677" s="292"/>
      <c r="Q677" s="292"/>
      <c r="R677" s="292"/>
      <c r="S677" s="292"/>
      <c r="T677" s="292"/>
      <c r="U677" s="292"/>
      <c r="V677" s="292"/>
      <c r="W677" s="292"/>
      <c r="X677" s="292"/>
      <c r="Y677" s="408">
        <f>Y676</f>
        <v>0</v>
      </c>
      <c r="Z677" s="408">
        <f t="shared" ref="Z677" si="1336">Z676</f>
        <v>0.63</v>
      </c>
      <c r="AA677" s="408">
        <f t="shared" ref="AA677" si="1337">AA676</f>
        <v>0.43</v>
      </c>
      <c r="AB677" s="408">
        <f t="shared" ref="AB677" si="1338">AB676</f>
        <v>0</v>
      </c>
      <c r="AC677" s="408">
        <f t="shared" ref="AC677" si="1339">AC676</f>
        <v>0</v>
      </c>
      <c r="AD677" s="408">
        <f t="shared" ref="AD677" si="1340">AD676</f>
        <v>0</v>
      </c>
      <c r="AE677" s="408">
        <f t="shared" ref="AE677" si="1341">AE676</f>
        <v>0</v>
      </c>
      <c r="AF677" s="408">
        <f t="shared" ref="AF677" si="1342">AF676</f>
        <v>0</v>
      </c>
      <c r="AG677" s="408">
        <f t="shared" ref="AG677" si="1343">AG676</f>
        <v>0</v>
      </c>
      <c r="AH677" s="408">
        <f t="shared" ref="AH677" si="1344">AH676</f>
        <v>0</v>
      </c>
      <c r="AI677" s="408">
        <f t="shared" ref="AI677" si="1345">AI676</f>
        <v>0</v>
      </c>
      <c r="AJ677" s="408">
        <f t="shared" ref="AJ677" si="1346">AJ676</f>
        <v>0</v>
      </c>
      <c r="AK677" s="408">
        <f t="shared" ref="AK677" si="1347">AK676</f>
        <v>0</v>
      </c>
      <c r="AL677" s="408">
        <f t="shared" ref="AL677" si="1348">AL676</f>
        <v>0</v>
      </c>
      <c r="AM677" s="303"/>
    </row>
    <row r="678" spans="1:40" ht="15" outlineLevel="1">
      <c r="A678" s="529"/>
      <c r="B678" s="291"/>
      <c r="C678" s="288"/>
      <c r="D678" s="288"/>
      <c r="E678" s="288"/>
      <c r="F678" s="288"/>
      <c r="G678" s="288"/>
      <c r="H678" s="288"/>
      <c r="I678" s="288"/>
      <c r="J678" s="288"/>
      <c r="K678" s="288"/>
      <c r="L678" s="288"/>
      <c r="M678" s="288"/>
      <c r="N678" s="288"/>
      <c r="O678" s="288"/>
      <c r="P678" s="288"/>
      <c r="Q678" s="288"/>
      <c r="R678" s="288"/>
      <c r="S678" s="288"/>
      <c r="T678" s="288"/>
      <c r="U678" s="288"/>
      <c r="V678" s="288"/>
      <c r="W678" s="288"/>
      <c r="X678" s="288"/>
      <c r="Y678" s="409"/>
      <c r="Z678" s="422"/>
      <c r="AA678" s="422"/>
      <c r="AB678" s="422"/>
      <c r="AC678" s="422"/>
      <c r="AD678" s="422"/>
      <c r="AE678" s="422"/>
      <c r="AF678" s="422"/>
      <c r="AG678" s="422"/>
      <c r="AH678" s="422"/>
      <c r="AI678" s="422"/>
      <c r="AJ678" s="422"/>
      <c r="AK678" s="422"/>
      <c r="AL678" s="422"/>
      <c r="AM678" s="303"/>
    </row>
    <row r="679" spans="1:40" ht="30" outlineLevel="1">
      <c r="A679" s="529">
        <v>30</v>
      </c>
      <c r="B679" s="425" t="s">
        <v>122</v>
      </c>
      <c r="C679" s="288" t="s">
        <v>25</v>
      </c>
      <c r="D679" s="292"/>
      <c r="E679" s="292"/>
      <c r="F679" s="292"/>
      <c r="G679" s="292"/>
      <c r="H679" s="292"/>
      <c r="I679" s="292"/>
      <c r="J679" s="292"/>
      <c r="K679" s="292"/>
      <c r="L679" s="292"/>
      <c r="M679" s="292"/>
      <c r="N679" s="292">
        <v>12</v>
      </c>
      <c r="O679" s="292"/>
      <c r="P679" s="292"/>
      <c r="Q679" s="292"/>
      <c r="R679" s="292"/>
      <c r="S679" s="292"/>
      <c r="T679" s="292"/>
      <c r="U679" s="292"/>
      <c r="V679" s="292"/>
      <c r="W679" s="292"/>
      <c r="X679" s="292"/>
      <c r="Y679" s="423"/>
      <c r="Z679" s="407"/>
      <c r="AA679" s="407"/>
      <c r="AB679" s="407"/>
      <c r="AC679" s="407"/>
      <c r="AD679" s="407"/>
      <c r="AE679" s="407"/>
      <c r="AF679" s="412"/>
      <c r="AG679" s="412"/>
      <c r="AH679" s="412"/>
      <c r="AI679" s="412"/>
      <c r="AJ679" s="412"/>
      <c r="AK679" s="412"/>
      <c r="AL679" s="412"/>
      <c r="AM679" s="293">
        <f>SUM(Y679:AL679)</f>
        <v>0</v>
      </c>
    </row>
    <row r="680" spans="1:40" ht="15" outlineLevel="1">
      <c r="A680" s="529"/>
      <c r="B680" s="291" t="s">
        <v>305</v>
      </c>
      <c r="C680" s="288" t="s">
        <v>160</v>
      </c>
      <c r="D680" s="292"/>
      <c r="E680" s="292"/>
      <c r="F680" s="292"/>
      <c r="G680" s="292"/>
      <c r="H680" s="292"/>
      <c r="I680" s="292"/>
      <c r="J680" s="292"/>
      <c r="K680" s="292"/>
      <c r="L680" s="292"/>
      <c r="M680" s="292"/>
      <c r="N680" s="292">
        <f>N679</f>
        <v>12</v>
      </c>
      <c r="O680" s="292"/>
      <c r="P680" s="292"/>
      <c r="Q680" s="292"/>
      <c r="R680" s="292"/>
      <c r="S680" s="292"/>
      <c r="T680" s="292"/>
      <c r="U680" s="292"/>
      <c r="V680" s="292"/>
      <c r="W680" s="292"/>
      <c r="X680" s="292"/>
      <c r="Y680" s="408">
        <f>Y679</f>
        <v>0</v>
      </c>
      <c r="Z680" s="408">
        <f t="shared" ref="Z680" si="1349">Z679</f>
        <v>0</v>
      </c>
      <c r="AA680" s="408">
        <f t="shared" ref="AA680" si="1350">AA679</f>
        <v>0</v>
      </c>
      <c r="AB680" s="408">
        <f t="shared" ref="AB680" si="1351">AB679</f>
        <v>0</v>
      </c>
      <c r="AC680" s="408">
        <f t="shared" ref="AC680" si="1352">AC679</f>
        <v>0</v>
      </c>
      <c r="AD680" s="408">
        <f t="shared" ref="AD680" si="1353">AD679</f>
        <v>0</v>
      </c>
      <c r="AE680" s="408">
        <f t="shared" ref="AE680" si="1354">AE679</f>
        <v>0</v>
      </c>
      <c r="AF680" s="408">
        <f t="shared" ref="AF680" si="1355">AF679</f>
        <v>0</v>
      </c>
      <c r="AG680" s="408">
        <f t="shared" ref="AG680" si="1356">AG679</f>
        <v>0</v>
      </c>
      <c r="AH680" s="408">
        <f t="shared" ref="AH680" si="1357">AH679</f>
        <v>0</v>
      </c>
      <c r="AI680" s="408">
        <f t="shared" ref="AI680" si="1358">AI679</f>
        <v>0</v>
      </c>
      <c r="AJ680" s="408">
        <f t="shared" ref="AJ680" si="1359">AJ679</f>
        <v>0</v>
      </c>
      <c r="AK680" s="408">
        <f t="shared" ref="AK680" si="1360">AK679</f>
        <v>0</v>
      </c>
      <c r="AL680" s="408">
        <f t="shared" ref="AL680" si="1361">AL679</f>
        <v>0</v>
      </c>
      <c r="AM680" s="303"/>
    </row>
    <row r="681" spans="1:40" ht="15" outlineLevel="1">
      <c r="A681" s="529"/>
      <c r="B681" s="291"/>
      <c r="C681" s="288"/>
      <c r="D681" s="288"/>
      <c r="E681" s="288"/>
      <c r="F681" s="288"/>
      <c r="G681" s="288"/>
      <c r="H681" s="288"/>
      <c r="I681" s="288"/>
      <c r="J681" s="288"/>
      <c r="K681" s="288"/>
      <c r="L681" s="288"/>
      <c r="M681" s="288"/>
      <c r="N681" s="288"/>
      <c r="O681" s="288"/>
      <c r="P681" s="288"/>
      <c r="Q681" s="288"/>
      <c r="R681" s="288"/>
      <c r="S681" s="288"/>
      <c r="T681" s="288"/>
      <c r="U681" s="288"/>
      <c r="V681" s="288"/>
      <c r="W681" s="288"/>
      <c r="X681" s="288"/>
      <c r="Y681" s="409"/>
      <c r="Z681" s="422"/>
      <c r="AA681" s="422"/>
      <c r="AB681" s="422"/>
      <c r="AC681" s="422"/>
      <c r="AD681" s="422"/>
      <c r="AE681" s="422"/>
      <c r="AF681" s="422"/>
      <c r="AG681" s="422"/>
      <c r="AH681" s="422"/>
      <c r="AI681" s="422"/>
      <c r="AJ681" s="422"/>
      <c r="AK681" s="422"/>
      <c r="AL681" s="422"/>
      <c r="AM681" s="303"/>
    </row>
    <row r="682" spans="1:40" ht="30" outlineLevel="1">
      <c r="A682" s="529">
        <v>31</v>
      </c>
      <c r="B682" s="425" t="s">
        <v>123</v>
      </c>
      <c r="C682" s="288" t="s">
        <v>25</v>
      </c>
      <c r="D682" s="292"/>
      <c r="E682" s="292"/>
      <c r="F682" s="292"/>
      <c r="G682" s="292"/>
      <c r="H682" s="292"/>
      <c r="I682" s="292"/>
      <c r="J682" s="292"/>
      <c r="K682" s="292"/>
      <c r="L682" s="292"/>
      <c r="M682" s="292"/>
      <c r="N682" s="292">
        <v>12</v>
      </c>
      <c r="O682" s="292"/>
      <c r="P682" s="292"/>
      <c r="Q682" s="292"/>
      <c r="R682" s="292"/>
      <c r="S682" s="292"/>
      <c r="T682" s="292"/>
      <c r="U682" s="292"/>
      <c r="V682" s="292"/>
      <c r="W682" s="292"/>
      <c r="X682" s="292"/>
      <c r="Y682" s="423"/>
      <c r="Z682" s="407"/>
      <c r="AA682" s="407"/>
      <c r="AB682" s="407"/>
      <c r="AC682" s="407"/>
      <c r="AD682" s="407"/>
      <c r="AE682" s="407"/>
      <c r="AF682" s="412"/>
      <c r="AG682" s="412"/>
      <c r="AH682" s="412"/>
      <c r="AI682" s="412"/>
      <c r="AJ682" s="412"/>
      <c r="AK682" s="412"/>
      <c r="AL682" s="412"/>
      <c r="AM682" s="293">
        <f>SUM(Y682:AL682)</f>
        <v>0</v>
      </c>
    </row>
    <row r="683" spans="1:40" ht="15" outlineLevel="1">
      <c r="A683" s="529"/>
      <c r="B683" s="291" t="s">
        <v>305</v>
      </c>
      <c r="C683" s="288" t="s">
        <v>160</v>
      </c>
      <c r="D683" s="292"/>
      <c r="E683" s="292"/>
      <c r="F683" s="292"/>
      <c r="G683" s="292"/>
      <c r="H683" s="292"/>
      <c r="I683" s="292"/>
      <c r="J683" s="292"/>
      <c r="K683" s="292"/>
      <c r="L683" s="292"/>
      <c r="M683" s="292"/>
      <c r="N683" s="292">
        <f>N682</f>
        <v>12</v>
      </c>
      <c r="O683" s="292"/>
      <c r="P683" s="292"/>
      <c r="Q683" s="292"/>
      <c r="R683" s="292"/>
      <c r="S683" s="292"/>
      <c r="T683" s="292"/>
      <c r="U683" s="292"/>
      <c r="V683" s="292"/>
      <c r="W683" s="292"/>
      <c r="X683" s="292"/>
      <c r="Y683" s="408">
        <f>Y682</f>
        <v>0</v>
      </c>
      <c r="Z683" s="408">
        <f t="shared" ref="Z683" si="1362">Z682</f>
        <v>0</v>
      </c>
      <c r="AA683" s="408">
        <f t="shared" ref="AA683" si="1363">AA682</f>
        <v>0</v>
      </c>
      <c r="AB683" s="408">
        <f t="shared" ref="AB683" si="1364">AB682</f>
        <v>0</v>
      </c>
      <c r="AC683" s="408">
        <f t="shared" ref="AC683" si="1365">AC682</f>
        <v>0</v>
      </c>
      <c r="AD683" s="408">
        <f t="shared" ref="AD683" si="1366">AD682</f>
        <v>0</v>
      </c>
      <c r="AE683" s="408">
        <f t="shared" ref="AE683" si="1367">AE682</f>
        <v>0</v>
      </c>
      <c r="AF683" s="408">
        <f t="shared" ref="AF683" si="1368">AF682</f>
        <v>0</v>
      </c>
      <c r="AG683" s="408">
        <f t="shared" ref="AG683" si="1369">AG682</f>
        <v>0</v>
      </c>
      <c r="AH683" s="408">
        <f t="shared" ref="AH683" si="1370">AH682</f>
        <v>0</v>
      </c>
      <c r="AI683" s="408">
        <f t="shared" ref="AI683" si="1371">AI682</f>
        <v>0</v>
      </c>
      <c r="AJ683" s="408">
        <f t="shared" ref="AJ683" si="1372">AJ682</f>
        <v>0</v>
      </c>
      <c r="AK683" s="408">
        <f t="shared" ref="AK683" si="1373">AK682</f>
        <v>0</v>
      </c>
      <c r="AL683" s="408">
        <f t="shared" ref="AL683" si="1374">AL682</f>
        <v>0</v>
      </c>
      <c r="AM683" s="303"/>
    </row>
    <row r="684" spans="1:40" ht="15" outlineLevel="1">
      <c r="A684" s="529"/>
      <c r="B684" s="425"/>
      <c r="C684" s="288"/>
      <c r="D684" s="288"/>
      <c r="E684" s="288"/>
      <c r="F684" s="288"/>
      <c r="G684" s="288"/>
      <c r="H684" s="288"/>
      <c r="I684" s="288"/>
      <c r="J684" s="288"/>
      <c r="K684" s="288"/>
      <c r="L684" s="288"/>
      <c r="M684" s="288"/>
      <c r="N684" s="288"/>
      <c r="O684" s="288"/>
      <c r="P684" s="288"/>
      <c r="Q684" s="288"/>
      <c r="R684" s="288"/>
      <c r="S684" s="288"/>
      <c r="T684" s="288"/>
      <c r="U684" s="288"/>
      <c r="V684" s="288"/>
      <c r="W684" s="288"/>
      <c r="X684" s="288"/>
      <c r="Y684" s="409"/>
      <c r="Z684" s="422"/>
      <c r="AA684" s="422"/>
      <c r="AB684" s="422"/>
      <c r="AC684" s="422"/>
      <c r="AD684" s="422"/>
      <c r="AE684" s="422"/>
      <c r="AF684" s="422"/>
      <c r="AG684" s="422"/>
      <c r="AH684" s="422"/>
      <c r="AI684" s="422"/>
      <c r="AJ684" s="422"/>
      <c r="AK684" s="422"/>
      <c r="AL684" s="422"/>
      <c r="AM684" s="303"/>
    </row>
    <row r="685" spans="1:40" ht="15" outlineLevel="1">
      <c r="A685" s="529">
        <v>32</v>
      </c>
      <c r="B685" s="425" t="s">
        <v>124</v>
      </c>
      <c r="C685" s="288" t="s">
        <v>25</v>
      </c>
      <c r="D685" s="292"/>
      <c r="E685" s="292"/>
      <c r="F685" s="292"/>
      <c r="G685" s="292"/>
      <c r="H685" s="292"/>
      <c r="I685" s="292"/>
      <c r="J685" s="292"/>
      <c r="K685" s="292"/>
      <c r="L685" s="292"/>
      <c r="M685" s="292"/>
      <c r="N685" s="292">
        <v>12</v>
      </c>
      <c r="O685" s="292"/>
      <c r="P685" s="292"/>
      <c r="Q685" s="292"/>
      <c r="R685" s="292"/>
      <c r="S685" s="292"/>
      <c r="T685" s="292"/>
      <c r="U685" s="292"/>
      <c r="V685" s="292"/>
      <c r="W685" s="292"/>
      <c r="X685" s="292"/>
      <c r="Y685" s="423"/>
      <c r="Z685" s="407"/>
      <c r="AA685" s="407"/>
      <c r="AB685" s="407"/>
      <c r="AC685" s="407"/>
      <c r="AD685" s="407"/>
      <c r="AE685" s="407"/>
      <c r="AF685" s="412"/>
      <c r="AG685" s="412"/>
      <c r="AH685" s="412"/>
      <c r="AI685" s="412"/>
      <c r="AJ685" s="412"/>
      <c r="AK685" s="412"/>
      <c r="AL685" s="412"/>
      <c r="AM685" s="293">
        <f>SUM(Y685:AL685)</f>
        <v>0</v>
      </c>
    </row>
    <row r="686" spans="1:40" ht="15" outlineLevel="1">
      <c r="A686" s="529"/>
      <c r="B686" s="291" t="s">
        <v>305</v>
      </c>
      <c r="C686" s="288" t="s">
        <v>160</v>
      </c>
      <c r="D686" s="292"/>
      <c r="E686" s="292"/>
      <c r="F686" s="292"/>
      <c r="G686" s="292"/>
      <c r="H686" s="292"/>
      <c r="I686" s="292"/>
      <c r="J686" s="292"/>
      <c r="K686" s="292"/>
      <c r="L686" s="292"/>
      <c r="M686" s="292"/>
      <c r="N686" s="292">
        <f>N685</f>
        <v>12</v>
      </c>
      <c r="O686" s="292"/>
      <c r="P686" s="292"/>
      <c r="Q686" s="292"/>
      <c r="R686" s="292"/>
      <c r="S686" s="292"/>
      <c r="T686" s="292"/>
      <c r="U686" s="292"/>
      <c r="V686" s="292"/>
      <c r="W686" s="292"/>
      <c r="X686" s="292"/>
      <c r="Y686" s="408">
        <f>Y685</f>
        <v>0</v>
      </c>
      <c r="Z686" s="408">
        <f t="shared" ref="Z686" si="1375">Z685</f>
        <v>0</v>
      </c>
      <c r="AA686" s="408">
        <f t="shared" ref="AA686" si="1376">AA685</f>
        <v>0</v>
      </c>
      <c r="AB686" s="408">
        <f t="shared" ref="AB686" si="1377">AB685</f>
        <v>0</v>
      </c>
      <c r="AC686" s="408">
        <f t="shared" ref="AC686" si="1378">AC685</f>
        <v>0</v>
      </c>
      <c r="AD686" s="408">
        <f t="shared" ref="AD686" si="1379">AD685</f>
        <v>0</v>
      </c>
      <c r="AE686" s="408">
        <f t="shared" ref="AE686" si="1380">AE685</f>
        <v>0</v>
      </c>
      <c r="AF686" s="408">
        <f t="shared" ref="AF686" si="1381">AF685</f>
        <v>0</v>
      </c>
      <c r="AG686" s="408">
        <f t="shared" ref="AG686" si="1382">AG685</f>
        <v>0</v>
      </c>
      <c r="AH686" s="408">
        <f t="shared" ref="AH686" si="1383">AH685</f>
        <v>0</v>
      </c>
      <c r="AI686" s="408">
        <f t="shared" ref="AI686" si="1384">AI685</f>
        <v>0</v>
      </c>
      <c r="AJ686" s="408">
        <f t="shared" ref="AJ686" si="1385">AJ685</f>
        <v>0</v>
      </c>
      <c r="AK686" s="408">
        <f t="shared" ref="AK686" si="1386">AK685</f>
        <v>0</v>
      </c>
      <c r="AL686" s="408">
        <f t="shared" ref="AL686" si="1387">AL685</f>
        <v>0</v>
      </c>
      <c r="AM686" s="303"/>
    </row>
    <row r="687" spans="1:40" ht="15" outlineLevel="1">
      <c r="A687" s="529"/>
      <c r="B687" s="425"/>
      <c r="C687" s="288"/>
      <c r="D687" s="288"/>
      <c r="E687" s="288"/>
      <c r="F687" s="288"/>
      <c r="G687" s="288"/>
      <c r="H687" s="288"/>
      <c r="I687" s="288"/>
      <c r="J687" s="288"/>
      <c r="K687" s="288"/>
      <c r="L687" s="288"/>
      <c r="M687" s="288"/>
      <c r="N687" s="288"/>
      <c r="O687" s="288"/>
      <c r="P687" s="288"/>
      <c r="Q687" s="288"/>
      <c r="R687" s="288"/>
      <c r="S687" s="288"/>
      <c r="T687" s="288"/>
      <c r="U687" s="288"/>
      <c r="V687" s="288"/>
      <c r="W687" s="288"/>
      <c r="X687" s="288"/>
      <c r="Y687" s="409"/>
      <c r="Z687" s="422"/>
      <c r="AA687" s="422"/>
      <c r="AB687" s="422"/>
      <c r="AC687" s="422"/>
      <c r="AD687" s="422"/>
      <c r="AE687" s="422"/>
      <c r="AF687" s="422"/>
      <c r="AG687" s="422"/>
      <c r="AH687" s="422"/>
      <c r="AI687" s="422"/>
      <c r="AJ687" s="422"/>
      <c r="AK687" s="422"/>
      <c r="AL687" s="422"/>
      <c r="AM687" s="303"/>
    </row>
    <row r="688" spans="1:40" ht="15.6" outlineLevel="1">
      <c r="A688" s="529"/>
      <c r="B688" s="285" t="s">
        <v>486</v>
      </c>
      <c r="C688" s="288"/>
      <c r="D688" s="288"/>
      <c r="E688" s="288"/>
      <c r="F688" s="288"/>
      <c r="G688" s="288"/>
      <c r="H688" s="288"/>
      <c r="I688" s="288"/>
      <c r="J688" s="288"/>
      <c r="K688" s="288"/>
      <c r="L688" s="288"/>
      <c r="M688" s="288"/>
      <c r="N688" s="288"/>
      <c r="O688" s="288"/>
      <c r="P688" s="288"/>
      <c r="Q688" s="288"/>
      <c r="R688" s="288"/>
      <c r="S688" s="288"/>
      <c r="T688" s="288"/>
      <c r="U688" s="288"/>
      <c r="V688" s="288"/>
      <c r="W688" s="288"/>
      <c r="X688" s="288"/>
      <c r="Y688" s="409"/>
      <c r="Z688" s="422"/>
      <c r="AA688" s="422"/>
      <c r="AB688" s="422"/>
      <c r="AC688" s="422"/>
      <c r="AD688" s="422"/>
      <c r="AE688" s="422"/>
      <c r="AF688" s="422"/>
      <c r="AG688" s="422"/>
      <c r="AH688" s="422"/>
      <c r="AI688" s="422"/>
      <c r="AJ688" s="422"/>
      <c r="AK688" s="422"/>
      <c r="AL688" s="422"/>
      <c r="AM688" s="303"/>
    </row>
    <row r="689" spans="1:39" ht="15" outlineLevel="1">
      <c r="A689" s="529">
        <v>33</v>
      </c>
      <c r="B689" s="810" t="s">
        <v>724</v>
      </c>
      <c r="C689" s="288" t="s">
        <v>25</v>
      </c>
      <c r="D689" s="292">
        <f>'7.  Persistence Report'!AX153</f>
        <v>599004</v>
      </c>
      <c r="E689" s="292">
        <f>'7.  Persistence Report'!AY153</f>
        <v>599004</v>
      </c>
      <c r="F689" s="292">
        <f>'7.  Persistence Report'!AZ153</f>
        <v>599004</v>
      </c>
      <c r="G689" s="292"/>
      <c r="H689" s="292"/>
      <c r="I689" s="292"/>
      <c r="J689" s="292"/>
      <c r="K689" s="292"/>
      <c r="L689" s="292"/>
      <c r="M689" s="292"/>
      <c r="N689" s="292">
        <v>0</v>
      </c>
      <c r="O689" s="292">
        <f>'7.  Persistence Report'!S153</f>
        <v>41.12334519737842</v>
      </c>
      <c r="P689" s="292">
        <f>'7.  Persistence Report'!T153</f>
        <v>41.362208622560225</v>
      </c>
      <c r="Q689" s="292">
        <f>'7.  Persistence Report'!U153</f>
        <v>41.362208622560225</v>
      </c>
      <c r="R689" s="292"/>
      <c r="S689" s="292"/>
      <c r="T689" s="292"/>
      <c r="U689" s="292"/>
      <c r="V689" s="292"/>
      <c r="W689" s="292"/>
      <c r="X689" s="292"/>
      <c r="Y689" s="423">
        <v>1</v>
      </c>
      <c r="Z689" s="407"/>
      <c r="AA689" s="407"/>
      <c r="AB689" s="407"/>
      <c r="AC689" s="407"/>
      <c r="AD689" s="407"/>
      <c r="AE689" s="407"/>
      <c r="AF689" s="412"/>
      <c r="AG689" s="412"/>
      <c r="AH689" s="412"/>
      <c r="AI689" s="412"/>
      <c r="AJ689" s="412"/>
      <c r="AK689" s="412"/>
      <c r="AL689" s="412"/>
      <c r="AM689" s="293">
        <f>SUM(Y689:AL689)</f>
        <v>1</v>
      </c>
    </row>
    <row r="690" spans="1:39" ht="15" outlineLevel="1">
      <c r="A690" s="529"/>
      <c r="B690" s="291" t="s">
        <v>305</v>
      </c>
      <c r="C690" s="288" t="s">
        <v>160</v>
      </c>
      <c r="D690" s="292"/>
      <c r="E690" s="292"/>
      <c r="F690" s="292"/>
      <c r="G690" s="292"/>
      <c r="H690" s="292"/>
      <c r="I690" s="292"/>
      <c r="J690" s="292"/>
      <c r="K690" s="292"/>
      <c r="L690" s="292"/>
      <c r="M690" s="292"/>
      <c r="N690" s="292">
        <f>N689</f>
        <v>0</v>
      </c>
      <c r="O690" s="292"/>
      <c r="P690" s="292"/>
      <c r="Q690" s="292"/>
      <c r="R690" s="292"/>
      <c r="S690" s="292"/>
      <c r="T690" s="292"/>
      <c r="U690" s="292"/>
      <c r="V690" s="292"/>
      <c r="W690" s="292"/>
      <c r="X690" s="292"/>
      <c r="Y690" s="408">
        <f>Y689</f>
        <v>1</v>
      </c>
      <c r="Z690" s="408">
        <f t="shared" ref="Z690" si="1388">Z689</f>
        <v>0</v>
      </c>
      <c r="AA690" s="408">
        <f t="shared" ref="AA690" si="1389">AA689</f>
        <v>0</v>
      </c>
      <c r="AB690" s="408">
        <f t="shared" ref="AB690" si="1390">AB689</f>
        <v>0</v>
      </c>
      <c r="AC690" s="408">
        <f t="shared" ref="AC690" si="1391">AC689</f>
        <v>0</v>
      </c>
      <c r="AD690" s="408">
        <f t="shared" ref="AD690" si="1392">AD689</f>
        <v>0</v>
      </c>
      <c r="AE690" s="408">
        <f t="shared" ref="AE690" si="1393">AE689</f>
        <v>0</v>
      </c>
      <c r="AF690" s="408">
        <f t="shared" ref="AF690" si="1394">AF689</f>
        <v>0</v>
      </c>
      <c r="AG690" s="408">
        <f t="shared" ref="AG690" si="1395">AG689</f>
        <v>0</v>
      </c>
      <c r="AH690" s="408">
        <f t="shared" ref="AH690" si="1396">AH689</f>
        <v>0</v>
      </c>
      <c r="AI690" s="408">
        <f t="shared" ref="AI690" si="1397">AI689</f>
        <v>0</v>
      </c>
      <c r="AJ690" s="408">
        <f t="shared" ref="AJ690" si="1398">AJ689</f>
        <v>0</v>
      </c>
      <c r="AK690" s="408">
        <f t="shared" ref="AK690" si="1399">AK689</f>
        <v>0</v>
      </c>
      <c r="AL690" s="408">
        <f t="shared" ref="AL690" si="1400">AL689</f>
        <v>0</v>
      </c>
      <c r="AM690" s="303"/>
    </row>
    <row r="691" spans="1:39" ht="15" outlineLevel="1">
      <c r="A691" s="529"/>
      <c r="B691" s="425"/>
      <c r="C691" s="288"/>
      <c r="D691" s="288"/>
      <c r="E691" s="288"/>
      <c r="F691" s="288"/>
      <c r="G691" s="288"/>
      <c r="H691" s="288"/>
      <c r="I691" s="288"/>
      <c r="J691" s="288"/>
      <c r="K691" s="288"/>
      <c r="L691" s="288"/>
      <c r="M691" s="288"/>
      <c r="N691" s="288"/>
      <c r="O691" s="288"/>
      <c r="P691" s="288"/>
      <c r="Q691" s="288"/>
      <c r="R691" s="288"/>
      <c r="S691" s="288"/>
      <c r="T691" s="288"/>
      <c r="U691" s="288"/>
      <c r="V691" s="288"/>
      <c r="W691" s="288"/>
      <c r="X691" s="288"/>
      <c r="Y691" s="409"/>
      <c r="Z691" s="422"/>
      <c r="AA691" s="422"/>
      <c r="AB691" s="422"/>
      <c r="AC691" s="422"/>
      <c r="AD691" s="422"/>
      <c r="AE691" s="422"/>
      <c r="AF691" s="422"/>
      <c r="AG691" s="422"/>
      <c r="AH691" s="422"/>
      <c r="AI691" s="422"/>
      <c r="AJ691" s="422"/>
      <c r="AK691" s="422"/>
      <c r="AL691" s="422"/>
      <c r="AM691" s="303"/>
    </row>
    <row r="692" spans="1:39" ht="15" outlineLevel="1">
      <c r="A692" s="529">
        <v>34</v>
      </c>
      <c r="B692" s="425" t="s">
        <v>126</v>
      </c>
      <c r="C692" s="288" t="s">
        <v>25</v>
      </c>
      <c r="D692" s="292"/>
      <c r="E692" s="292"/>
      <c r="F692" s="292"/>
      <c r="G692" s="292"/>
      <c r="H692" s="292"/>
      <c r="I692" s="292"/>
      <c r="J692" s="292"/>
      <c r="K692" s="292"/>
      <c r="L692" s="292"/>
      <c r="M692" s="292"/>
      <c r="N692" s="292">
        <v>0</v>
      </c>
      <c r="O692" s="292"/>
      <c r="P692" s="292"/>
      <c r="Q692" s="292"/>
      <c r="R692" s="292"/>
      <c r="S692" s="292"/>
      <c r="T692" s="292"/>
      <c r="U692" s="292"/>
      <c r="V692" s="292"/>
      <c r="W692" s="292"/>
      <c r="X692" s="292"/>
      <c r="Y692" s="423"/>
      <c r="Z692" s="407"/>
      <c r="AA692" s="407"/>
      <c r="AB692" s="407"/>
      <c r="AC692" s="407"/>
      <c r="AD692" s="407"/>
      <c r="AE692" s="407"/>
      <c r="AF692" s="412"/>
      <c r="AG692" s="412"/>
      <c r="AH692" s="412"/>
      <c r="AI692" s="412"/>
      <c r="AJ692" s="412"/>
      <c r="AK692" s="412"/>
      <c r="AL692" s="412"/>
      <c r="AM692" s="293">
        <f>SUM(Y692:AL692)</f>
        <v>0</v>
      </c>
    </row>
    <row r="693" spans="1:39" ht="15" outlineLevel="1">
      <c r="A693" s="529"/>
      <c r="B693" s="291" t="s">
        <v>305</v>
      </c>
      <c r="C693" s="288" t="s">
        <v>160</v>
      </c>
      <c r="D693" s="292"/>
      <c r="E693" s="292"/>
      <c r="F693" s="292"/>
      <c r="G693" s="292"/>
      <c r="H693" s="292"/>
      <c r="I693" s="292"/>
      <c r="J693" s="292"/>
      <c r="K693" s="292"/>
      <c r="L693" s="292"/>
      <c r="M693" s="292"/>
      <c r="N693" s="292">
        <f>N692</f>
        <v>0</v>
      </c>
      <c r="O693" s="292"/>
      <c r="P693" s="292"/>
      <c r="Q693" s="292"/>
      <c r="R693" s="292"/>
      <c r="S693" s="292"/>
      <c r="T693" s="292"/>
      <c r="U693" s="292"/>
      <c r="V693" s="292"/>
      <c r="W693" s="292"/>
      <c r="X693" s="292"/>
      <c r="Y693" s="408">
        <f>Y692</f>
        <v>0</v>
      </c>
      <c r="Z693" s="408">
        <f t="shared" ref="Z693" si="1401">Z692</f>
        <v>0</v>
      </c>
      <c r="AA693" s="408">
        <f t="shared" ref="AA693" si="1402">AA692</f>
        <v>0</v>
      </c>
      <c r="AB693" s="408">
        <f t="shared" ref="AB693" si="1403">AB692</f>
        <v>0</v>
      </c>
      <c r="AC693" s="408">
        <f t="shared" ref="AC693" si="1404">AC692</f>
        <v>0</v>
      </c>
      <c r="AD693" s="408">
        <f t="shared" ref="AD693" si="1405">AD692</f>
        <v>0</v>
      </c>
      <c r="AE693" s="408">
        <f t="shared" ref="AE693" si="1406">AE692</f>
        <v>0</v>
      </c>
      <c r="AF693" s="408">
        <f t="shared" ref="AF693" si="1407">AF692</f>
        <v>0</v>
      </c>
      <c r="AG693" s="408">
        <f t="shared" ref="AG693" si="1408">AG692</f>
        <v>0</v>
      </c>
      <c r="AH693" s="408">
        <f t="shared" ref="AH693" si="1409">AH692</f>
        <v>0</v>
      </c>
      <c r="AI693" s="408">
        <f t="shared" ref="AI693" si="1410">AI692</f>
        <v>0</v>
      </c>
      <c r="AJ693" s="408">
        <f t="shared" ref="AJ693" si="1411">AJ692</f>
        <v>0</v>
      </c>
      <c r="AK693" s="408">
        <f t="shared" ref="AK693" si="1412">AK692</f>
        <v>0</v>
      </c>
      <c r="AL693" s="408">
        <f t="shared" ref="AL693" si="1413">AL692</f>
        <v>0</v>
      </c>
      <c r="AM693" s="303"/>
    </row>
    <row r="694" spans="1:39" ht="15" outlineLevel="1">
      <c r="A694" s="529"/>
      <c r="B694" s="425"/>
      <c r="C694" s="288"/>
      <c r="D694" s="288"/>
      <c r="E694" s="288"/>
      <c r="F694" s="288"/>
      <c r="G694" s="288"/>
      <c r="H694" s="288"/>
      <c r="I694" s="288"/>
      <c r="J694" s="288"/>
      <c r="K694" s="288"/>
      <c r="L694" s="288"/>
      <c r="M694" s="288"/>
      <c r="N694" s="288"/>
      <c r="O694" s="288"/>
      <c r="P694" s="288"/>
      <c r="Q694" s="288"/>
      <c r="R694" s="288"/>
      <c r="S694" s="288"/>
      <c r="T694" s="288"/>
      <c r="U694" s="288"/>
      <c r="V694" s="288"/>
      <c r="W694" s="288"/>
      <c r="X694" s="288"/>
      <c r="Y694" s="409"/>
      <c r="Z694" s="422"/>
      <c r="AA694" s="422"/>
      <c r="AB694" s="422"/>
      <c r="AC694" s="422"/>
      <c r="AD694" s="422"/>
      <c r="AE694" s="422"/>
      <c r="AF694" s="422"/>
      <c r="AG694" s="422"/>
      <c r="AH694" s="422"/>
      <c r="AI694" s="422"/>
      <c r="AJ694" s="422"/>
      <c r="AK694" s="422"/>
      <c r="AL694" s="422"/>
      <c r="AM694" s="303"/>
    </row>
    <row r="695" spans="1:39" ht="15" outlineLevel="1">
      <c r="A695" s="529">
        <v>35</v>
      </c>
      <c r="B695" s="425" t="s">
        <v>127</v>
      </c>
      <c r="C695" s="288" t="s">
        <v>25</v>
      </c>
      <c r="D695" s="292"/>
      <c r="E695" s="292"/>
      <c r="F695" s="292"/>
      <c r="G695" s="292"/>
      <c r="H695" s="292"/>
      <c r="I695" s="292"/>
      <c r="J695" s="292"/>
      <c r="K695" s="292"/>
      <c r="L695" s="292"/>
      <c r="M695" s="292"/>
      <c r="N695" s="292">
        <v>0</v>
      </c>
      <c r="O695" s="292"/>
      <c r="P695" s="292"/>
      <c r="Q695" s="292"/>
      <c r="R695" s="292"/>
      <c r="S695" s="292"/>
      <c r="T695" s="292"/>
      <c r="U695" s="292"/>
      <c r="V695" s="292"/>
      <c r="W695" s="292"/>
      <c r="X695" s="292"/>
      <c r="Y695" s="423"/>
      <c r="Z695" s="407"/>
      <c r="AA695" s="407"/>
      <c r="AB695" s="407"/>
      <c r="AC695" s="407"/>
      <c r="AD695" s="407"/>
      <c r="AE695" s="407"/>
      <c r="AF695" s="412"/>
      <c r="AG695" s="412"/>
      <c r="AH695" s="412"/>
      <c r="AI695" s="412"/>
      <c r="AJ695" s="412"/>
      <c r="AK695" s="412"/>
      <c r="AL695" s="412"/>
      <c r="AM695" s="293">
        <f>SUM(Y695:AL695)</f>
        <v>0</v>
      </c>
    </row>
    <row r="696" spans="1:39" ht="15" outlineLevel="1">
      <c r="A696" s="529"/>
      <c r="B696" s="291" t="s">
        <v>305</v>
      </c>
      <c r="C696" s="288" t="s">
        <v>160</v>
      </c>
      <c r="D696" s="292"/>
      <c r="E696" s="292"/>
      <c r="F696" s="292"/>
      <c r="G696" s="292"/>
      <c r="H696" s="292"/>
      <c r="I696" s="292"/>
      <c r="J696" s="292"/>
      <c r="K696" s="292"/>
      <c r="L696" s="292"/>
      <c r="M696" s="292"/>
      <c r="N696" s="292">
        <f>N695</f>
        <v>0</v>
      </c>
      <c r="O696" s="292"/>
      <c r="P696" s="292"/>
      <c r="Q696" s="292"/>
      <c r="R696" s="292"/>
      <c r="S696" s="292"/>
      <c r="T696" s="292"/>
      <c r="U696" s="292"/>
      <c r="V696" s="292"/>
      <c r="W696" s="292"/>
      <c r="X696" s="292"/>
      <c r="Y696" s="408">
        <f>Y695</f>
        <v>0</v>
      </c>
      <c r="Z696" s="408">
        <f t="shared" ref="Z696" si="1414">Z695</f>
        <v>0</v>
      </c>
      <c r="AA696" s="408">
        <f t="shared" ref="AA696" si="1415">AA695</f>
        <v>0</v>
      </c>
      <c r="AB696" s="408">
        <f t="shared" ref="AB696" si="1416">AB695</f>
        <v>0</v>
      </c>
      <c r="AC696" s="408">
        <f t="shared" ref="AC696" si="1417">AC695</f>
        <v>0</v>
      </c>
      <c r="AD696" s="408">
        <f t="shared" ref="AD696" si="1418">AD695</f>
        <v>0</v>
      </c>
      <c r="AE696" s="408">
        <f t="shared" ref="AE696" si="1419">AE695</f>
        <v>0</v>
      </c>
      <c r="AF696" s="408">
        <f t="shared" ref="AF696" si="1420">AF695</f>
        <v>0</v>
      </c>
      <c r="AG696" s="408">
        <f t="shared" ref="AG696" si="1421">AG695</f>
        <v>0</v>
      </c>
      <c r="AH696" s="408">
        <f t="shared" ref="AH696" si="1422">AH695</f>
        <v>0</v>
      </c>
      <c r="AI696" s="408">
        <f t="shared" ref="AI696" si="1423">AI695</f>
        <v>0</v>
      </c>
      <c r="AJ696" s="408">
        <f t="shared" ref="AJ696" si="1424">AJ695</f>
        <v>0</v>
      </c>
      <c r="AK696" s="408">
        <f t="shared" ref="AK696" si="1425">AK695</f>
        <v>0</v>
      </c>
      <c r="AL696" s="408">
        <f t="shared" ref="AL696" si="1426">AL695</f>
        <v>0</v>
      </c>
      <c r="AM696" s="303"/>
    </row>
    <row r="697" spans="1:39" ht="15" outlineLevel="1">
      <c r="A697" s="529"/>
      <c r="B697" s="428"/>
      <c r="C697" s="288"/>
      <c r="D697" s="288"/>
      <c r="E697" s="288"/>
      <c r="F697" s="288"/>
      <c r="G697" s="288"/>
      <c r="H697" s="288"/>
      <c r="I697" s="288"/>
      <c r="J697" s="288"/>
      <c r="K697" s="288"/>
      <c r="L697" s="288"/>
      <c r="M697" s="288"/>
      <c r="N697" s="288"/>
      <c r="O697" s="288"/>
      <c r="P697" s="288"/>
      <c r="Q697" s="288"/>
      <c r="R697" s="288"/>
      <c r="S697" s="288"/>
      <c r="T697" s="288"/>
      <c r="U697" s="288"/>
      <c r="V697" s="288"/>
      <c r="W697" s="288"/>
      <c r="X697" s="288"/>
      <c r="Y697" s="409"/>
      <c r="Z697" s="422"/>
      <c r="AA697" s="422"/>
      <c r="AB697" s="422"/>
      <c r="AC697" s="422"/>
      <c r="AD697" s="422"/>
      <c r="AE697" s="422"/>
      <c r="AF697" s="422"/>
      <c r="AG697" s="422"/>
      <c r="AH697" s="422"/>
      <c r="AI697" s="422"/>
      <c r="AJ697" s="422"/>
      <c r="AK697" s="422"/>
      <c r="AL697" s="422"/>
      <c r="AM697" s="303"/>
    </row>
    <row r="698" spans="1:39" ht="15.6" outlineLevel="1">
      <c r="A698" s="529"/>
      <c r="B698" s="285" t="s">
        <v>487</v>
      </c>
      <c r="C698" s="288"/>
      <c r="D698" s="288"/>
      <c r="E698" s="288"/>
      <c r="F698" s="288"/>
      <c r="G698" s="288"/>
      <c r="H698" s="288"/>
      <c r="I698" s="288"/>
      <c r="J698" s="288"/>
      <c r="K698" s="288"/>
      <c r="L698" s="288"/>
      <c r="M698" s="288"/>
      <c r="N698" s="288"/>
      <c r="O698" s="288"/>
      <c r="P698" s="288"/>
      <c r="Q698" s="288"/>
      <c r="R698" s="288"/>
      <c r="S698" s="288"/>
      <c r="T698" s="288"/>
      <c r="U698" s="288"/>
      <c r="V698" s="288"/>
      <c r="W698" s="288"/>
      <c r="X698" s="288"/>
      <c r="Y698" s="409"/>
      <c r="Z698" s="422"/>
      <c r="AA698" s="422"/>
      <c r="AB698" s="422"/>
      <c r="AC698" s="422"/>
      <c r="AD698" s="422"/>
      <c r="AE698" s="422"/>
      <c r="AF698" s="422"/>
      <c r="AG698" s="422"/>
      <c r="AH698" s="422"/>
      <c r="AI698" s="422"/>
      <c r="AJ698" s="422"/>
      <c r="AK698" s="422"/>
      <c r="AL698" s="422"/>
      <c r="AM698" s="303"/>
    </row>
    <row r="699" spans="1:39" ht="45" outlineLevel="1">
      <c r="A699" s="529">
        <v>36</v>
      </c>
      <c r="B699" s="425" t="s">
        <v>128</v>
      </c>
      <c r="C699" s="288" t="s">
        <v>25</v>
      </c>
      <c r="D699" s="292"/>
      <c r="E699" s="292"/>
      <c r="F699" s="292"/>
      <c r="G699" s="292"/>
      <c r="H699" s="292"/>
      <c r="I699" s="292"/>
      <c r="J699" s="292"/>
      <c r="K699" s="292"/>
      <c r="L699" s="292"/>
      <c r="M699" s="292"/>
      <c r="N699" s="292">
        <v>12</v>
      </c>
      <c r="O699" s="292"/>
      <c r="P699" s="292"/>
      <c r="Q699" s="292"/>
      <c r="R699" s="292"/>
      <c r="S699" s="292"/>
      <c r="T699" s="292"/>
      <c r="U699" s="292"/>
      <c r="V699" s="292"/>
      <c r="W699" s="292"/>
      <c r="X699" s="292"/>
      <c r="Y699" s="423"/>
      <c r="Z699" s="407"/>
      <c r="AA699" s="407"/>
      <c r="AB699" s="407"/>
      <c r="AC699" s="407"/>
      <c r="AD699" s="407"/>
      <c r="AE699" s="407"/>
      <c r="AF699" s="412"/>
      <c r="AG699" s="412"/>
      <c r="AH699" s="412"/>
      <c r="AI699" s="412"/>
      <c r="AJ699" s="412"/>
      <c r="AK699" s="412"/>
      <c r="AL699" s="412"/>
      <c r="AM699" s="293">
        <f>SUM(Y699:AL699)</f>
        <v>0</v>
      </c>
    </row>
    <row r="700" spans="1:39" ht="15" outlineLevel="1">
      <c r="A700" s="529"/>
      <c r="B700" s="291" t="s">
        <v>305</v>
      </c>
      <c r="C700" s="288" t="s">
        <v>160</v>
      </c>
      <c r="D700" s="292"/>
      <c r="E700" s="292"/>
      <c r="F700" s="292"/>
      <c r="G700" s="292"/>
      <c r="H700" s="292"/>
      <c r="I700" s="292"/>
      <c r="J700" s="292"/>
      <c r="K700" s="292"/>
      <c r="L700" s="292"/>
      <c r="M700" s="292"/>
      <c r="N700" s="292">
        <f>N699</f>
        <v>12</v>
      </c>
      <c r="O700" s="292"/>
      <c r="P700" s="292"/>
      <c r="Q700" s="292"/>
      <c r="R700" s="292"/>
      <c r="S700" s="292"/>
      <c r="T700" s="292"/>
      <c r="U700" s="292"/>
      <c r="V700" s="292"/>
      <c r="W700" s="292"/>
      <c r="X700" s="292"/>
      <c r="Y700" s="408">
        <f>Y699</f>
        <v>0</v>
      </c>
      <c r="Z700" s="408">
        <f t="shared" ref="Z700" si="1427">Z699</f>
        <v>0</v>
      </c>
      <c r="AA700" s="408">
        <f t="shared" ref="AA700" si="1428">AA699</f>
        <v>0</v>
      </c>
      <c r="AB700" s="408">
        <f t="shared" ref="AB700" si="1429">AB699</f>
        <v>0</v>
      </c>
      <c r="AC700" s="408">
        <f t="shared" ref="AC700" si="1430">AC699</f>
        <v>0</v>
      </c>
      <c r="AD700" s="408">
        <f t="shared" ref="AD700" si="1431">AD699</f>
        <v>0</v>
      </c>
      <c r="AE700" s="408">
        <f t="shared" ref="AE700" si="1432">AE699</f>
        <v>0</v>
      </c>
      <c r="AF700" s="408">
        <f t="shared" ref="AF700" si="1433">AF699</f>
        <v>0</v>
      </c>
      <c r="AG700" s="408">
        <f t="shared" ref="AG700" si="1434">AG699</f>
        <v>0</v>
      </c>
      <c r="AH700" s="408">
        <f t="shared" ref="AH700" si="1435">AH699</f>
        <v>0</v>
      </c>
      <c r="AI700" s="408">
        <f t="shared" ref="AI700" si="1436">AI699</f>
        <v>0</v>
      </c>
      <c r="AJ700" s="408">
        <f t="shared" ref="AJ700" si="1437">AJ699</f>
        <v>0</v>
      </c>
      <c r="AK700" s="408">
        <f t="shared" ref="AK700" si="1438">AK699</f>
        <v>0</v>
      </c>
      <c r="AL700" s="408">
        <f t="shared" ref="AL700" si="1439">AL699</f>
        <v>0</v>
      </c>
      <c r="AM700" s="303"/>
    </row>
    <row r="701" spans="1:39" ht="15" outlineLevel="1">
      <c r="A701" s="529"/>
      <c r="B701" s="425"/>
      <c r="C701" s="288"/>
      <c r="D701" s="288"/>
      <c r="E701" s="288"/>
      <c r="F701" s="288"/>
      <c r="G701" s="288"/>
      <c r="H701" s="288"/>
      <c r="I701" s="288"/>
      <c r="J701" s="288"/>
      <c r="K701" s="288"/>
      <c r="L701" s="288"/>
      <c r="M701" s="288"/>
      <c r="N701" s="288"/>
      <c r="O701" s="288"/>
      <c r="P701" s="288"/>
      <c r="Q701" s="288"/>
      <c r="R701" s="288"/>
      <c r="S701" s="288"/>
      <c r="T701" s="288"/>
      <c r="U701" s="288"/>
      <c r="V701" s="288"/>
      <c r="W701" s="288"/>
      <c r="X701" s="288"/>
      <c r="Y701" s="409"/>
      <c r="Z701" s="422"/>
      <c r="AA701" s="422"/>
      <c r="AB701" s="422"/>
      <c r="AC701" s="422"/>
      <c r="AD701" s="422"/>
      <c r="AE701" s="422"/>
      <c r="AF701" s="422"/>
      <c r="AG701" s="422"/>
      <c r="AH701" s="422"/>
      <c r="AI701" s="422"/>
      <c r="AJ701" s="422"/>
      <c r="AK701" s="422"/>
      <c r="AL701" s="422"/>
      <c r="AM701" s="303"/>
    </row>
    <row r="702" spans="1:39" ht="30" outlineLevel="1">
      <c r="A702" s="529">
        <v>37</v>
      </c>
      <c r="B702" s="425" t="s">
        <v>129</v>
      </c>
      <c r="C702" s="288" t="s">
        <v>25</v>
      </c>
      <c r="D702" s="292"/>
      <c r="E702" s="292"/>
      <c r="F702" s="292"/>
      <c r="G702" s="292"/>
      <c r="H702" s="292"/>
      <c r="I702" s="292"/>
      <c r="J702" s="292"/>
      <c r="K702" s="292"/>
      <c r="L702" s="292"/>
      <c r="M702" s="292"/>
      <c r="N702" s="292">
        <v>12</v>
      </c>
      <c r="O702" s="292"/>
      <c r="P702" s="292"/>
      <c r="Q702" s="292"/>
      <c r="R702" s="292"/>
      <c r="S702" s="292"/>
      <c r="T702" s="292"/>
      <c r="U702" s="292"/>
      <c r="V702" s="292"/>
      <c r="W702" s="292"/>
      <c r="X702" s="292"/>
      <c r="Y702" s="423"/>
      <c r="Z702" s="407"/>
      <c r="AA702" s="407"/>
      <c r="AB702" s="407"/>
      <c r="AC702" s="407"/>
      <c r="AD702" s="407"/>
      <c r="AE702" s="407"/>
      <c r="AF702" s="412"/>
      <c r="AG702" s="412"/>
      <c r="AH702" s="412"/>
      <c r="AI702" s="412"/>
      <c r="AJ702" s="412"/>
      <c r="AK702" s="412"/>
      <c r="AL702" s="412"/>
      <c r="AM702" s="293">
        <f>SUM(Y702:AL702)</f>
        <v>0</v>
      </c>
    </row>
    <row r="703" spans="1:39" ht="15" outlineLevel="1">
      <c r="A703" s="529"/>
      <c r="B703" s="291" t="s">
        <v>305</v>
      </c>
      <c r="C703" s="288" t="s">
        <v>160</v>
      </c>
      <c r="D703" s="292"/>
      <c r="E703" s="292"/>
      <c r="F703" s="292"/>
      <c r="G703" s="292"/>
      <c r="H703" s="292"/>
      <c r="I703" s="292"/>
      <c r="J703" s="292"/>
      <c r="K703" s="292"/>
      <c r="L703" s="292"/>
      <c r="M703" s="292"/>
      <c r="N703" s="292">
        <f>N702</f>
        <v>12</v>
      </c>
      <c r="O703" s="292"/>
      <c r="P703" s="292"/>
      <c r="Q703" s="292"/>
      <c r="R703" s="292"/>
      <c r="S703" s="292"/>
      <c r="T703" s="292"/>
      <c r="U703" s="292"/>
      <c r="V703" s="292"/>
      <c r="W703" s="292"/>
      <c r="X703" s="292"/>
      <c r="Y703" s="408">
        <f>Y702</f>
        <v>0</v>
      </c>
      <c r="Z703" s="408">
        <f t="shared" ref="Z703" si="1440">Z702</f>
        <v>0</v>
      </c>
      <c r="AA703" s="408">
        <f t="shared" ref="AA703" si="1441">AA702</f>
        <v>0</v>
      </c>
      <c r="AB703" s="408">
        <f t="shared" ref="AB703" si="1442">AB702</f>
        <v>0</v>
      </c>
      <c r="AC703" s="408">
        <f t="shared" ref="AC703" si="1443">AC702</f>
        <v>0</v>
      </c>
      <c r="AD703" s="408">
        <f t="shared" ref="AD703" si="1444">AD702</f>
        <v>0</v>
      </c>
      <c r="AE703" s="408">
        <f t="shared" ref="AE703" si="1445">AE702</f>
        <v>0</v>
      </c>
      <c r="AF703" s="408">
        <f t="shared" ref="AF703" si="1446">AF702</f>
        <v>0</v>
      </c>
      <c r="AG703" s="408">
        <f t="shared" ref="AG703" si="1447">AG702</f>
        <v>0</v>
      </c>
      <c r="AH703" s="408">
        <f t="shared" ref="AH703" si="1448">AH702</f>
        <v>0</v>
      </c>
      <c r="AI703" s="408">
        <f t="shared" ref="AI703" si="1449">AI702</f>
        <v>0</v>
      </c>
      <c r="AJ703" s="408">
        <f t="shared" ref="AJ703" si="1450">AJ702</f>
        <v>0</v>
      </c>
      <c r="AK703" s="408">
        <f t="shared" ref="AK703" si="1451">AK702</f>
        <v>0</v>
      </c>
      <c r="AL703" s="408">
        <f t="shared" ref="AL703" si="1452">AL702</f>
        <v>0</v>
      </c>
      <c r="AM703" s="303"/>
    </row>
    <row r="704" spans="1:39" ht="15" outlineLevel="1">
      <c r="A704" s="529"/>
      <c r="B704" s="425"/>
      <c r="C704" s="288"/>
      <c r="D704" s="288"/>
      <c r="E704" s="288"/>
      <c r="F704" s="288"/>
      <c r="G704" s="288"/>
      <c r="H704" s="288"/>
      <c r="I704" s="288"/>
      <c r="J704" s="288"/>
      <c r="K704" s="288"/>
      <c r="L704" s="288"/>
      <c r="M704" s="288"/>
      <c r="N704" s="288"/>
      <c r="O704" s="288"/>
      <c r="P704" s="288"/>
      <c r="Q704" s="288"/>
      <c r="R704" s="288"/>
      <c r="S704" s="288"/>
      <c r="T704" s="288"/>
      <c r="U704" s="288"/>
      <c r="V704" s="288"/>
      <c r="W704" s="288"/>
      <c r="X704" s="288"/>
      <c r="Y704" s="409"/>
      <c r="Z704" s="422"/>
      <c r="AA704" s="422"/>
      <c r="AB704" s="422"/>
      <c r="AC704" s="422"/>
      <c r="AD704" s="422"/>
      <c r="AE704" s="422"/>
      <c r="AF704" s="422"/>
      <c r="AG704" s="422"/>
      <c r="AH704" s="422"/>
      <c r="AI704" s="422"/>
      <c r="AJ704" s="422"/>
      <c r="AK704" s="422"/>
      <c r="AL704" s="422"/>
      <c r="AM704" s="303"/>
    </row>
    <row r="705" spans="1:39" ht="15" outlineLevel="1">
      <c r="A705" s="529">
        <v>38</v>
      </c>
      <c r="B705" s="425" t="s">
        <v>130</v>
      </c>
      <c r="C705" s="288" t="s">
        <v>25</v>
      </c>
      <c r="D705" s="292"/>
      <c r="E705" s="292"/>
      <c r="F705" s="292"/>
      <c r="G705" s="292"/>
      <c r="H705" s="292"/>
      <c r="I705" s="292"/>
      <c r="J705" s="292"/>
      <c r="K705" s="292"/>
      <c r="L705" s="292"/>
      <c r="M705" s="292"/>
      <c r="N705" s="292">
        <v>12</v>
      </c>
      <c r="O705" s="292"/>
      <c r="P705" s="292"/>
      <c r="Q705" s="292"/>
      <c r="R705" s="292"/>
      <c r="S705" s="292"/>
      <c r="T705" s="292"/>
      <c r="U705" s="292"/>
      <c r="V705" s="292"/>
      <c r="W705" s="292"/>
      <c r="X705" s="292"/>
      <c r="Y705" s="423"/>
      <c r="Z705" s="407"/>
      <c r="AA705" s="407"/>
      <c r="AB705" s="407"/>
      <c r="AC705" s="407"/>
      <c r="AD705" s="407"/>
      <c r="AE705" s="407"/>
      <c r="AF705" s="412"/>
      <c r="AG705" s="412"/>
      <c r="AH705" s="412"/>
      <c r="AI705" s="412"/>
      <c r="AJ705" s="412"/>
      <c r="AK705" s="412"/>
      <c r="AL705" s="412"/>
      <c r="AM705" s="293">
        <f>SUM(Y705:AL705)</f>
        <v>0</v>
      </c>
    </row>
    <row r="706" spans="1:39" ht="15" outlineLevel="1">
      <c r="A706" s="529"/>
      <c r="B706" s="291" t="s">
        <v>305</v>
      </c>
      <c r="C706" s="288" t="s">
        <v>160</v>
      </c>
      <c r="D706" s="292"/>
      <c r="E706" s="292"/>
      <c r="F706" s="292"/>
      <c r="G706" s="292"/>
      <c r="H706" s="292"/>
      <c r="I706" s="292"/>
      <c r="J706" s="292"/>
      <c r="K706" s="292"/>
      <c r="L706" s="292"/>
      <c r="M706" s="292"/>
      <c r="N706" s="292">
        <f>N705</f>
        <v>12</v>
      </c>
      <c r="O706" s="292"/>
      <c r="P706" s="292"/>
      <c r="Q706" s="292"/>
      <c r="R706" s="292"/>
      <c r="S706" s="292"/>
      <c r="T706" s="292"/>
      <c r="U706" s="292"/>
      <c r="V706" s="292"/>
      <c r="W706" s="292"/>
      <c r="X706" s="292"/>
      <c r="Y706" s="408">
        <f>Y705</f>
        <v>0</v>
      </c>
      <c r="Z706" s="408">
        <f t="shared" ref="Z706" si="1453">Z705</f>
        <v>0</v>
      </c>
      <c r="AA706" s="408">
        <f t="shared" ref="AA706" si="1454">AA705</f>
        <v>0</v>
      </c>
      <c r="AB706" s="408">
        <f t="shared" ref="AB706" si="1455">AB705</f>
        <v>0</v>
      </c>
      <c r="AC706" s="408">
        <f t="shared" ref="AC706" si="1456">AC705</f>
        <v>0</v>
      </c>
      <c r="AD706" s="408">
        <f t="shared" ref="AD706" si="1457">AD705</f>
        <v>0</v>
      </c>
      <c r="AE706" s="408">
        <f t="shared" ref="AE706" si="1458">AE705</f>
        <v>0</v>
      </c>
      <c r="AF706" s="408">
        <f t="shared" ref="AF706" si="1459">AF705</f>
        <v>0</v>
      </c>
      <c r="AG706" s="408">
        <f t="shared" ref="AG706" si="1460">AG705</f>
        <v>0</v>
      </c>
      <c r="AH706" s="408">
        <f t="shared" ref="AH706" si="1461">AH705</f>
        <v>0</v>
      </c>
      <c r="AI706" s="408">
        <f t="shared" ref="AI706" si="1462">AI705</f>
        <v>0</v>
      </c>
      <c r="AJ706" s="408">
        <f t="shared" ref="AJ706" si="1463">AJ705</f>
        <v>0</v>
      </c>
      <c r="AK706" s="408">
        <f t="shared" ref="AK706" si="1464">AK705</f>
        <v>0</v>
      </c>
      <c r="AL706" s="408">
        <f t="shared" ref="AL706" si="1465">AL705</f>
        <v>0</v>
      </c>
      <c r="AM706" s="303"/>
    </row>
    <row r="707" spans="1:39" ht="15" outlineLevel="1">
      <c r="A707" s="529"/>
      <c r="B707" s="425"/>
      <c r="C707" s="288"/>
      <c r="D707" s="288"/>
      <c r="E707" s="288"/>
      <c r="F707" s="288"/>
      <c r="G707" s="288"/>
      <c r="H707" s="288"/>
      <c r="I707" s="288"/>
      <c r="J707" s="288"/>
      <c r="K707" s="288"/>
      <c r="L707" s="288"/>
      <c r="M707" s="288"/>
      <c r="N707" s="288"/>
      <c r="O707" s="288"/>
      <c r="P707" s="288"/>
      <c r="Q707" s="288"/>
      <c r="R707" s="288"/>
      <c r="S707" s="288"/>
      <c r="T707" s="288"/>
      <c r="U707" s="288"/>
      <c r="V707" s="288"/>
      <c r="W707" s="288"/>
      <c r="X707" s="288"/>
      <c r="Y707" s="409"/>
      <c r="Z707" s="422"/>
      <c r="AA707" s="422"/>
      <c r="AB707" s="422"/>
      <c r="AC707" s="422"/>
      <c r="AD707" s="422"/>
      <c r="AE707" s="422"/>
      <c r="AF707" s="422"/>
      <c r="AG707" s="422"/>
      <c r="AH707" s="422"/>
      <c r="AI707" s="422"/>
      <c r="AJ707" s="422"/>
      <c r="AK707" s="422"/>
      <c r="AL707" s="422"/>
      <c r="AM707" s="303"/>
    </row>
    <row r="708" spans="1:39" ht="30" outlineLevel="1">
      <c r="A708" s="529">
        <v>39</v>
      </c>
      <c r="B708" s="425" t="s">
        <v>131</v>
      </c>
      <c r="C708" s="288" t="s">
        <v>25</v>
      </c>
      <c r="D708" s="292"/>
      <c r="E708" s="292"/>
      <c r="F708" s="292"/>
      <c r="G708" s="292"/>
      <c r="H708" s="292"/>
      <c r="I708" s="292"/>
      <c r="J708" s="292"/>
      <c r="K708" s="292"/>
      <c r="L708" s="292"/>
      <c r="M708" s="292"/>
      <c r="N708" s="292">
        <v>12</v>
      </c>
      <c r="O708" s="292"/>
      <c r="P708" s="292"/>
      <c r="Q708" s="292"/>
      <c r="R708" s="292"/>
      <c r="S708" s="292"/>
      <c r="T708" s="292"/>
      <c r="U708" s="292"/>
      <c r="V708" s="292"/>
      <c r="W708" s="292"/>
      <c r="X708" s="292"/>
      <c r="Y708" s="423"/>
      <c r="Z708" s="407"/>
      <c r="AA708" s="407"/>
      <c r="AB708" s="407"/>
      <c r="AC708" s="407"/>
      <c r="AD708" s="407"/>
      <c r="AE708" s="407"/>
      <c r="AF708" s="412"/>
      <c r="AG708" s="412"/>
      <c r="AH708" s="412"/>
      <c r="AI708" s="412"/>
      <c r="AJ708" s="412"/>
      <c r="AK708" s="412"/>
      <c r="AL708" s="412"/>
      <c r="AM708" s="293">
        <f>SUM(Y708:AL708)</f>
        <v>0</v>
      </c>
    </row>
    <row r="709" spans="1:39" ht="15" outlineLevel="1">
      <c r="A709" s="529"/>
      <c r="B709" s="291" t="s">
        <v>305</v>
      </c>
      <c r="C709" s="288" t="s">
        <v>160</v>
      </c>
      <c r="D709" s="292"/>
      <c r="E709" s="292"/>
      <c r="F709" s="292"/>
      <c r="G709" s="292"/>
      <c r="H709" s="292"/>
      <c r="I709" s="292"/>
      <c r="J709" s="292"/>
      <c r="K709" s="292"/>
      <c r="L709" s="292"/>
      <c r="M709" s="292"/>
      <c r="N709" s="292">
        <f>N708</f>
        <v>12</v>
      </c>
      <c r="O709" s="292"/>
      <c r="P709" s="292"/>
      <c r="Q709" s="292"/>
      <c r="R709" s="292"/>
      <c r="S709" s="292"/>
      <c r="T709" s="292"/>
      <c r="U709" s="292"/>
      <c r="V709" s="292"/>
      <c r="W709" s="292"/>
      <c r="X709" s="292"/>
      <c r="Y709" s="408">
        <f>Y708</f>
        <v>0</v>
      </c>
      <c r="Z709" s="408">
        <f t="shared" ref="Z709" si="1466">Z708</f>
        <v>0</v>
      </c>
      <c r="AA709" s="408">
        <f t="shared" ref="AA709" si="1467">AA708</f>
        <v>0</v>
      </c>
      <c r="AB709" s="408">
        <f t="shared" ref="AB709" si="1468">AB708</f>
        <v>0</v>
      </c>
      <c r="AC709" s="408">
        <f t="shared" ref="AC709" si="1469">AC708</f>
        <v>0</v>
      </c>
      <c r="AD709" s="408">
        <f t="shared" ref="AD709" si="1470">AD708</f>
        <v>0</v>
      </c>
      <c r="AE709" s="408">
        <f t="shared" ref="AE709" si="1471">AE708</f>
        <v>0</v>
      </c>
      <c r="AF709" s="408">
        <f t="shared" ref="AF709" si="1472">AF708</f>
        <v>0</v>
      </c>
      <c r="AG709" s="408">
        <f t="shared" ref="AG709" si="1473">AG708</f>
        <v>0</v>
      </c>
      <c r="AH709" s="408">
        <f t="shared" ref="AH709" si="1474">AH708</f>
        <v>0</v>
      </c>
      <c r="AI709" s="408">
        <f t="shared" ref="AI709" si="1475">AI708</f>
        <v>0</v>
      </c>
      <c r="AJ709" s="408">
        <f t="shared" ref="AJ709" si="1476">AJ708</f>
        <v>0</v>
      </c>
      <c r="AK709" s="408">
        <f t="shared" ref="AK709" si="1477">AK708</f>
        <v>0</v>
      </c>
      <c r="AL709" s="408">
        <f t="shared" ref="AL709" si="1478">AL708</f>
        <v>0</v>
      </c>
      <c r="AM709" s="303"/>
    </row>
    <row r="710" spans="1:39" ht="15" outlineLevel="1">
      <c r="A710" s="529"/>
      <c r="B710" s="425"/>
      <c r="C710" s="288"/>
      <c r="D710" s="288"/>
      <c r="E710" s="288"/>
      <c r="F710" s="288"/>
      <c r="G710" s="288"/>
      <c r="H710" s="288"/>
      <c r="I710" s="288"/>
      <c r="J710" s="288"/>
      <c r="K710" s="288"/>
      <c r="L710" s="288"/>
      <c r="M710" s="288"/>
      <c r="N710" s="288"/>
      <c r="O710" s="288"/>
      <c r="P710" s="288"/>
      <c r="Q710" s="288"/>
      <c r="R710" s="288"/>
      <c r="S710" s="288"/>
      <c r="T710" s="288"/>
      <c r="U710" s="288"/>
      <c r="V710" s="288"/>
      <c r="W710" s="288"/>
      <c r="X710" s="288"/>
      <c r="Y710" s="409"/>
      <c r="Z710" s="422"/>
      <c r="AA710" s="422"/>
      <c r="AB710" s="422"/>
      <c r="AC710" s="422"/>
      <c r="AD710" s="422"/>
      <c r="AE710" s="422"/>
      <c r="AF710" s="422"/>
      <c r="AG710" s="422"/>
      <c r="AH710" s="422"/>
      <c r="AI710" s="422"/>
      <c r="AJ710" s="422"/>
      <c r="AK710" s="422"/>
      <c r="AL710" s="422"/>
      <c r="AM710" s="303"/>
    </row>
    <row r="711" spans="1:39" ht="30" outlineLevel="1">
      <c r="A711" s="529">
        <v>40</v>
      </c>
      <c r="B711" s="425" t="s">
        <v>132</v>
      </c>
      <c r="C711" s="288" t="s">
        <v>25</v>
      </c>
      <c r="D711" s="292"/>
      <c r="E711" s="292"/>
      <c r="F711" s="292"/>
      <c r="G711" s="292"/>
      <c r="H711" s="292"/>
      <c r="I711" s="292"/>
      <c r="J711" s="292"/>
      <c r="K711" s="292"/>
      <c r="L711" s="292"/>
      <c r="M711" s="292"/>
      <c r="N711" s="292">
        <v>12</v>
      </c>
      <c r="O711" s="292"/>
      <c r="P711" s="292"/>
      <c r="Q711" s="292"/>
      <c r="R711" s="292"/>
      <c r="S711" s="292"/>
      <c r="T711" s="292"/>
      <c r="U711" s="292"/>
      <c r="V711" s="292"/>
      <c r="W711" s="292"/>
      <c r="X711" s="292"/>
      <c r="Y711" s="423"/>
      <c r="Z711" s="407"/>
      <c r="AA711" s="407"/>
      <c r="AB711" s="407"/>
      <c r="AC711" s="407"/>
      <c r="AD711" s="407"/>
      <c r="AE711" s="407"/>
      <c r="AF711" s="412"/>
      <c r="AG711" s="412"/>
      <c r="AH711" s="412"/>
      <c r="AI711" s="412"/>
      <c r="AJ711" s="412"/>
      <c r="AK711" s="412"/>
      <c r="AL711" s="412"/>
      <c r="AM711" s="293">
        <f>SUM(Y711:AL711)</f>
        <v>0</v>
      </c>
    </row>
    <row r="712" spans="1:39" ht="15" outlineLevel="1">
      <c r="A712" s="529"/>
      <c r="B712" s="291" t="s">
        <v>305</v>
      </c>
      <c r="C712" s="288" t="s">
        <v>160</v>
      </c>
      <c r="D712" s="292"/>
      <c r="E712" s="292"/>
      <c r="F712" s="292"/>
      <c r="G712" s="292"/>
      <c r="H712" s="292"/>
      <c r="I712" s="292"/>
      <c r="J712" s="292"/>
      <c r="K712" s="292"/>
      <c r="L712" s="292"/>
      <c r="M712" s="292"/>
      <c r="N712" s="292">
        <f>N711</f>
        <v>12</v>
      </c>
      <c r="O712" s="292"/>
      <c r="P712" s="292"/>
      <c r="Q712" s="292"/>
      <c r="R712" s="292"/>
      <c r="S712" s="292"/>
      <c r="T712" s="292"/>
      <c r="U712" s="292"/>
      <c r="V712" s="292"/>
      <c r="W712" s="292"/>
      <c r="X712" s="292"/>
      <c r="Y712" s="408">
        <f>Y711</f>
        <v>0</v>
      </c>
      <c r="Z712" s="408">
        <f t="shared" ref="Z712" si="1479">Z711</f>
        <v>0</v>
      </c>
      <c r="AA712" s="408">
        <f t="shared" ref="AA712" si="1480">AA711</f>
        <v>0</v>
      </c>
      <c r="AB712" s="408">
        <f t="shared" ref="AB712" si="1481">AB711</f>
        <v>0</v>
      </c>
      <c r="AC712" s="408">
        <f t="shared" ref="AC712" si="1482">AC711</f>
        <v>0</v>
      </c>
      <c r="AD712" s="408">
        <f t="shared" ref="AD712" si="1483">AD711</f>
        <v>0</v>
      </c>
      <c r="AE712" s="408">
        <f t="shared" ref="AE712" si="1484">AE711</f>
        <v>0</v>
      </c>
      <c r="AF712" s="408">
        <f t="shared" ref="AF712" si="1485">AF711</f>
        <v>0</v>
      </c>
      <c r="AG712" s="408">
        <f t="shared" ref="AG712" si="1486">AG711</f>
        <v>0</v>
      </c>
      <c r="AH712" s="408">
        <f t="shared" ref="AH712" si="1487">AH711</f>
        <v>0</v>
      </c>
      <c r="AI712" s="408">
        <f t="shared" ref="AI712" si="1488">AI711</f>
        <v>0</v>
      </c>
      <c r="AJ712" s="408">
        <f t="shared" ref="AJ712" si="1489">AJ711</f>
        <v>0</v>
      </c>
      <c r="AK712" s="408">
        <f t="shared" ref="AK712" si="1490">AK711</f>
        <v>0</v>
      </c>
      <c r="AL712" s="408">
        <f t="shared" ref="AL712" si="1491">AL711</f>
        <v>0</v>
      </c>
      <c r="AM712" s="303"/>
    </row>
    <row r="713" spans="1:39" ht="15" outlineLevel="1">
      <c r="A713" s="529"/>
      <c r="B713" s="425"/>
      <c r="C713" s="288"/>
      <c r="D713" s="288"/>
      <c r="E713" s="288"/>
      <c r="F713" s="288"/>
      <c r="G713" s="288"/>
      <c r="H713" s="288"/>
      <c r="I713" s="288"/>
      <c r="J713" s="288"/>
      <c r="K713" s="288"/>
      <c r="L713" s="288"/>
      <c r="M713" s="288"/>
      <c r="N713" s="288"/>
      <c r="O713" s="288"/>
      <c r="P713" s="288"/>
      <c r="Q713" s="288"/>
      <c r="R713" s="288"/>
      <c r="S713" s="288"/>
      <c r="T713" s="288"/>
      <c r="U713" s="288"/>
      <c r="V713" s="288"/>
      <c r="W713" s="288"/>
      <c r="X713" s="288"/>
      <c r="Y713" s="409"/>
      <c r="Z713" s="422"/>
      <c r="AA713" s="422"/>
      <c r="AB713" s="422"/>
      <c r="AC713" s="422"/>
      <c r="AD713" s="422"/>
      <c r="AE713" s="422"/>
      <c r="AF713" s="422"/>
      <c r="AG713" s="422"/>
      <c r="AH713" s="422"/>
      <c r="AI713" s="422"/>
      <c r="AJ713" s="422"/>
      <c r="AK713" s="422"/>
      <c r="AL713" s="422"/>
      <c r="AM713" s="303"/>
    </row>
    <row r="714" spans="1:39" ht="45" outlineLevel="1">
      <c r="A714" s="529">
        <v>41</v>
      </c>
      <c r="B714" s="425" t="s">
        <v>133</v>
      </c>
      <c r="C714" s="288" t="s">
        <v>25</v>
      </c>
      <c r="D714" s="292"/>
      <c r="E714" s="292"/>
      <c r="F714" s="292"/>
      <c r="G714" s="292"/>
      <c r="H714" s="292"/>
      <c r="I714" s="292"/>
      <c r="J714" s="292"/>
      <c r="K714" s="292"/>
      <c r="L714" s="292"/>
      <c r="M714" s="292"/>
      <c r="N714" s="292">
        <v>12</v>
      </c>
      <c r="O714" s="292"/>
      <c r="P714" s="292"/>
      <c r="Q714" s="292"/>
      <c r="R714" s="292"/>
      <c r="S714" s="292"/>
      <c r="T714" s="292"/>
      <c r="U714" s="292"/>
      <c r="V714" s="292"/>
      <c r="W714" s="292"/>
      <c r="X714" s="292"/>
      <c r="Y714" s="423"/>
      <c r="Z714" s="407"/>
      <c r="AA714" s="407"/>
      <c r="AB714" s="407"/>
      <c r="AC714" s="407"/>
      <c r="AD714" s="407"/>
      <c r="AE714" s="407"/>
      <c r="AF714" s="412"/>
      <c r="AG714" s="412"/>
      <c r="AH714" s="412"/>
      <c r="AI714" s="412"/>
      <c r="AJ714" s="412"/>
      <c r="AK714" s="412"/>
      <c r="AL714" s="412"/>
      <c r="AM714" s="293">
        <f>SUM(Y714:AL714)</f>
        <v>0</v>
      </c>
    </row>
    <row r="715" spans="1:39" ht="15" outlineLevel="1">
      <c r="A715" s="529"/>
      <c r="B715" s="291" t="s">
        <v>305</v>
      </c>
      <c r="C715" s="288" t="s">
        <v>160</v>
      </c>
      <c r="D715" s="292"/>
      <c r="E715" s="292"/>
      <c r="F715" s="292"/>
      <c r="G715" s="292"/>
      <c r="H715" s="292"/>
      <c r="I715" s="292"/>
      <c r="J715" s="292"/>
      <c r="K715" s="292"/>
      <c r="L715" s="292"/>
      <c r="M715" s="292"/>
      <c r="N715" s="292">
        <f>N714</f>
        <v>12</v>
      </c>
      <c r="O715" s="292"/>
      <c r="P715" s="292"/>
      <c r="Q715" s="292"/>
      <c r="R715" s="292"/>
      <c r="S715" s="292"/>
      <c r="T715" s="292"/>
      <c r="U715" s="292"/>
      <c r="V715" s="292"/>
      <c r="W715" s="292"/>
      <c r="X715" s="292"/>
      <c r="Y715" s="408">
        <f>Y714</f>
        <v>0</v>
      </c>
      <c r="Z715" s="408">
        <f t="shared" ref="Z715" si="1492">Z714</f>
        <v>0</v>
      </c>
      <c r="AA715" s="408">
        <f t="shared" ref="AA715" si="1493">AA714</f>
        <v>0</v>
      </c>
      <c r="AB715" s="408">
        <f t="shared" ref="AB715" si="1494">AB714</f>
        <v>0</v>
      </c>
      <c r="AC715" s="408">
        <f t="shared" ref="AC715" si="1495">AC714</f>
        <v>0</v>
      </c>
      <c r="AD715" s="408">
        <f t="shared" ref="AD715" si="1496">AD714</f>
        <v>0</v>
      </c>
      <c r="AE715" s="408">
        <f t="shared" ref="AE715" si="1497">AE714</f>
        <v>0</v>
      </c>
      <c r="AF715" s="408">
        <f t="shared" ref="AF715" si="1498">AF714</f>
        <v>0</v>
      </c>
      <c r="AG715" s="408">
        <f t="shared" ref="AG715" si="1499">AG714</f>
        <v>0</v>
      </c>
      <c r="AH715" s="408">
        <f t="shared" ref="AH715" si="1500">AH714</f>
        <v>0</v>
      </c>
      <c r="AI715" s="408">
        <f t="shared" ref="AI715" si="1501">AI714</f>
        <v>0</v>
      </c>
      <c r="AJ715" s="408">
        <f t="shared" ref="AJ715" si="1502">AJ714</f>
        <v>0</v>
      </c>
      <c r="AK715" s="408">
        <f t="shared" ref="AK715" si="1503">AK714</f>
        <v>0</v>
      </c>
      <c r="AL715" s="408">
        <f t="shared" ref="AL715" si="1504">AL714</f>
        <v>0</v>
      </c>
      <c r="AM715" s="303"/>
    </row>
    <row r="716" spans="1:39" ht="15" outlineLevel="1">
      <c r="A716" s="529"/>
      <c r="B716" s="425"/>
      <c r="C716" s="288"/>
      <c r="D716" s="288"/>
      <c r="E716" s="288"/>
      <c r="F716" s="288"/>
      <c r="G716" s="288"/>
      <c r="H716" s="288"/>
      <c r="I716" s="288"/>
      <c r="J716" s="288"/>
      <c r="K716" s="288"/>
      <c r="L716" s="288"/>
      <c r="M716" s="288"/>
      <c r="N716" s="288"/>
      <c r="O716" s="288"/>
      <c r="P716" s="288"/>
      <c r="Q716" s="288"/>
      <c r="R716" s="288"/>
      <c r="S716" s="288"/>
      <c r="T716" s="288"/>
      <c r="U716" s="288"/>
      <c r="V716" s="288"/>
      <c r="W716" s="288"/>
      <c r="X716" s="288"/>
      <c r="Y716" s="409"/>
      <c r="Z716" s="422"/>
      <c r="AA716" s="422"/>
      <c r="AB716" s="422"/>
      <c r="AC716" s="422"/>
      <c r="AD716" s="422"/>
      <c r="AE716" s="422"/>
      <c r="AF716" s="422"/>
      <c r="AG716" s="422"/>
      <c r="AH716" s="422"/>
      <c r="AI716" s="422"/>
      <c r="AJ716" s="422"/>
      <c r="AK716" s="422"/>
      <c r="AL716" s="422"/>
      <c r="AM716" s="303"/>
    </row>
    <row r="717" spans="1:39" ht="30" outlineLevel="1">
      <c r="A717" s="529">
        <v>42</v>
      </c>
      <c r="B717" s="425" t="s">
        <v>134</v>
      </c>
      <c r="C717" s="288" t="s">
        <v>25</v>
      </c>
      <c r="D717" s="292"/>
      <c r="E717" s="292"/>
      <c r="F717" s="292"/>
      <c r="G717" s="292"/>
      <c r="H717" s="292"/>
      <c r="I717" s="292"/>
      <c r="J717" s="292"/>
      <c r="K717" s="292"/>
      <c r="L717" s="292"/>
      <c r="M717" s="292"/>
      <c r="N717" s="288"/>
      <c r="O717" s="292"/>
      <c r="P717" s="292"/>
      <c r="Q717" s="292"/>
      <c r="R717" s="292"/>
      <c r="S717" s="292"/>
      <c r="T717" s="292"/>
      <c r="U717" s="292"/>
      <c r="V717" s="292"/>
      <c r="W717" s="292"/>
      <c r="X717" s="292"/>
      <c r="Y717" s="423"/>
      <c r="Z717" s="407"/>
      <c r="AA717" s="407"/>
      <c r="AB717" s="407"/>
      <c r="AC717" s="407"/>
      <c r="AD717" s="407"/>
      <c r="AE717" s="407"/>
      <c r="AF717" s="412"/>
      <c r="AG717" s="412"/>
      <c r="AH717" s="412"/>
      <c r="AI717" s="412"/>
      <c r="AJ717" s="412"/>
      <c r="AK717" s="412"/>
      <c r="AL717" s="412"/>
      <c r="AM717" s="293">
        <f>SUM(Y717:AL717)</f>
        <v>0</v>
      </c>
    </row>
    <row r="718" spans="1:39" ht="15" outlineLevel="1">
      <c r="A718" s="529"/>
      <c r="B718" s="291" t="s">
        <v>305</v>
      </c>
      <c r="C718" s="288" t="s">
        <v>160</v>
      </c>
      <c r="D718" s="292"/>
      <c r="E718" s="292"/>
      <c r="F718" s="292"/>
      <c r="G718" s="292"/>
      <c r="H718" s="292"/>
      <c r="I718" s="292"/>
      <c r="J718" s="292"/>
      <c r="K718" s="292"/>
      <c r="L718" s="292"/>
      <c r="M718" s="292"/>
      <c r="N718" s="465"/>
      <c r="O718" s="292"/>
      <c r="P718" s="292"/>
      <c r="Q718" s="292"/>
      <c r="R718" s="292"/>
      <c r="S718" s="292"/>
      <c r="T718" s="292"/>
      <c r="U718" s="292"/>
      <c r="V718" s="292"/>
      <c r="W718" s="292"/>
      <c r="X718" s="292"/>
      <c r="Y718" s="408">
        <f>Y717</f>
        <v>0</v>
      </c>
      <c r="Z718" s="408">
        <f t="shared" ref="Z718" si="1505">Z717</f>
        <v>0</v>
      </c>
      <c r="AA718" s="408">
        <f t="shared" ref="AA718" si="1506">AA717</f>
        <v>0</v>
      </c>
      <c r="AB718" s="408">
        <f t="shared" ref="AB718" si="1507">AB717</f>
        <v>0</v>
      </c>
      <c r="AC718" s="408">
        <f t="shared" ref="AC718" si="1508">AC717</f>
        <v>0</v>
      </c>
      <c r="AD718" s="408">
        <f t="shared" ref="AD718" si="1509">AD717</f>
        <v>0</v>
      </c>
      <c r="AE718" s="408">
        <f t="shared" ref="AE718" si="1510">AE717</f>
        <v>0</v>
      </c>
      <c r="AF718" s="408">
        <f t="shared" ref="AF718" si="1511">AF717</f>
        <v>0</v>
      </c>
      <c r="AG718" s="408">
        <f t="shared" ref="AG718" si="1512">AG717</f>
        <v>0</v>
      </c>
      <c r="AH718" s="408">
        <f t="shared" ref="AH718" si="1513">AH717</f>
        <v>0</v>
      </c>
      <c r="AI718" s="408">
        <f t="shared" ref="AI718" si="1514">AI717</f>
        <v>0</v>
      </c>
      <c r="AJ718" s="408">
        <f t="shared" ref="AJ718" si="1515">AJ717</f>
        <v>0</v>
      </c>
      <c r="AK718" s="408">
        <f t="shared" ref="AK718" si="1516">AK717</f>
        <v>0</v>
      </c>
      <c r="AL718" s="408">
        <f t="shared" ref="AL718" si="1517">AL717</f>
        <v>0</v>
      </c>
      <c r="AM718" s="303"/>
    </row>
    <row r="719" spans="1:39" ht="15" outlineLevel="1">
      <c r="A719" s="529"/>
      <c r="B719" s="425"/>
      <c r="C719" s="288"/>
      <c r="D719" s="288"/>
      <c r="E719" s="288"/>
      <c r="F719" s="288"/>
      <c r="G719" s="288"/>
      <c r="H719" s="288"/>
      <c r="I719" s="288"/>
      <c r="J719" s="288"/>
      <c r="K719" s="288"/>
      <c r="L719" s="288"/>
      <c r="M719" s="288"/>
      <c r="N719" s="288"/>
      <c r="O719" s="288"/>
      <c r="P719" s="288"/>
      <c r="Q719" s="288"/>
      <c r="R719" s="288"/>
      <c r="S719" s="288"/>
      <c r="T719" s="288"/>
      <c r="U719" s="288"/>
      <c r="V719" s="288"/>
      <c r="W719" s="288"/>
      <c r="X719" s="288"/>
      <c r="Y719" s="409"/>
      <c r="Z719" s="422"/>
      <c r="AA719" s="422"/>
      <c r="AB719" s="422"/>
      <c r="AC719" s="422"/>
      <c r="AD719" s="422"/>
      <c r="AE719" s="422"/>
      <c r="AF719" s="422"/>
      <c r="AG719" s="422"/>
      <c r="AH719" s="422"/>
      <c r="AI719" s="422"/>
      <c r="AJ719" s="422"/>
      <c r="AK719" s="422"/>
      <c r="AL719" s="422"/>
      <c r="AM719" s="303"/>
    </row>
    <row r="720" spans="1:39" ht="15" outlineLevel="1">
      <c r="A720" s="529">
        <v>43</v>
      </c>
      <c r="B720" s="425" t="s">
        <v>135</v>
      </c>
      <c r="C720" s="288" t="s">
        <v>25</v>
      </c>
      <c r="D720" s="292"/>
      <c r="E720" s="292"/>
      <c r="F720" s="292"/>
      <c r="G720" s="292"/>
      <c r="H720" s="292"/>
      <c r="I720" s="292"/>
      <c r="J720" s="292"/>
      <c r="K720" s="292"/>
      <c r="L720" s="292"/>
      <c r="M720" s="292"/>
      <c r="N720" s="292">
        <v>12</v>
      </c>
      <c r="O720" s="292"/>
      <c r="P720" s="292"/>
      <c r="Q720" s="292"/>
      <c r="R720" s="292"/>
      <c r="S720" s="292"/>
      <c r="T720" s="292"/>
      <c r="U720" s="292"/>
      <c r="V720" s="292"/>
      <c r="W720" s="292"/>
      <c r="X720" s="292"/>
      <c r="Y720" s="423"/>
      <c r="Z720" s="407"/>
      <c r="AA720" s="407"/>
      <c r="AB720" s="407"/>
      <c r="AC720" s="407"/>
      <c r="AD720" s="407"/>
      <c r="AE720" s="407"/>
      <c r="AF720" s="412"/>
      <c r="AG720" s="412"/>
      <c r="AH720" s="412"/>
      <c r="AI720" s="412"/>
      <c r="AJ720" s="412"/>
      <c r="AK720" s="412"/>
      <c r="AL720" s="412"/>
      <c r="AM720" s="293">
        <f>SUM(Y720:AL720)</f>
        <v>0</v>
      </c>
    </row>
    <row r="721" spans="1:39" ht="15" outlineLevel="1">
      <c r="A721" s="529"/>
      <c r="B721" s="291" t="s">
        <v>305</v>
      </c>
      <c r="C721" s="288" t="s">
        <v>160</v>
      </c>
      <c r="D721" s="292"/>
      <c r="E721" s="292"/>
      <c r="F721" s="292"/>
      <c r="G721" s="292"/>
      <c r="H721" s="292"/>
      <c r="I721" s="292"/>
      <c r="J721" s="292"/>
      <c r="K721" s="292"/>
      <c r="L721" s="292"/>
      <c r="M721" s="292"/>
      <c r="N721" s="292">
        <f>N720</f>
        <v>12</v>
      </c>
      <c r="O721" s="292"/>
      <c r="P721" s="292"/>
      <c r="Q721" s="292"/>
      <c r="R721" s="292"/>
      <c r="S721" s="292"/>
      <c r="T721" s="292"/>
      <c r="U721" s="292"/>
      <c r="V721" s="292"/>
      <c r="W721" s="292"/>
      <c r="X721" s="292"/>
      <c r="Y721" s="408">
        <f>Y720</f>
        <v>0</v>
      </c>
      <c r="Z721" s="408">
        <f t="shared" ref="Z721" si="1518">Z720</f>
        <v>0</v>
      </c>
      <c r="AA721" s="408">
        <f t="shared" ref="AA721" si="1519">AA720</f>
        <v>0</v>
      </c>
      <c r="AB721" s="408">
        <f t="shared" ref="AB721" si="1520">AB720</f>
        <v>0</v>
      </c>
      <c r="AC721" s="408">
        <f t="shared" ref="AC721" si="1521">AC720</f>
        <v>0</v>
      </c>
      <c r="AD721" s="408">
        <f t="shared" ref="AD721" si="1522">AD720</f>
        <v>0</v>
      </c>
      <c r="AE721" s="408">
        <f t="shared" ref="AE721" si="1523">AE720</f>
        <v>0</v>
      </c>
      <c r="AF721" s="408">
        <f t="shared" ref="AF721" si="1524">AF720</f>
        <v>0</v>
      </c>
      <c r="AG721" s="408">
        <f t="shared" ref="AG721" si="1525">AG720</f>
        <v>0</v>
      </c>
      <c r="AH721" s="408">
        <f t="shared" ref="AH721" si="1526">AH720</f>
        <v>0</v>
      </c>
      <c r="AI721" s="408">
        <f t="shared" ref="AI721" si="1527">AI720</f>
        <v>0</v>
      </c>
      <c r="AJ721" s="408">
        <f t="shared" ref="AJ721" si="1528">AJ720</f>
        <v>0</v>
      </c>
      <c r="AK721" s="408">
        <f t="shared" ref="AK721" si="1529">AK720</f>
        <v>0</v>
      </c>
      <c r="AL721" s="408">
        <f t="shared" ref="AL721" si="1530">AL720</f>
        <v>0</v>
      </c>
      <c r="AM721" s="303"/>
    </row>
    <row r="722" spans="1:39" ht="15" outlineLevel="1">
      <c r="A722" s="529"/>
      <c r="B722" s="425"/>
      <c r="C722" s="288"/>
      <c r="D722" s="288"/>
      <c r="E722" s="288"/>
      <c r="F722" s="288"/>
      <c r="G722" s="288"/>
      <c r="H722" s="288"/>
      <c r="I722" s="288"/>
      <c r="J722" s="288"/>
      <c r="K722" s="288"/>
      <c r="L722" s="288"/>
      <c r="M722" s="288"/>
      <c r="N722" s="288"/>
      <c r="O722" s="288"/>
      <c r="P722" s="288"/>
      <c r="Q722" s="288"/>
      <c r="R722" s="288"/>
      <c r="S722" s="288"/>
      <c r="T722" s="288"/>
      <c r="U722" s="288"/>
      <c r="V722" s="288"/>
      <c r="W722" s="288"/>
      <c r="X722" s="288"/>
      <c r="Y722" s="409"/>
      <c r="Z722" s="422"/>
      <c r="AA722" s="422"/>
      <c r="AB722" s="422"/>
      <c r="AC722" s="422"/>
      <c r="AD722" s="422"/>
      <c r="AE722" s="422"/>
      <c r="AF722" s="422"/>
      <c r="AG722" s="422"/>
      <c r="AH722" s="422"/>
      <c r="AI722" s="422"/>
      <c r="AJ722" s="422"/>
      <c r="AK722" s="422"/>
      <c r="AL722" s="422"/>
      <c r="AM722" s="303"/>
    </row>
    <row r="723" spans="1:39" ht="45" outlineLevel="1">
      <c r="A723" s="529">
        <v>44</v>
      </c>
      <c r="B723" s="425" t="s">
        <v>136</v>
      </c>
      <c r="C723" s="288" t="s">
        <v>25</v>
      </c>
      <c r="D723" s="292"/>
      <c r="E723" s="292"/>
      <c r="F723" s="292"/>
      <c r="G723" s="292"/>
      <c r="H723" s="292"/>
      <c r="I723" s="292"/>
      <c r="J723" s="292"/>
      <c r="K723" s="292"/>
      <c r="L723" s="292"/>
      <c r="M723" s="292"/>
      <c r="N723" s="292">
        <v>12</v>
      </c>
      <c r="O723" s="292"/>
      <c r="P723" s="292"/>
      <c r="Q723" s="292"/>
      <c r="R723" s="292"/>
      <c r="S723" s="292"/>
      <c r="T723" s="292"/>
      <c r="U723" s="292"/>
      <c r="V723" s="292"/>
      <c r="W723" s="292"/>
      <c r="X723" s="292"/>
      <c r="Y723" s="423"/>
      <c r="Z723" s="407"/>
      <c r="AA723" s="407"/>
      <c r="AB723" s="407"/>
      <c r="AC723" s="407"/>
      <c r="AD723" s="407"/>
      <c r="AE723" s="407"/>
      <c r="AF723" s="412"/>
      <c r="AG723" s="412"/>
      <c r="AH723" s="412"/>
      <c r="AI723" s="412"/>
      <c r="AJ723" s="412"/>
      <c r="AK723" s="412"/>
      <c r="AL723" s="412"/>
      <c r="AM723" s="293">
        <f>SUM(Y723:AL723)</f>
        <v>0</v>
      </c>
    </row>
    <row r="724" spans="1:39" ht="15" outlineLevel="1">
      <c r="A724" s="529"/>
      <c r="B724" s="291" t="s">
        <v>305</v>
      </c>
      <c r="C724" s="288" t="s">
        <v>160</v>
      </c>
      <c r="D724" s="292"/>
      <c r="E724" s="292"/>
      <c r="F724" s="292"/>
      <c r="G724" s="292"/>
      <c r="H724" s="292"/>
      <c r="I724" s="292"/>
      <c r="J724" s="292"/>
      <c r="K724" s="292"/>
      <c r="L724" s="292"/>
      <c r="M724" s="292"/>
      <c r="N724" s="292">
        <f>N723</f>
        <v>12</v>
      </c>
      <c r="O724" s="292"/>
      <c r="P724" s="292"/>
      <c r="Q724" s="292"/>
      <c r="R724" s="292"/>
      <c r="S724" s="292"/>
      <c r="T724" s="292"/>
      <c r="U724" s="292"/>
      <c r="V724" s="292"/>
      <c r="W724" s="292"/>
      <c r="X724" s="292"/>
      <c r="Y724" s="408">
        <f>Y723</f>
        <v>0</v>
      </c>
      <c r="Z724" s="408">
        <f t="shared" ref="Z724" si="1531">Z723</f>
        <v>0</v>
      </c>
      <c r="AA724" s="408">
        <f t="shared" ref="AA724" si="1532">AA723</f>
        <v>0</v>
      </c>
      <c r="AB724" s="408">
        <f t="shared" ref="AB724" si="1533">AB723</f>
        <v>0</v>
      </c>
      <c r="AC724" s="408">
        <f t="shared" ref="AC724" si="1534">AC723</f>
        <v>0</v>
      </c>
      <c r="AD724" s="408">
        <f t="shared" ref="AD724" si="1535">AD723</f>
        <v>0</v>
      </c>
      <c r="AE724" s="408">
        <f t="shared" ref="AE724" si="1536">AE723</f>
        <v>0</v>
      </c>
      <c r="AF724" s="408">
        <f t="shared" ref="AF724" si="1537">AF723</f>
        <v>0</v>
      </c>
      <c r="AG724" s="408">
        <f t="shared" ref="AG724" si="1538">AG723</f>
        <v>0</v>
      </c>
      <c r="AH724" s="408">
        <f t="shared" ref="AH724" si="1539">AH723</f>
        <v>0</v>
      </c>
      <c r="AI724" s="408">
        <f t="shared" ref="AI724" si="1540">AI723</f>
        <v>0</v>
      </c>
      <c r="AJ724" s="408">
        <f t="shared" ref="AJ724" si="1541">AJ723</f>
        <v>0</v>
      </c>
      <c r="AK724" s="408">
        <f t="shared" ref="AK724" si="1542">AK723</f>
        <v>0</v>
      </c>
      <c r="AL724" s="408">
        <f t="shared" ref="AL724" si="1543">AL723</f>
        <v>0</v>
      </c>
      <c r="AM724" s="303"/>
    </row>
    <row r="725" spans="1:39" ht="15" outlineLevel="1">
      <c r="A725" s="529"/>
      <c r="B725" s="425"/>
      <c r="C725" s="288"/>
      <c r="D725" s="288"/>
      <c r="E725" s="288"/>
      <c r="F725" s="288"/>
      <c r="G725" s="288"/>
      <c r="H725" s="288"/>
      <c r="I725" s="288"/>
      <c r="J725" s="288"/>
      <c r="K725" s="288"/>
      <c r="L725" s="288"/>
      <c r="M725" s="288"/>
      <c r="N725" s="288"/>
      <c r="O725" s="288"/>
      <c r="P725" s="288"/>
      <c r="Q725" s="288"/>
      <c r="R725" s="288"/>
      <c r="S725" s="288"/>
      <c r="T725" s="288"/>
      <c r="U725" s="288"/>
      <c r="V725" s="288"/>
      <c r="W725" s="288"/>
      <c r="X725" s="288"/>
      <c r="Y725" s="409"/>
      <c r="Z725" s="422"/>
      <c r="AA725" s="422"/>
      <c r="AB725" s="422"/>
      <c r="AC725" s="422"/>
      <c r="AD725" s="422"/>
      <c r="AE725" s="422"/>
      <c r="AF725" s="422"/>
      <c r="AG725" s="422"/>
      <c r="AH725" s="422"/>
      <c r="AI725" s="422"/>
      <c r="AJ725" s="422"/>
      <c r="AK725" s="422"/>
      <c r="AL725" s="422"/>
      <c r="AM725" s="303"/>
    </row>
    <row r="726" spans="1:39" ht="30" outlineLevel="1">
      <c r="A726" s="529">
        <v>45</v>
      </c>
      <c r="B726" s="425" t="s">
        <v>137</v>
      </c>
      <c r="C726" s="288" t="s">
        <v>25</v>
      </c>
      <c r="D726" s="292"/>
      <c r="E726" s="292"/>
      <c r="F726" s="292"/>
      <c r="G726" s="292"/>
      <c r="H726" s="292"/>
      <c r="I726" s="292"/>
      <c r="J726" s="292"/>
      <c r="K726" s="292"/>
      <c r="L726" s="292"/>
      <c r="M726" s="292"/>
      <c r="N726" s="292">
        <v>12</v>
      </c>
      <c r="O726" s="292"/>
      <c r="P726" s="292"/>
      <c r="Q726" s="292"/>
      <c r="R726" s="292"/>
      <c r="S726" s="292"/>
      <c r="T726" s="292"/>
      <c r="U726" s="292"/>
      <c r="V726" s="292"/>
      <c r="W726" s="292"/>
      <c r="X726" s="292"/>
      <c r="Y726" s="423"/>
      <c r="Z726" s="407"/>
      <c r="AA726" s="407"/>
      <c r="AB726" s="407"/>
      <c r="AC726" s="407"/>
      <c r="AD726" s="407"/>
      <c r="AE726" s="407"/>
      <c r="AF726" s="412"/>
      <c r="AG726" s="412"/>
      <c r="AH726" s="412"/>
      <c r="AI726" s="412"/>
      <c r="AJ726" s="412"/>
      <c r="AK726" s="412"/>
      <c r="AL726" s="412"/>
      <c r="AM726" s="293">
        <f>SUM(Y726:AL726)</f>
        <v>0</v>
      </c>
    </row>
    <row r="727" spans="1:39" ht="15" outlineLevel="1">
      <c r="A727" s="529"/>
      <c r="B727" s="291" t="s">
        <v>305</v>
      </c>
      <c r="C727" s="288" t="s">
        <v>160</v>
      </c>
      <c r="D727" s="292"/>
      <c r="E727" s="292"/>
      <c r="F727" s="292"/>
      <c r="G727" s="292"/>
      <c r="H727" s="292"/>
      <c r="I727" s="292"/>
      <c r="J727" s="292"/>
      <c r="K727" s="292"/>
      <c r="L727" s="292"/>
      <c r="M727" s="292"/>
      <c r="N727" s="292">
        <f>N726</f>
        <v>12</v>
      </c>
      <c r="O727" s="292"/>
      <c r="P727" s="292"/>
      <c r="Q727" s="292"/>
      <c r="R727" s="292"/>
      <c r="S727" s="292"/>
      <c r="T727" s="292"/>
      <c r="U727" s="292"/>
      <c r="V727" s="292"/>
      <c r="W727" s="292"/>
      <c r="X727" s="292"/>
      <c r="Y727" s="408">
        <f>Y726</f>
        <v>0</v>
      </c>
      <c r="Z727" s="408">
        <f t="shared" ref="Z727" si="1544">Z726</f>
        <v>0</v>
      </c>
      <c r="AA727" s="408">
        <f t="shared" ref="AA727" si="1545">AA726</f>
        <v>0</v>
      </c>
      <c r="AB727" s="408">
        <f t="shared" ref="AB727" si="1546">AB726</f>
        <v>0</v>
      </c>
      <c r="AC727" s="408">
        <f t="shared" ref="AC727" si="1547">AC726</f>
        <v>0</v>
      </c>
      <c r="AD727" s="408">
        <f t="shared" ref="AD727" si="1548">AD726</f>
        <v>0</v>
      </c>
      <c r="AE727" s="408">
        <f t="shared" ref="AE727" si="1549">AE726</f>
        <v>0</v>
      </c>
      <c r="AF727" s="408">
        <f t="shared" ref="AF727" si="1550">AF726</f>
        <v>0</v>
      </c>
      <c r="AG727" s="408">
        <f t="shared" ref="AG727" si="1551">AG726</f>
        <v>0</v>
      </c>
      <c r="AH727" s="408">
        <f t="shared" ref="AH727" si="1552">AH726</f>
        <v>0</v>
      </c>
      <c r="AI727" s="408">
        <f t="shared" ref="AI727" si="1553">AI726</f>
        <v>0</v>
      </c>
      <c r="AJ727" s="408">
        <f t="shared" ref="AJ727" si="1554">AJ726</f>
        <v>0</v>
      </c>
      <c r="AK727" s="408">
        <f t="shared" ref="AK727" si="1555">AK726</f>
        <v>0</v>
      </c>
      <c r="AL727" s="408">
        <f t="shared" ref="AL727" si="1556">AL726</f>
        <v>0</v>
      </c>
      <c r="AM727" s="303"/>
    </row>
    <row r="728" spans="1:39" ht="15" outlineLevel="1">
      <c r="A728" s="529"/>
      <c r="B728" s="425"/>
      <c r="C728" s="288"/>
      <c r="D728" s="288"/>
      <c r="E728" s="288"/>
      <c r="F728" s="288"/>
      <c r="G728" s="288"/>
      <c r="H728" s="288"/>
      <c r="I728" s="288"/>
      <c r="J728" s="288"/>
      <c r="K728" s="288"/>
      <c r="L728" s="288"/>
      <c r="M728" s="288"/>
      <c r="N728" s="288"/>
      <c r="O728" s="288"/>
      <c r="P728" s="288"/>
      <c r="Q728" s="288"/>
      <c r="R728" s="288"/>
      <c r="S728" s="288"/>
      <c r="T728" s="288"/>
      <c r="U728" s="288"/>
      <c r="V728" s="288"/>
      <c r="W728" s="288"/>
      <c r="X728" s="288"/>
      <c r="Y728" s="409"/>
      <c r="Z728" s="422"/>
      <c r="AA728" s="422"/>
      <c r="AB728" s="422"/>
      <c r="AC728" s="422"/>
      <c r="AD728" s="422"/>
      <c r="AE728" s="422"/>
      <c r="AF728" s="422"/>
      <c r="AG728" s="422"/>
      <c r="AH728" s="422"/>
      <c r="AI728" s="422"/>
      <c r="AJ728" s="422"/>
      <c r="AK728" s="422"/>
      <c r="AL728" s="422"/>
      <c r="AM728" s="303"/>
    </row>
    <row r="729" spans="1:39" ht="30" outlineLevel="1">
      <c r="A729" s="529">
        <v>46</v>
      </c>
      <c r="B729" s="425" t="s">
        <v>138</v>
      </c>
      <c r="C729" s="288" t="s">
        <v>25</v>
      </c>
      <c r="D729" s="292"/>
      <c r="E729" s="292"/>
      <c r="F729" s="292"/>
      <c r="G729" s="292"/>
      <c r="H729" s="292"/>
      <c r="I729" s="292"/>
      <c r="J729" s="292"/>
      <c r="K729" s="292"/>
      <c r="L729" s="292"/>
      <c r="M729" s="292"/>
      <c r="N729" s="292">
        <v>12</v>
      </c>
      <c r="O729" s="292"/>
      <c r="P729" s="292"/>
      <c r="Q729" s="292"/>
      <c r="R729" s="292"/>
      <c r="S729" s="292"/>
      <c r="T729" s="292"/>
      <c r="U729" s="292"/>
      <c r="V729" s="292"/>
      <c r="W729" s="292"/>
      <c r="X729" s="292"/>
      <c r="Y729" s="423"/>
      <c r="Z729" s="407"/>
      <c r="AA729" s="407"/>
      <c r="AB729" s="407"/>
      <c r="AC729" s="407"/>
      <c r="AD729" s="407"/>
      <c r="AE729" s="407"/>
      <c r="AF729" s="412"/>
      <c r="AG729" s="412"/>
      <c r="AH729" s="412"/>
      <c r="AI729" s="412"/>
      <c r="AJ729" s="412"/>
      <c r="AK729" s="412"/>
      <c r="AL729" s="412"/>
      <c r="AM729" s="293">
        <f>SUM(Y729:AL729)</f>
        <v>0</v>
      </c>
    </row>
    <row r="730" spans="1:39" ht="15" outlineLevel="1">
      <c r="A730" s="529"/>
      <c r="B730" s="291" t="s">
        <v>305</v>
      </c>
      <c r="C730" s="288" t="s">
        <v>160</v>
      </c>
      <c r="D730" s="292"/>
      <c r="E730" s="292"/>
      <c r="F730" s="292"/>
      <c r="G730" s="292"/>
      <c r="H730" s="292"/>
      <c r="I730" s="292"/>
      <c r="J730" s="292"/>
      <c r="K730" s="292"/>
      <c r="L730" s="292"/>
      <c r="M730" s="292"/>
      <c r="N730" s="292">
        <f>N729</f>
        <v>12</v>
      </c>
      <c r="O730" s="292"/>
      <c r="P730" s="292"/>
      <c r="Q730" s="292"/>
      <c r="R730" s="292"/>
      <c r="S730" s="292"/>
      <c r="T730" s="292"/>
      <c r="U730" s="292"/>
      <c r="V730" s="292"/>
      <c r="W730" s="292"/>
      <c r="X730" s="292"/>
      <c r="Y730" s="408">
        <f>Y729</f>
        <v>0</v>
      </c>
      <c r="Z730" s="408">
        <f t="shared" ref="Z730" si="1557">Z729</f>
        <v>0</v>
      </c>
      <c r="AA730" s="408">
        <f t="shared" ref="AA730" si="1558">AA729</f>
        <v>0</v>
      </c>
      <c r="AB730" s="408">
        <f t="shared" ref="AB730" si="1559">AB729</f>
        <v>0</v>
      </c>
      <c r="AC730" s="408">
        <f t="shared" ref="AC730" si="1560">AC729</f>
        <v>0</v>
      </c>
      <c r="AD730" s="408">
        <f t="shared" ref="AD730" si="1561">AD729</f>
        <v>0</v>
      </c>
      <c r="AE730" s="408">
        <f t="shared" ref="AE730" si="1562">AE729</f>
        <v>0</v>
      </c>
      <c r="AF730" s="408">
        <f t="shared" ref="AF730" si="1563">AF729</f>
        <v>0</v>
      </c>
      <c r="AG730" s="408">
        <f t="shared" ref="AG730" si="1564">AG729</f>
        <v>0</v>
      </c>
      <c r="AH730" s="408">
        <f t="shared" ref="AH730" si="1565">AH729</f>
        <v>0</v>
      </c>
      <c r="AI730" s="408">
        <f t="shared" ref="AI730" si="1566">AI729</f>
        <v>0</v>
      </c>
      <c r="AJ730" s="408">
        <f t="shared" ref="AJ730" si="1567">AJ729</f>
        <v>0</v>
      </c>
      <c r="AK730" s="408">
        <f t="shared" ref="AK730" si="1568">AK729</f>
        <v>0</v>
      </c>
      <c r="AL730" s="408">
        <f t="shared" ref="AL730" si="1569">AL729</f>
        <v>0</v>
      </c>
      <c r="AM730" s="303"/>
    </row>
    <row r="731" spans="1:39" ht="15" outlineLevel="1">
      <c r="A731" s="529"/>
      <c r="B731" s="425"/>
      <c r="C731" s="288"/>
      <c r="D731" s="288"/>
      <c r="E731" s="288"/>
      <c r="F731" s="288"/>
      <c r="G731" s="288"/>
      <c r="H731" s="288"/>
      <c r="I731" s="288"/>
      <c r="J731" s="288"/>
      <c r="K731" s="288"/>
      <c r="L731" s="288"/>
      <c r="M731" s="288"/>
      <c r="N731" s="288"/>
      <c r="O731" s="288"/>
      <c r="P731" s="288"/>
      <c r="Q731" s="288"/>
      <c r="R731" s="288"/>
      <c r="S731" s="288"/>
      <c r="T731" s="288"/>
      <c r="U731" s="288"/>
      <c r="V731" s="288"/>
      <c r="W731" s="288"/>
      <c r="X731" s="288"/>
      <c r="Y731" s="409"/>
      <c r="Z731" s="422"/>
      <c r="AA731" s="422"/>
      <c r="AB731" s="422"/>
      <c r="AC731" s="422"/>
      <c r="AD731" s="422"/>
      <c r="AE731" s="422"/>
      <c r="AF731" s="422"/>
      <c r="AG731" s="422"/>
      <c r="AH731" s="422"/>
      <c r="AI731" s="422"/>
      <c r="AJ731" s="422"/>
      <c r="AK731" s="422"/>
      <c r="AL731" s="422"/>
      <c r="AM731" s="303"/>
    </row>
    <row r="732" spans="1:39" ht="30" outlineLevel="1">
      <c r="A732" s="529">
        <v>47</v>
      </c>
      <c r="B732" s="425" t="s">
        <v>139</v>
      </c>
      <c r="C732" s="288" t="s">
        <v>25</v>
      </c>
      <c r="D732" s="292"/>
      <c r="E732" s="292"/>
      <c r="F732" s="292"/>
      <c r="G732" s="292"/>
      <c r="H732" s="292"/>
      <c r="I732" s="292"/>
      <c r="J732" s="292"/>
      <c r="K732" s="292"/>
      <c r="L732" s="292"/>
      <c r="M732" s="292"/>
      <c r="N732" s="292">
        <v>12</v>
      </c>
      <c r="O732" s="292"/>
      <c r="P732" s="292"/>
      <c r="Q732" s="292"/>
      <c r="R732" s="292"/>
      <c r="S732" s="292"/>
      <c r="T732" s="292"/>
      <c r="U732" s="292"/>
      <c r="V732" s="292"/>
      <c r="W732" s="292"/>
      <c r="X732" s="292"/>
      <c r="Y732" s="423"/>
      <c r="Z732" s="407"/>
      <c r="AA732" s="407"/>
      <c r="AB732" s="407"/>
      <c r="AC732" s="407"/>
      <c r="AD732" s="407"/>
      <c r="AE732" s="407"/>
      <c r="AF732" s="412"/>
      <c r="AG732" s="412"/>
      <c r="AH732" s="412"/>
      <c r="AI732" s="412"/>
      <c r="AJ732" s="412"/>
      <c r="AK732" s="412"/>
      <c r="AL732" s="412"/>
      <c r="AM732" s="293">
        <f>SUM(Y732:AL732)</f>
        <v>0</v>
      </c>
    </row>
    <row r="733" spans="1:39" ht="15" outlineLevel="1">
      <c r="A733" s="529"/>
      <c r="B733" s="291" t="s">
        <v>305</v>
      </c>
      <c r="C733" s="288" t="s">
        <v>160</v>
      </c>
      <c r="D733" s="292"/>
      <c r="E733" s="292"/>
      <c r="F733" s="292"/>
      <c r="G733" s="292"/>
      <c r="H733" s="292"/>
      <c r="I733" s="292"/>
      <c r="J733" s="292"/>
      <c r="K733" s="292"/>
      <c r="L733" s="292"/>
      <c r="M733" s="292"/>
      <c r="N733" s="292">
        <f>N732</f>
        <v>12</v>
      </c>
      <c r="O733" s="292"/>
      <c r="P733" s="292"/>
      <c r="Q733" s="292"/>
      <c r="R733" s="292"/>
      <c r="S733" s="292"/>
      <c r="T733" s="292"/>
      <c r="U733" s="292"/>
      <c r="V733" s="292"/>
      <c r="W733" s="292"/>
      <c r="X733" s="292"/>
      <c r="Y733" s="408">
        <f>Y732</f>
        <v>0</v>
      </c>
      <c r="Z733" s="408">
        <f t="shared" ref="Z733" si="1570">Z732</f>
        <v>0</v>
      </c>
      <c r="AA733" s="408">
        <f t="shared" ref="AA733" si="1571">AA732</f>
        <v>0</v>
      </c>
      <c r="AB733" s="408">
        <f t="shared" ref="AB733" si="1572">AB732</f>
        <v>0</v>
      </c>
      <c r="AC733" s="408">
        <f t="shared" ref="AC733" si="1573">AC732</f>
        <v>0</v>
      </c>
      <c r="AD733" s="408">
        <f t="shared" ref="AD733" si="1574">AD732</f>
        <v>0</v>
      </c>
      <c r="AE733" s="408">
        <f t="shared" ref="AE733" si="1575">AE732</f>
        <v>0</v>
      </c>
      <c r="AF733" s="408">
        <f t="shared" ref="AF733" si="1576">AF732</f>
        <v>0</v>
      </c>
      <c r="AG733" s="408">
        <f t="shared" ref="AG733" si="1577">AG732</f>
        <v>0</v>
      </c>
      <c r="AH733" s="408">
        <f t="shared" ref="AH733" si="1578">AH732</f>
        <v>0</v>
      </c>
      <c r="AI733" s="408">
        <f t="shared" ref="AI733" si="1579">AI732</f>
        <v>0</v>
      </c>
      <c r="AJ733" s="408">
        <f t="shared" ref="AJ733" si="1580">AJ732</f>
        <v>0</v>
      </c>
      <c r="AK733" s="408">
        <f t="shared" ref="AK733" si="1581">AK732</f>
        <v>0</v>
      </c>
      <c r="AL733" s="408">
        <f t="shared" ref="AL733" si="1582">AL732</f>
        <v>0</v>
      </c>
      <c r="AM733" s="303"/>
    </row>
    <row r="734" spans="1:39" ht="15" outlineLevel="1">
      <c r="A734" s="529"/>
      <c r="B734" s="425"/>
      <c r="C734" s="288"/>
      <c r="D734" s="288"/>
      <c r="E734" s="288"/>
      <c r="F734" s="288"/>
      <c r="G734" s="288"/>
      <c r="H734" s="288"/>
      <c r="I734" s="288"/>
      <c r="J734" s="288"/>
      <c r="K734" s="288"/>
      <c r="L734" s="288"/>
      <c r="M734" s="288"/>
      <c r="N734" s="288"/>
      <c r="O734" s="288"/>
      <c r="P734" s="288"/>
      <c r="Q734" s="288"/>
      <c r="R734" s="288"/>
      <c r="S734" s="288"/>
      <c r="T734" s="288"/>
      <c r="U734" s="288"/>
      <c r="V734" s="288"/>
      <c r="W734" s="288"/>
      <c r="X734" s="288"/>
      <c r="Y734" s="409"/>
      <c r="Z734" s="422"/>
      <c r="AA734" s="422"/>
      <c r="AB734" s="422"/>
      <c r="AC734" s="422"/>
      <c r="AD734" s="422"/>
      <c r="AE734" s="422"/>
      <c r="AF734" s="422"/>
      <c r="AG734" s="422"/>
      <c r="AH734" s="422"/>
      <c r="AI734" s="422"/>
      <c r="AJ734" s="422"/>
      <c r="AK734" s="422"/>
      <c r="AL734" s="422"/>
      <c r="AM734" s="303"/>
    </row>
    <row r="735" spans="1:39" ht="30" outlineLevel="1">
      <c r="A735" s="529">
        <v>48</v>
      </c>
      <c r="B735" s="425" t="s">
        <v>140</v>
      </c>
      <c r="C735" s="288" t="s">
        <v>25</v>
      </c>
      <c r="D735" s="292"/>
      <c r="E735" s="292"/>
      <c r="F735" s="292"/>
      <c r="G735" s="292"/>
      <c r="H735" s="292"/>
      <c r="I735" s="292"/>
      <c r="J735" s="292"/>
      <c r="K735" s="292"/>
      <c r="L735" s="292"/>
      <c r="M735" s="292"/>
      <c r="N735" s="292">
        <v>12</v>
      </c>
      <c r="O735" s="292"/>
      <c r="P735" s="292"/>
      <c r="Q735" s="292"/>
      <c r="R735" s="292"/>
      <c r="S735" s="292"/>
      <c r="T735" s="292"/>
      <c r="U735" s="292"/>
      <c r="V735" s="292"/>
      <c r="W735" s="292"/>
      <c r="X735" s="292"/>
      <c r="Y735" s="423"/>
      <c r="Z735" s="407"/>
      <c r="AA735" s="407"/>
      <c r="AB735" s="407"/>
      <c r="AC735" s="407"/>
      <c r="AD735" s="407"/>
      <c r="AE735" s="407"/>
      <c r="AF735" s="412"/>
      <c r="AG735" s="412"/>
      <c r="AH735" s="412"/>
      <c r="AI735" s="412"/>
      <c r="AJ735" s="412"/>
      <c r="AK735" s="412"/>
      <c r="AL735" s="412"/>
      <c r="AM735" s="293">
        <f>SUM(Y735:AL735)</f>
        <v>0</v>
      </c>
    </row>
    <row r="736" spans="1:39" ht="15" outlineLevel="1">
      <c r="A736" s="529"/>
      <c r="B736" s="291" t="s">
        <v>305</v>
      </c>
      <c r="C736" s="288" t="s">
        <v>160</v>
      </c>
      <c r="D736" s="292"/>
      <c r="E736" s="292"/>
      <c r="F736" s="292"/>
      <c r="G736" s="292"/>
      <c r="H736" s="292"/>
      <c r="I736" s="292"/>
      <c r="J736" s="292"/>
      <c r="K736" s="292"/>
      <c r="L736" s="292"/>
      <c r="M736" s="292"/>
      <c r="N736" s="292">
        <f>N735</f>
        <v>12</v>
      </c>
      <c r="O736" s="292"/>
      <c r="P736" s="292"/>
      <c r="Q736" s="292"/>
      <c r="R736" s="292"/>
      <c r="S736" s="292"/>
      <c r="T736" s="292"/>
      <c r="U736" s="292"/>
      <c r="V736" s="292"/>
      <c r="W736" s="292"/>
      <c r="X736" s="292"/>
      <c r="Y736" s="408">
        <f>Y735</f>
        <v>0</v>
      </c>
      <c r="Z736" s="408">
        <f t="shared" ref="Z736" si="1583">Z735</f>
        <v>0</v>
      </c>
      <c r="AA736" s="408">
        <f t="shared" ref="AA736" si="1584">AA735</f>
        <v>0</v>
      </c>
      <c r="AB736" s="408">
        <f t="shared" ref="AB736" si="1585">AB735</f>
        <v>0</v>
      </c>
      <c r="AC736" s="408">
        <f t="shared" ref="AC736" si="1586">AC735</f>
        <v>0</v>
      </c>
      <c r="AD736" s="408">
        <f t="shared" ref="AD736" si="1587">AD735</f>
        <v>0</v>
      </c>
      <c r="AE736" s="408">
        <f t="shared" ref="AE736" si="1588">AE735</f>
        <v>0</v>
      </c>
      <c r="AF736" s="408">
        <f t="shared" ref="AF736" si="1589">AF735</f>
        <v>0</v>
      </c>
      <c r="AG736" s="408">
        <f t="shared" ref="AG736" si="1590">AG735</f>
        <v>0</v>
      </c>
      <c r="AH736" s="408">
        <f t="shared" ref="AH736" si="1591">AH735</f>
        <v>0</v>
      </c>
      <c r="AI736" s="408">
        <f t="shared" ref="AI736" si="1592">AI735</f>
        <v>0</v>
      </c>
      <c r="AJ736" s="408">
        <f t="shared" ref="AJ736" si="1593">AJ735</f>
        <v>0</v>
      </c>
      <c r="AK736" s="408">
        <f t="shared" ref="AK736" si="1594">AK735</f>
        <v>0</v>
      </c>
      <c r="AL736" s="408">
        <f t="shared" ref="AL736" si="1595">AL735</f>
        <v>0</v>
      </c>
      <c r="AM736" s="303"/>
    </row>
    <row r="737" spans="1:40" ht="15" outlineLevel="1">
      <c r="A737" s="529"/>
      <c r="B737" s="425"/>
      <c r="C737" s="288"/>
      <c r="D737" s="288"/>
      <c r="E737" s="288"/>
      <c r="F737" s="288"/>
      <c r="G737" s="288"/>
      <c r="H737" s="288"/>
      <c r="I737" s="288"/>
      <c r="J737" s="288"/>
      <c r="K737" s="288"/>
      <c r="L737" s="288"/>
      <c r="M737" s="288"/>
      <c r="N737" s="288"/>
      <c r="O737" s="288"/>
      <c r="P737" s="288"/>
      <c r="Q737" s="288"/>
      <c r="R737" s="288"/>
      <c r="S737" s="288"/>
      <c r="T737" s="288"/>
      <c r="U737" s="288"/>
      <c r="V737" s="288"/>
      <c r="W737" s="288"/>
      <c r="X737" s="288"/>
      <c r="Y737" s="409"/>
      <c r="Z737" s="422"/>
      <c r="AA737" s="422"/>
      <c r="AB737" s="422"/>
      <c r="AC737" s="422"/>
      <c r="AD737" s="422"/>
      <c r="AE737" s="422"/>
      <c r="AF737" s="422"/>
      <c r="AG737" s="422"/>
      <c r="AH737" s="422"/>
      <c r="AI737" s="422"/>
      <c r="AJ737" s="422"/>
      <c r="AK737" s="422"/>
      <c r="AL737" s="422"/>
      <c r="AM737" s="303"/>
    </row>
    <row r="738" spans="1:40" ht="30" outlineLevel="1">
      <c r="A738" s="529">
        <v>49</v>
      </c>
      <c r="B738" s="425" t="s">
        <v>141</v>
      </c>
      <c r="C738" s="288" t="s">
        <v>25</v>
      </c>
      <c r="D738" s="292"/>
      <c r="E738" s="292"/>
      <c r="F738" s="292"/>
      <c r="G738" s="292"/>
      <c r="H738" s="292"/>
      <c r="I738" s="292"/>
      <c r="J738" s="292"/>
      <c r="K738" s="292"/>
      <c r="L738" s="292"/>
      <c r="M738" s="292"/>
      <c r="N738" s="292">
        <v>12</v>
      </c>
      <c r="O738" s="292"/>
      <c r="P738" s="292"/>
      <c r="Q738" s="292"/>
      <c r="R738" s="292"/>
      <c r="S738" s="292"/>
      <c r="T738" s="292"/>
      <c r="U738" s="292"/>
      <c r="V738" s="292"/>
      <c r="W738" s="292"/>
      <c r="X738" s="292"/>
      <c r="Y738" s="423"/>
      <c r="Z738" s="407"/>
      <c r="AA738" s="407"/>
      <c r="AB738" s="407"/>
      <c r="AC738" s="407"/>
      <c r="AD738" s="407"/>
      <c r="AE738" s="407"/>
      <c r="AF738" s="412"/>
      <c r="AG738" s="412"/>
      <c r="AH738" s="412"/>
      <c r="AI738" s="412"/>
      <c r="AJ738" s="412"/>
      <c r="AK738" s="412"/>
      <c r="AL738" s="412"/>
      <c r="AM738" s="293">
        <f>SUM(Y738:AL738)</f>
        <v>0</v>
      </c>
    </row>
    <row r="739" spans="1:40" ht="15" outlineLevel="1">
      <c r="A739" s="529"/>
      <c r="B739" s="291" t="s">
        <v>305</v>
      </c>
      <c r="C739" s="288" t="s">
        <v>160</v>
      </c>
      <c r="D739" s="292"/>
      <c r="E739" s="292"/>
      <c r="F739" s="292"/>
      <c r="G739" s="292"/>
      <c r="H739" s="292"/>
      <c r="I739" s="292"/>
      <c r="J739" s="292"/>
      <c r="K739" s="292"/>
      <c r="L739" s="292"/>
      <c r="M739" s="292"/>
      <c r="N739" s="292">
        <f>N738</f>
        <v>12</v>
      </c>
      <c r="O739" s="292"/>
      <c r="P739" s="292"/>
      <c r="Q739" s="292"/>
      <c r="R739" s="292"/>
      <c r="S739" s="292"/>
      <c r="T739" s="292"/>
      <c r="U739" s="292"/>
      <c r="V739" s="292"/>
      <c r="W739" s="292"/>
      <c r="X739" s="292"/>
      <c r="Y739" s="408">
        <f>Y738</f>
        <v>0</v>
      </c>
      <c r="Z739" s="408">
        <f t="shared" ref="Z739" si="1596">Z738</f>
        <v>0</v>
      </c>
      <c r="AA739" s="408">
        <f t="shared" ref="AA739" si="1597">AA738</f>
        <v>0</v>
      </c>
      <c r="AB739" s="408">
        <f t="shared" ref="AB739" si="1598">AB738</f>
        <v>0</v>
      </c>
      <c r="AC739" s="408">
        <f t="shared" ref="AC739" si="1599">AC738</f>
        <v>0</v>
      </c>
      <c r="AD739" s="408">
        <f t="shared" ref="AD739" si="1600">AD738</f>
        <v>0</v>
      </c>
      <c r="AE739" s="408">
        <f t="shared" ref="AE739" si="1601">AE738</f>
        <v>0</v>
      </c>
      <c r="AF739" s="408">
        <f t="shared" ref="AF739" si="1602">AF738</f>
        <v>0</v>
      </c>
      <c r="AG739" s="408">
        <f t="shared" ref="AG739" si="1603">AG738</f>
        <v>0</v>
      </c>
      <c r="AH739" s="408">
        <f t="shared" ref="AH739" si="1604">AH738</f>
        <v>0</v>
      </c>
      <c r="AI739" s="408">
        <f t="shared" ref="AI739" si="1605">AI738</f>
        <v>0</v>
      </c>
      <c r="AJ739" s="408">
        <f t="shared" ref="AJ739" si="1606">AJ738</f>
        <v>0</v>
      </c>
      <c r="AK739" s="408">
        <f t="shared" ref="AK739" si="1607">AK738</f>
        <v>0</v>
      </c>
      <c r="AL739" s="408">
        <f t="shared" ref="AL739" si="1608">AL738</f>
        <v>0</v>
      </c>
      <c r="AM739" s="303"/>
    </row>
    <row r="740" spans="1:40" ht="15" outlineLevel="1">
      <c r="A740" s="529"/>
      <c r="B740" s="291"/>
      <c r="C740" s="302"/>
      <c r="D740" s="288"/>
      <c r="E740" s="288"/>
      <c r="F740" s="288"/>
      <c r="G740" s="288"/>
      <c r="H740" s="288"/>
      <c r="I740" s="288"/>
      <c r="J740" s="288"/>
      <c r="K740" s="288"/>
      <c r="L740" s="288"/>
      <c r="M740" s="288"/>
      <c r="N740" s="288"/>
      <c r="O740" s="288"/>
      <c r="P740" s="288"/>
      <c r="Q740" s="288"/>
      <c r="R740" s="288"/>
      <c r="S740" s="288"/>
      <c r="T740" s="288"/>
      <c r="U740" s="288"/>
      <c r="V740" s="288"/>
      <c r="W740" s="288"/>
      <c r="X740" s="288"/>
      <c r="Y740" s="409"/>
      <c r="Z740" s="409"/>
      <c r="AA740" s="409"/>
      <c r="AB740" s="409"/>
      <c r="AC740" s="409"/>
      <c r="AD740" s="409"/>
      <c r="AE740" s="409"/>
      <c r="AF740" s="409"/>
      <c r="AG740" s="409"/>
      <c r="AH740" s="409"/>
      <c r="AI740" s="409"/>
      <c r="AJ740" s="409"/>
      <c r="AK740" s="409"/>
      <c r="AL740" s="409"/>
      <c r="AM740" s="303"/>
    </row>
    <row r="741" spans="1:40" ht="15.6">
      <c r="B741" s="324" t="s">
        <v>306</v>
      </c>
      <c r="C741" s="326"/>
      <c r="D741" s="326">
        <f>SUM(D584:D739)</f>
        <v>6588275</v>
      </c>
      <c r="E741" s="326"/>
      <c r="F741" s="326"/>
      <c r="G741" s="326"/>
      <c r="H741" s="326"/>
      <c r="I741" s="326"/>
      <c r="J741" s="326"/>
      <c r="K741" s="326"/>
      <c r="L741" s="326"/>
      <c r="M741" s="326"/>
      <c r="N741" s="326"/>
      <c r="O741" s="326">
        <f>SUM(O584:O739)</f>
        <v>900.91680044058455</v>
      </c>
      <c r="P741" s="326"/>
      <c r="Q741" s="326"/>
      <c r="R741" s="326"/>
      <c r="S741" s="326"/>
      <c r="T741" s="326"/>
      <c r="U741" s="326"/>
      <c r="V741" s="326"/>
      <c r="W741" s="326"/>
      <c r="X741" s="326"/>
      <c r="Y741" s="326">
        <f>IF(Y582="kWh",SUMPRODUCT(D584:D739,Y584:Y739))</f>
        <v>2541828</v>
      </c>
      <c r="Z741" s="326">
        <f>IF(Z582="kWh",SUMPRODUCT(D584:D739,Z584:Z739))</f>
        <v>1290030.73</v>
      </c>
      <c r="AA741" s="326">
        <f>IF(AA582="kw",SUMPRODUCT(N584:N739,O584:O739,AA584:AA739),SUMPRODUCT(D584:D739,AA584:AA739))</f>
        <v>5266.1384437637716</v>
      </c>
      <c r="AB741" s="326">
        <f>IF(AB582="kw",SUMPRODUCT(N584:N739,O584:O739,AB584:AB739),SUMPRODUCT(D584:D739,AB584:AB739))</f>
        <v>0</v>
      </c>
      <c r="AC741" s="326">
        <f>IF(AC582="kw",SUMPRODUCT(N584:N739,O584:O739,AC584:AC739),SUMPRODUCT(D584:D739,AC584:AC739))</f>
        <v>0</v>
      </c>
      <c r="AD741" s="326">
        <f>IF(AD582="kw",SUMPRODUCT(N584:N739,O584:O739,AD584:AD739),SUMPRODUCT(D584:D739,AD584:AD739))</f>
        <v>0</v>
      </c>
      <c r="AE741" s="326">
        <f>IF(AE582="kw",SUMPRODUCT(N584:N739,O584:O739,AE584:AE739),SUMPRODUCT(D584:D739,AE584:AE739))</f>
        <v>0</v>
      </c>
      <c r="AF741" s="326">
        <f>IF(AF582="kw",SUMPRODUCT(N584:N739,O584:O739,AF584:AF739),SUMPRODUCT(D584:D739,AF584:AF739))</f>
        <v>0</v>
      </c>
      <c r="AG741" s="326">
        <f>IF(AG582="kw",SUMPRODUCT(N584:N739,O584:O739,AG584:AG739),SUMPRODUCT(D584:D739,AG584:AG739))</f>
        <v>0</v>
      </c>
      <c r="AH741" s="326">
        <f>IF(AH582="kw",SUMPRODUCT(N584:N739,O584:O739,AH584:AH739),SUMPRODUCT(D584:D739,AH584:AH739))</f>
        <v>0</v>
      </c>
      <c r="AI741" s="326">
        <f>IF(AI582="kw",SUMPRODUCT(N584:N739,O584:O739,AI584:AI739),SUMPRODUCT(D584:D739,AI584:AI739))</f>
        <v>0</v>
      </c>
      <c r="AJ741" s="326">
        <f>IF(AJ582="kw",SUMPRODUCT(N584:N739,O584:O739,AJ584:AJ739),SUMPRODUCT(D584:D739,AJ584:AJ739))</f>
        <v>0</v>
      </c>
      <c r="AK741" s="326">
        <f>IF(AK582="kw",SUMPRODUCT(N584:N739,O584:O739,AK584:AK739),SUMPRODUCT(D584:D739,AK584:AK739))</f>
        <v>0</v>
      </c>
      <c r="AL741" s="326">
        <f>IF(AL582="kw",SUMPRODUCT(N584:N739,O584:O739,AL584:AL739),SUMPRODUCT(D584:D739,AL584:AL739))</f>
        <v>0</v>
      </c>
      <c r="AM741" s="327"/>
    </row>
    <row r="742" spans="1:40" ht="15.6">
      <c r="B742" s="388" t="s">
        <v>307</v>
      </c>
      <c r="C742" s="389"/>
      <c r="D742" s="389"/>
      <c r="E742" s="389"/>
      <c r="F742" s="389"/>
      <c r="G742" s="389"/>
      <c r="H742" s="389"/>
      <c r="I742" s="389"/>
      <c r="J742" s="389"/>
      <c r="K742" s="389"/>
      <c r="L742" s="389"/>
      <c r="M742" s="389"/>
      <c r="N742" s="389"/>
      <c r="O742" s="389"/>
      <c r="P742" s="389"/>
      <c r="Q742" s="389"/>
      <c r="R742" s="389"/>
      <c r="S742" s="389"/>
      <c r="T742" s="389"/>
      <c r="U742" s="389"/>
      <c r="V742" s="389"/>
      <c r="W742" s="389"/>
      <c r="X742" s="389"/>
      <c r="Y742" s="389">
        <f>HLOOKUP(Y399,'2. LRAMVA Threshold'!$B$42:$Q$53,10,FALSE)</f>
        <v>5833432</v>
      </c>
      <c r="Z742" s="389">
        <f>HLOOKUP(Z399,'2. LRAMVA Threshold'!$B$42:$Q$53,10,FALSE)</f>
        <v>2034918</v>
      </c>
      <c r="AA742" s="389">
        <f>HLOOKUP(AA399,'2. LRAMVA Threshold'!$B$42:$Q$53,10,FALSE)</f>
        <v>2408</v>
      </c>
      <c r="AB742" s="389">
        <f>HLOOKUP(AB399,'2. LRAMVA Threshold'!$B$42:$Q$53,10,FALSE)</f>
        <v>0</v>
      </c>
      <c r="AC742" s="389">
        <f>HLOOKUP(AC399,'2. LRAMVA Threshold'!$B$42:$Q$53,10,FALSE)</f>
        <v>0</v>
      </c>
      <c r="AD742" s="389">
        <f>HLOOKUP(AD399,'2. LRAMVA Threshold'!$B$42:$Q$53,10,FALSE)</f>
        <v>49</v>
      </c>
      <c r="AE742" s="389">
        <f>HLOOKUP(AE399,'2. LRAMVA Threshold'!$B$42:$Q$53,10,FALSE)</f>
        <v>0</v>
      </c>
      <c r="AF742" s="389">
        <f>HLOOKUP(AF399,'2. LRAMVA Threshold'!$B$42:$Q$53,10,FALSE)</f>
        <v>0</v>
      </c>
      <c r="AG742" s="389">
        <f>HLOOKUP(AG399,'2. LRAMVA Threshold'!$B$42:$Q$53,10,FALSE)</f>
        <v>0</v>
      </c>
      <c r="AH742" s="389">
        <f>HLOOKUP(AH399,'2. LRAMVA Threshold'!$B$42:$Q$53,10,FALSE)</f>
        <v>0</v>
      </c>
      <c r="AI742" s="389">
        <f>HLOOKUP(AI399,'2. LRAMVA Threshold'!$B$42:$Q$53,10,FALSE)</f>
        <v>0</v>
      </c>
      <c r="AJ742" s="389">
        <f>HLOOKUP(AJ399,'2. LRAMVA Threshold'!$B$42:$Q$53,10,FALSE)</f>
        <v>0</v>
      </c>
      <c r="AK742" s="389">
        <f>HLOOKUP(AK399,'2. LRAMVA Threshold'!$B$42:$Q$53,10,FALSE)</f>
        <v>0</v>
      </c>
      <c r="AL742" s="389">
        <f>HLOOKUP(AL399,'2. LRAMVA Threshold'!$B$42:$Q$53,10,FALSE)</f>
        <v>0</v>
      </c>
      <c r="AM742" s="439"/>
    </row>
    <row r="743" spans="1:40" ht="15">
      <c r="B743" s="391"/>
      <c r="C743" s="429"/>
      <c r="D743" s="430"/>
      <c r="E743" s="430"/>
      <c r="F743" s="430"/>
      <c r="G743" s="430"/>
      <c r="H743" s="430"/>
      <c r="I743" s="430"/>
      <c r="J743" s="430"/>
      <c r="K743" s="430"/>
      <c r="L743" s="430"/>
      <c r="M743" s="430"/>
      <c r="N743" s="430"/>
      <c r="O743" s="431"/>
      <c r="P743" s="430"/>
      <c r="Q743" s="430"/>
      <c r="R743" s="430"/>
      <c r="S743" s="432"/>
      <c r="T743" s="432"/>
      <c r="U743" s="432"/>
      <c r="V743" s="432"/>
      <c r="W743" s="430"/>
      <c r="X743" s="430"/>
      <c r="Y743" s="433"/>
      <c r="Z743" s="433"/>
      <c r="AA743" s="433"/>
      <c r="AB743" s="433"/>
      <c r="AC743" s="433"/>
      <c r="AD743" s="433"/>
      <c r="AE743" s="433"/>
      <c r="AF743" s="396"/>
      <c r="AG743" s="396"/>
      <c r="AH743" s="396"/>
      <c r="AI743" s="396"/>
      <c r="AJ743" s="396"/>
      <c r="AK743" s="396"/>
      <c r="AL743" s="396"/>
      <c r="AM743" s="397"/>
    </row>
    <row r="744" spans="1:40" ht="15">
      <c r="B744" s="321" t="s">
        <v>308</v>
      </c>
      <c r="C744" s="335"/>
      <c r="D744" s="335"/>
      <c r="E744" s="373"/>
      <c r="F744" s="373"/>
      <c r="G744" s="373"/>
      <c r="H744" s="373"/>
      <c r="I744" s="373"/>
      <c r="J744" s="373"/>
      <c r="K744" s="373"/>
      <c r="L744" s="373"/>
      <c r="M744" s="373"/>
      <c r="N744" s="373"/>
      <c r="O744" s="288"/>
      <c r="P744" s="337"/>
      <c r="Q744" s="337"/>
      <c r="R744" s="337"/>
      <c r="S744" s="336"/>
      <c r="T744" s="336"/>
      <c r="U744" s="336"/>
      <c r="V744" s="336"/>
      <c r="W744" s="337"/>
      <c r="X744" s="337"/>
      <c r="Y744" s="338">
        <f>HLOOKUP(Y$35,'3.  Distribution Rates'!$C$122:$P$133,10,FALSE)</f>
        <v>4.1999999999999997E-3</v>
      </c>
      <c r="Z744" s="338">
        <f>HLOOKUP(Z$35,'3.  Distribution Rates'!$C$122:$P$133,10,FALSE)</f>
        <v>1.9099999999999999E-2</v>
      </c>
      <c r="AA744" s="338">
        <f>HLOOKUP(AA$35,'3.  Distribution Rates'!$C$122:$P$133,10,FALSE)</f>
        <v>4.3798000000000004</v>
      </c>
      <c r="AB744" s="338">
        <f>HLOOKUP(AB$35,'3.  Distribution Rates'!$C$122:$P$133,10,FALSE)</f>
        <v>1.0999999999999999E-2</v>
      </c>
      <c r="AC744" s="338">
        <f>HLOOKUP(AC$35,'3.  Distribution Rates'!$C$122:$P$133,10,FALSE)</f>
        <v>12.882400000000001</v>
      </c>
      <c r="AD744" s="338">
        <f>HLOOKUP(AD$35,'3.  Distribution Rates'!$C$122:$P$133,10,FALSE)</f>
        <v>2.6983999999999999</v>
      </c>
      <c r="AE744" s="338">
        <f>HLOOKUP(AE$35,'3.  Distribution Rates'!$C$122:$P$133,10,FALSE)</f>
        <v>0</v>
      </c>
      <c r="AF744" s="338">
        <f>HLOOKUP(AF$35,'3.  Distribution Rates'!$C$122:$P$133,10,FALSE)</f>
        <v>0</v>
      </c>
      <c r="AG744" s="338">
        <f>HLOOKUP(AG$35,'3.  Distribution Rates'!$C$122:$P$133,10,FALSE)</f>
        <v>0</v>
      </c>
      <c r="AH744" s="338">
        <f>HLOOKUP(AH$35,'3.  Distribution Rates'!$C$122:$P$133,10,FALSE)</f>
        <v>0</v>
      </c>
      <c r="AI744" s="338">
        <f>HLOOKUP(AI$35,'3.  Distribution Rates'!$C$122:$P$133,10,FALSE)</f>
        <v>0</v>
      </c>
      <c r="AJ744" s="338">
        <f>HLOOKUP(AJ$35,'3.  Distribution Rates'!$C$122:$P$133,10,FALSE)</f>
        <v>0</v>
      </c>
      <c r="AK744" s="338">
        <f>HLOOKUP(AK$35,'3.  Distribution Rates'!$C$122:$P$133,10,FALSE)</f>
        <v>0</v>
      </c>
      <c r="AL744" s="338">
        <f>HLOOKUP(AL$35,'3.  Distribution Rates'!$C$122:$P$133,10,FALSE)</f>
        <v>0</v>
      </c>
      <c r="AM744" s="345"/>
      <c r="AN744" s="440"/>
    </row>
    <row r="745" spans="1:40" ht="15">
      <c r="B745" s="321"/>
      <c r="C745" s="342"/>
      <c r="D745" s="306"/>
      <c r="E745" s="276"/>
      <c r="F745" s="276"/>
      <c r="G745" s="276"/>
      <c r="H745" s="276"/>
      <c r="I745" s="276"/>
      <c r="J745" s="276"/>
      <c r="K745" s="276"/>
      <c r="L745" s="276"/>
      <c r="M745" s="276"/>
      <c r="N745" s="276"/>
      <c r="O745" s="288"/>
      <c r="P745" s="276"/>
      <c r="Q745" s="276"/>
      <c r="R745" s="276"/>
      <c r="S745" s="306"/>
      <c r="T745" s="306"/>
      <c r="U745" s="306"/>
      <c r="V745" s="306"/>
      <c r="W745" s="276"/>
      <c r="X745" s="276"/>
      <c r="Y745" s="375"/>
      <c r="Z745" s="375"/>
      <c r="AA745" s="375"/>
      <c r="AB745" s="375"/>
      <c r="AC745" s="375"/>
      <c r="AD745" s="375"/>
      <c r="AE745" s="375"/>
      <c r="AF745" s="375"/>
      <c r="AG745" s="375"/>
      <c r="AH745" s="375"/>
      <c r="AI745" s="375"/>
      <c r="AJ745" s="375"/>
      <c r="AK745" s="375"/>
      <c r="AL745" s="375"/>
      <c r="AM745" s="626"/>
      <c r="AN745" s="440"/>
    </row>
    <row r="746" spans="1:40" ht="15">
      <c r="B746" s="321" t="s">
        <v>309</v>
      </c>
      <c r="C746" s="342"/>
      <c r="D746" s="306"/>
      <c r="E746" s="276"/>
      <c r="F746" s="276"/>
      <c r="G746" s="276"/>
      <c r="H746" s="276"/>
      <c r="I746" s="276"/>
      <c r="J746" s="276"/>
      <c r="K746" s="276"/>
      <c r="L746" s="276"/>
      <c r="M746" s="276"/>
      <c r="N746" s="276"/>
      <c r="O746" s="288"/>
      <c r="P746" s="276"/>
      <c r="Q746" s="276"/>
      <c r="R746" s="276"/>
      <c r="S746" s="306"/>
      <c r="T746" s="306"/>
      <c r="U746" s="306"/>
      <c r="V746" s="306"/>
      <c r="W746" s="276"/>
      <c r="X746" s="276"/>
      <c r="Y746" s="375">
        <f>'4.  2011-2014 LRAM'!Y270*Y744</f>
        <v>1779.7018076236916</v>
      </c>
      <c r="Z746" s="375">
        <f>'4.  2011-2014 LRAM'!Z270*Z744</f>
        <v>16401.640318659727</v>
      </c>
      <c r="AA746" s="375">
        <f>'4.  2011-2014 LRAM'!AA270*AA744</f>
        <v>11569.385277428617</v>
      </c>
      <c r="AB746" s="375">
        <f>'4.  2011-2014 LRAM'!AB270*AB744</f>
        <v>0</v>
      </c>
      <c r="AC746" s="375">
        <f>'4.  2011-2014 LRAM'!AC270*AC744</f>
        <v>0</v>
      </c>
      <c r="AD746" s="375">
        <f>'4.  2011-2014 LRAM'!AD270*AD744</f>
        <v>0</v>
      </c>
      <c r="AE746" s="375">
        <f>'4.  2011-2014 LRAM'!AE270*AE744</f>
        <v>0</v>
      </c>
      <c r="AF746" s="375">
        <f>'4.  2011-2014 LRAM'!AF270*AF744</f>
        <v>0</v>
      </c>
      <c r="AG746" s="375">
        <f>'4.  2011-2014 LRAM'!AG270*AG744</f>
        <v>0</v>
      </c>
      <c r="AH746" s="375">
        <f>'4.  2011-2014 LRAM'!AH270*AH744</f>
        <v>0</v>
      </c>
      <c r="AI746" s="375">
        <f>'4.  2011-2014 LRAM'!AI270*AI744</f>
        <v>0</v>
      </c>
      <c r="AJ746" s="375">
        <f>'4.  2011-2014 LRAM'!AJ270*AJ744</f>
        <v>0</v>
      </c>
      <c r="AK746" s="375">
        <f>'4.  2011-2014 LRAM'!AK270*AK744</f>
        <v>0</v>
      </c>
      <c r="AL746" s="375">
        <f>'4.  2011-2014 LRAM'!AL270*AL744</f>
        <v>0</v>
      </c>
      <c r="AM746" s="626">
        <f t="shared" ref="AM746:AM752" si="1609">SUM(Y746:AL746)</f>
        <v>29750.727403712037</v>
      </c>
      <c r="AN746" s="440"/>
    </row>
    <row r="747" spans="1:40" ht="15">
      <c r="B747" s="321" t="s">
        <v>310</v>
      </c>
      <c r="C747" s="342"/>
      <c r="D747" s="306"/>
      <c r="E747" s="276"/>
      <c r="F747" s="276"/>
      <c r="G747" s="276"/>
      <c r="H747" s="276"/>
      <c r="I747" s="276"/>
      <c r="J747" s="276"/>
      <c r="K747" s="276"/>
      <c r="L747" s="276"/>
      <c r="M747" s="276"/>
      <c r="N747" s="276"/>
      <c r="O747" s="288"/>
      <c r="P747" s="276"/>
      <c r="Q747" s="276"/>
      <c r="R747" s="276"/>
      <c r="S747" s="306"/>
      <c r="T747" s="306"/>
      <c r="U747" s="306"/>
      <c r="V747" s="306"/>
      <c r="W747" s="276"/>
      <c r="X747" s="276"/>
      <c r="Y747" s="375">
        <f>'4.  2011-2014 LRAM'!Y398*Y744</f>
        <v>3247.3517795353278</v>
      </c>
      <c r="Z747" s="375">
        <f>'4.  2011-2014 LRAM'!Z398*Z744</f>
        <v>15352.805682726039</v>
      </c>
      <c r="AA747" s="375">
        <f>'4.  2011-2014 LRAM'!AA398*AA744</f>
        <v>7646.8162903323064</v>
      </c>
      <c r="AB747" s="375">
        <f>'4.  2011-2014 LRAM'!AB398*AB744</f>
        <v>0</v>
      </c>
      <c r="AC747" s="375">
        <f>'4.  2011-2014 LRAM'!AC398*AC744</f>
        <v>0</v>
      </c>
      <c r="AD747" s="375">
        <f>'4.  2011-2014 LRAM'!AD398*AD744</f>
        <v>0</v>
      </c>
      <c r="AE747" s="375">
        <f>'4.  2011-2014 LRAM'!AE398*AE744</f>
        <v>0</v>
      </c>
      <c r="AF747" s="375">
        <f>'4.  2011-2014 LRAM'!AF398*AF744</f>
        <v>0</v>
      </c>
      <c r="AG747" s="375">
        <f>'4.  2011-2014 LRAM'!AG398*AG744</f>
        <v>0</v>
      </c>
      <c r="AH747" s="375">
        <f>'4.  2011-2014 LRAM'!AH398*AH744</f>
        <v>0</v>
      </c>
      <c r="AI747" s="375">
        <f>'4.  2011-2014 LRAM'!AI398*AI744</f>
        <v>0</v>
      </c>
      <c r="AJ747" s="375">
        <f>'4.  2011-2014 LRAM'!AJ398*AJ744</f>
        <v>0</v>
      </c>
      <c r="AK747" s="375">
        <f>'4.  2011-2014 LRAM'!AK398*AK744</f>
        <v>0</v>
      </c>
      <c r="AL747" s="375">
        <f>'4.  2011-2014 LRAM'!AL398*AL744</f>
        <v>0</v>
      </c>
      <c r="AM747" s="626">
        <f t="shared" si="1609"/>
        <v>26246.973752593673</v>
      </c>
      <c r="AN747" s="440"/>
    </row>
    <row r="748" spans="1:40" ht="15">
      <c r="B748" s="321" t="s">
        <v>311</v>
      </c>
      <c r="C748" s="342"/>
      <c r="D748" s="306"/>
      <c r="E748" s="276"/>
      <c r="F748" s="276"/>
      <c r="G748" s="276"/>
      <c r="H748" s="276"/>
      <c r="I748" s="276"/>
      <c r="J748" s="276"/>
      <c r="K748" s="276"/>
      <c r="L748" s="276"/>
      <c r="M748" s="276"/>
      <c r="N748" s="276"/>
      <c r="O748" s="288"/>
      <c r="P748" s="276"/>
      <c r="Q748" s="276"/>
      <c r="R748" s="276"/>
      <c r="S748" s="306"/>
      <c r="T748" s="306"/>
      <c r="U748" s="306"/>
      <c r="V748" s="306"/>
      <c r="W748" s="276"/>
      <c r="X748" s="276"/>
      <c r="Y748" s="375">
        <f>'4.  2011-2014 LRAM'!Y527*Y744</f>
        <v>8972.009510437887</v>
      </c>
      <c r="Z748" s="375">
        <f>'4.  2011-2014 LRAM'!Z527*Z744</f>
        <v>12884.814884539399</v>
      </c>
      <c r="AA748" s="375">
        <f>'4.  2011-2014 LRAM'!AA527*AA744</f>
        <v>26454.564185218434</v>
      </c>
      <c r="AB748" s="375">
        <f>'4.  2011-2014 LRAM'!AB527*AB744</f>
        <v>0</v>
      </c>
      <c r="AC748" s="375">
        <f>'4.  2011-2014 LRAM'!AC527*AC744</f>
        <v>0</v>
      </c>
      <c r="AD748" s="375">
        <f>'4.  2011-2014 LRAM'!AD527*AD744</f>
        <v>344.31909740054402</v>
      </c>
      <c r="AE748" s="375">
        <f>'4.  2011-2014 LRAM'!AE527*AE744</f>
        <v>0</v>
      </c>
      <c r="AF748" s="375">
        <f>'4.  2011-2014 LRAM'!AF527*AF744</f>
        <v>0</v>
      </c>
      <c r="AG748" s="375">
        <f>'4.  2011-2014 LRAM'!AG527*AG744</f>
        <v>0</v>
      </c>
      <c r="AH748" s="375">
        <f>'4.  2011-2014 LRAM'!AH527*AH744</f>
        <v>0</v>
      </c>
      <c r="AI748" s="375">
        <f>'4.  2011-2014 LRAM'!AI527*AI744</f>
        <v>0</v>
      </c>
      <c r="AJ748" s="375">
        <f>'4.  2011-2014 LRAM'!AJ527*AJ744</f>
        <v>0</v>
      </c>
      <c r="AK748" s="375">
        <f>'4.  2011-2014 LRAM'!AK527*AK744</f>
        <v>0</v>
      </c>
      <c r="AL748" s="375">
        <f>'4.  2011-2014 LRAM'!AL527*AL744</f>
        <v>0</v>
      </c>
      <c r="AM748" s="626">
        <f t="shared" si="1609"/>
        <v>48655.707677596263</v>
      </c>
      <c r="AN748" s="440"/>
    </row>
    <row r="749" spans="1:40" ht="15">
      <c r="B749" s="321" t="s">
        <v>312</v>
      </c>
      <c r="C749" s="342"/>
      <c r="D749" s="306"/>
      <c r="E749" s="276"/>
      <c r="F749" s="276"/>
      <c r="G749" s="276"/>
      <c r="H749" s="276"/>
      <c r="I749" s="276"/>
      <c r="J749" s="276"/>
      <c r="K749" s="276"/>
      <c r="L749" s="276"/>
      <c r="M749" s="276"/>
      <c r="N749" s="276"/>
      <c r="O749" s="288"/>
      <c r="P749" s="276"/>
      <c r="Q749" s="276"/>
      <c r="R749" s="276"/>
      <c r="S749" s="306"/>
      <c r="T749" s="306"/>
      <c r="U749" s="306"/>
      <c r="V749" s="306"/>
      <c r="W749" s="276"/>
      <c r="X749" s="276"/>
      <c r="Y749" s="375">
        <f t="shared" ref="Y749:AL749" si="1610">Y209*Y744</f>
        <v>17271.0762</v>
      </c>
      <c r="Z749" s="375">
        <f t="shared" si="1610"/>
        <v>18920.088466799996</v>
      </c>
      <c r="AA749" s="375">
        <f t="shared" si="1610"/>
        <v>39719.565278399998</v>
      </c>
      <c r="AB749" s="375">
        <f t="shared" si="1610"/>
        <v>0</v>
      </c>
      <c r="AC749" s="375">
        <f t="shared" si="1610"/>
        <v>0</v>
      </c>
      <c r="AD749" s="375">
        <f t="shared" si="1610"/>
        <v>0</v>
      </c>
      <c r="AE749" s="375">
        <f t="shared" si="1610"/>
        <v>0</v>
      </c>
      <c r="AF749" s="375">
        <f t="shared" si="1610"/>
        <v>0</v>
      </c>
      <c r="AG749" s="375">
        <f t="shared" si="1610"/>
        <v>0</v>
      </c>
      <c r="AH749" s="375">
        <f t="shared" si="1610"/>
        <v>0</v>
      </c>
      <c r="AI749" s="375">
        <f t="shared" si="1610"/>
        <v>0</v>
      </c>
      <c r="AJ749" s="375">
        <f t="shared" si="1610"/>
        <v>0</v>
      </c>
      <c r="AK749" s="375">
        <f t="shared" si="1610"/>
        <v>0</v>
      </c>
      <c r="AL749" s="375">
        <f t="shared" si="1610"/>
        <v>0</v>
      </c>
      <c r="AM749" s="626">
        <f t="shared" si="1609"/>
        <v>75910.729945200001</v>
      </c>
      <c r="AN749" s="440"/>
    </row>
    <row r="750" spans="1:40" ht="15">
      <c r="B750" s="321" t="s">
        <v>313</v>
      </c>
      <c r="C750" s="342"/>
      <c r="D750" s="306"/>
      <c r="E750" s="276"/>
      <c r="F750" s="276"/>
      <c r="G750" s="276"/>
      <c r="H750" s="276"/>
      <c r="I750" s="276"/>
      <c r="J750" s="276"/>
      <c r="K750" s="276"/>
      <c r="L750" s="276"/>
      <c r="M750" s="276"/>
      <c r="N750" s="276"/>
      <c r="O750" s="288"/>
      <c r="P750" s="276"/>
      <c r="Q750" s="276"/>
      <c r="R750" s="276"/>
      <c r="S750" s="306"/>
      <c r="T750" s="306"/>
      <c r="U750" s="306"/>
      <c r="V750" s="306"/>
      <c r="W750" s="276"/>
      <c r="X750" s="276"/>
      <c r="Y750" s="375">
        <f t="shared" ref="Y750:AL750" si="1611">Y391*Y744</f>
        <v>20299.120799999997</v>
      </c>
      <c r="Z750" s="375">
        <f t="shared" si="1611"/>
        <v>22009.675683100002</v>
      </c>
      <c r="AA750" s="375">
        <f t="shared" si="1611"/>
        <v>31700.431785600005</v>
      </c>
      <c r="AB750" s="375">
        <f t="shared" si="1611"/>
        <v>0</v>
      </c>
      <c r="AC750" s="375">
        <f t="shared" si="1611"/>
        <v>0</v>
      </c>
      <c r="AD750" s="375">
        <f t="shared" si="1611"/>
        <v>0</v>
      </c>
      <c r="AE750" s="375">
        <f t="shared" si="1611"/>
        <v>0</v>
      </c>
      <c r="AF750" s="375">
        <f t="shared" si="1611"/>
        <v>0</v>
      </c>
      <c r="AG750" s="375">
        <f t="shared" si="1611"/>
        <v>0</v>
      </c>
      <c r="AH750" s="375">
        <f t="shared" si="1611"/>
        <v>0</v>
      </c>
      <c r="AI750" s="375">
        <f t="shared" si="1611"/>
        <v>0</v>
      </c>
      <c r="AJ750" s="375">
        <f t="shared" si="1611"/>
        <v>0</v>
      </c>
      <c r="AK750" s="375">
        <f t="shared" si="1611"/>
        <v>0</v>
      </c>
      <c r="AL750" s="375">
        <f t="shared" si="1611"/>
        <v>0</v>
      </c>
      <c r="AM750" s="626">
        <f t="shared" si="1609"/>
        <v>74009.228268700012</v>
      </c>
      <c r="AN750" s="440"/>
    </row>
    <row r="751" spans="1:40" ht="15">
      <c r="B751" s="321" t="s">
        <v>314</v>
      </c>
      <c r="C751" s="342"/>
      <c r="D751" s="306"/>
      <c r="E751" s="276"/>
      <c r="F751" s="276"/>
      <c r="G751" s="276"/>
      <c r="H751" s="276"/>
      <c r="I751" s="276"/>
      <c r="J751" s="276"/>
      <c r="K751" s="276"/>
      <c r="L751" s="276"/>
      <c r="M751" s="276"/>
      <c r="N751" s="276"/>
      <c r="O751" s="288"/>
      <c r="P751" s="276"/>
      <c r="Q751" s="276"/>
      <c r="R751" s="276"/>
      <c r="S751" s="306"/>
      <c r="T751" s="306"/>
      <c r="U751" s="306"/>
      <c r="V751" s="306"/>
      <c r="W751" s="276"/>
      <c r="X751" s="276"/>
      <c r="Y751" s="375">
        <f t="shared" ref="Y751:AL751" si="1612">Y573*Y744</f>
        <v>26942.8796</v>
      </c>
      <c r="Z751" s="375">
        <f t="shared" si="1612"/>
        <v>35041.633129799993</v>
      </c>
      <c r="AA751" s="375">
        <f t="shared" si="1612"/>
        <v>32441.850608197918</v>
      </c>
      <c r="AB751" s="375">
        <f t="shared" si="1612"/>
        <v>0</v>
      </c>
      <c r="AC751" s="375">
        <f t="shared" si="1612"/>
        <v>0</v>
      </c>
      <c r="AD751" s="375">
        <f t="shared" si="1612"/>
        <v>0</v>
      </c>
      <c r="AE751" s="375">
        <f t="shared" si="1612"/>
        <v>0</v>
      </c>
      <c r="AF751" s="375">
        <f t="shared" si="1612"/>
        <v>0</v>
      </c>
      <c r="AG751" s="375">
        <f t="shared" si="1612"/>
        <v>0</v>
      </c>
      <c r="AH751" s="375">
        <f t="shared" si="1612"/>
        <v>0</v>
      </c>
      <c r="AI751" s="375">
        <f t="shared" si="1612"/>
        <v>0</v>
      </c>
      <c r="AJ751" s="375">
        <f t="shared" si="1612"/>
        <v>0</v>
      </c>
      <c r="AK751" s="375">
        <f t="shared" si="1612"/>
        <v>0</v>
      </c>
      <c r="AL751" s="375">
        <f t="shared" si="1612"/>
        <v>0</v>
      </c>
      <c r="AM751" s="626">
        <f t="shared" si="1609"/>
        <v>94426.363337997915</v>
      </c>
      <c r="AN751" s="440"/>
    </row>
    <row r="752" spans="1:40" ht="15">
      <c r="B752" s="321" t="s">
        <v>315</v>
      </c>
      <c r="C752" s="342"/>
      <c r="D752" s="306"/>
      <c r="E752" s="276"/>
      <c r="F752" s="276"/>
      <c r="G752" s="276"/>
      <c r="H752" s="276"/>
      <c r="I752" s="276"/>
      <c r="J752" s="276"/>
      <c r="K752" s="276"/>
      <c r="L752" s="276"/>
      <c r="M752" s="276"/>
      <c r="N752" s="276"/>
      <c r="O752" s="288"/>
      <c r="P752" s="276"/>
      <c r="Q752" s="276"/>
      <c r="R752" s="276"/>
      <c r="S752" s="306"/>
      <c r="T752" s="306"/>
      <c r="U752" s="306"/>
      <c r="V752" s="306"/>
      <c r="W752" s="276"/>
      <c r="X752" s="276"/>
      <c r="Y752" s="375">
        <f>Y741*Y744</f>
        <v>10675.677599999999</v>
      </c>
      <c r="Z752" s="375">
        <f t="shared" ref="Z752:AL752" si="1613">Z741*Z744</f>
        <v>24639.586942999998</v>
      </c>
      <c r="AA752" s="375">
        <f t="shared" si="1613"/>
        <v>23064.633155996569</v>
      </c>
      <c r="AB752" s="375">
        <f t="shared" si="1613"/>
        <v>0</v>
      </c>
      <c r="AC752" s="375">
        <f t="shared" si="1613"/>
        <v>0</v>
      </c>
      <c r="AD752" s="375">
        <f t="shared" si="1613"/>
        <v>0</v>
      </c>
      <c r="AE752" s="375">
        <f t="shared" si="1613"/>
        <v>0</v>
      </c>
      <c r="AF752" s="375">
        <f t="shared" si="1613"/>
        <v>0</v>
      </c>
      <c r="AG752" s="375">
        <f t="shared" si="1613"/>
        <v>0</v>
      </c>
      <c r="AH752" s="375">
        <f t="shared" si="1613"/>
        <v>0</v>
      </c>
      <c r="AI752" s="375">
        <f t="shared" si="1613"/>
        <v>0</v>
      </c>
      <c r="AJ752" s="375">
        <f t="shared" si="1613"/>
        <v>0</v>
      </c>
      <c r="AK752" s="375">
        <f t="shared" si="1613"/>
        <v>0</v>
      </c>
      <c r="AL752" s="375">
        <f t="shared" si="1613"/>
        <v>0</v>
      </c>
      <c r="AM752" s="626">
        <f t="shared" si="1609"/>
        <v>58379.897698996567</v>
      </c>
      <c r="AN752" s="440"/>
    </row>
    <row r="753" spans="1:40" ht="15.6">
      <c r="B753" s="346" t="s">
        <v>316</v>
      </c>
      <c r="C753" s="342"/>
      <c r="D753" s="333"/>
      <c r="E753" s="331"/>
      <c r="F753" s="331"/>
      <c r="G753" s="331"/>
      <c r="H753" s="331"/>
      <c r="I753" s="331"/>
      <c r="J753" s="331"/>
      <c r="K753" s="331"/>
      <c r="L753" s="331"/>
      <c r="M753" s="331"/>
      <c r="N753" s="331"/>
      <c r="O753" s="297"/>
      <c r="P753" s="331"/>
      <c r="Q753" s="331"/>
      <c r="R753" s="331"/>
      <c r="S753" s="333"/>
      <c r="T753" s="333"/>
      <c r="U753" s="333"/>
      <c r="V753" s="333"/>
      <c r="W753" s="331"/>
      <c r="X753" s="331"/>
      <c r="Y753" s="343">
        <f>SUM(Y745:Y752)</f>
        <v>89187.817297596892</v>
      </c>
      <c r="Z753" s="343">
        <f t="shared" ref="Z753:AE753" si="1614">SUM(Z745:Z752)</f>
        <v>145250.24510862515</v>
      </c>
      <c r="AA753" s="343">
        <f t="shared" si="1614"/>
        <v>172597.24658117382</v>
      </c>
      <c r="AB753" s="343">
        <f t="shared" si="1614"/>
        <v>0</v>
      </c>
      <c r="AC753" s="343">
        <f t="shared" si="1614"/>
        <v>0</v>
      </c>
      <c r="AD753" s="343">
        <f t="shared" si="1614"/>
        <v>344.31909740054402</v>
      </c>
      <c r="AE753" s="343">
        <f t="shared" si="1614"/>
        <v>0</v>
      </c>
      <c r="AF753" s="343">
        <f t="shared" ref="AF753:AL753" si="1615">SUM(AF745:AF752)</f>
        <v>0</v>
      </c>
      <c r="AG753" s="343">
        <f t="shared" si="1615"/>
        <v>0</v>
      </c>
      <c r="AH753" s="343">
        <f t="shared" si="1615"/>
        <v>0</v>
      </c>
      <c r="AI753" s="343">
        <f t="shared" si="1615"/>
        <v>0</v>
      </c>
      <c r="AJ753" s="343">
        <f t="shared" si="1615"/>
        <v>0</v>
      </c>
      <c r="AK753" s="343">
        <f t="shared" si="1615"/>
        <v>0</v>
      </c>
      <c r="AL753" s="343">
        <f t="shared" si="1615"/>
        <v>0</v>
      </c>
      <c r="AM753" s="404">
        <f>SUM(AM745:AM752)</f>
        <v>407379.62808479648</v>
      </c>
      <c r="AN753" s="440"/>
    </row>
    <row r="754" spans="1:40" ht="15.6">
      <c r="B754" s="346" t="s">
        <v>317</v>
      </c>
      <c r="C754" s="342"/>
      <c r="D754" s="347"/>
      <c r="E754" s="331"/>
      <c r="F754" s="331"/>
      <c r="G754" s="331"/>
      <c r="H754" s="331"/>
      <c r="I754" s="331"/>
      <c r="J754" s="331"/>
      <c r="K754" s="331"/>
      <c r="L754" s="331"/>
      <c r="M754" s="331"/>
      <c r="N754" s="331"/>
      <c r="O754" s="297"/>
      <c r="P754" s="331"/>
      <c r="Q754" s="331"/>
      <c r="R754" s="331"/>
      <c r="S754" s="333"/>
      <c r="T754" s="333"/>
      <c r="U754" s="333"/>
      <c r="V754" s="333"/>
      <c r="W754" s="331"/>
      <c r="X754" s="331"/>
      <c r="Y754" s="344">
        <f>Y742*Y744</f>
        <v>24500.414399999998</v>
      </c>
      <c r="Z754" s="344">
        <f t="shared" ref="Z754:AE754" si="1616">Z742*Z744</f>
        <v>38866.933799999999</v>
      </c>
      <c r="AA754" s="344">
        <f t="shared" si="1616"/>
        <v>10546.558400000002</v>
      </c>
      <c r="AB754" s="344">
        <f t="shared" si="1616"/>
        <v>0</v>
      </c>
      <c r="AC754" s="344">
        <f t="shared" si="1616"/>
        <v>0</v>
      </c>
      <c r="AD754" s="344">
        <f t="shared" si="1616"/>
        <v>132.2216</v>
      </c>
      <c r="AE754" s="344">
        <f t="shared" si="1616"/>
        <v>0</v>
      </c>
      <c r="AF754" s="344">
        <f t="shared" ref="AF754:AL754" si="1617">AF742*AF744</f>
        <v>0</v>
      </c>
      <c r="AG754" s="344">
        <f t="shared" si="1617"/>
        <v>0</v>
      </c>
      <c r="AH754" s="344">
        <f t="shared" si="1617"/>
        <v>0</v>
      </c>
      <c r="AI754" s="344">
        <f t="shared" si="1617"/>
        <v>0</v>
      </c>
      <c r="AJ754" s="344">
        <f t="shared" si="1617"/>
        <v>0</v>
      </c>
      <c r="AK754" s="344">
        <f t="shared" si="1617"/>
        <v>0</v>
      </c>
      <c r="AL754" s="344">
        <f t="shared" si="1617"/>
        <v>0</v>
      </c>
      <c r="AM754" s="404">
        <f>SUM(Y754:AL754)</f>
        <v>74046.128199999992</v>
      </c>
      <c r="AN754" s="440"/>
    </row>
    <row r="755" spans="1:40" ht="15.6">
      <c r="B755" s="346" t="s">
        <v>318</v>
      </c>
      <c r="C755" s="342"/>
      <c r="D755" s="347"/>
      <c r="E755" s="331"/>
      <c r="F755" s="331"/>
      <c r="G755" s="331"/>
      <c r="H755" s="331"/>
      <c r="I755" s="331"/>
      <c r="J755" s="331"/>
      <c r="K755" s="331"/>
      <c r="L755" s="331"/>
      <c r="M755" s="331"/>
      <c r="N755" s="331"/>
      <c r="O755" s="297"/>
      <c r="P755" s="331"/>
      <c r="Q755" s="331"/>
      <c r="R755" s="331"/>
      <c r="S755" s="347"/>
      <c r="T755" s="347"/>
      <c r="U755" s="347"/>
      <c r="V755" s="347"/>
      <c r="W755" s="331"/>
      <c r="X755" s="331"/>
      <c r="Y755" s="829"/>
      <c r="Z755" s="829"/>
      <c r="AA755" s="829"/>
      <c r="AB755" s="829"/>
      <c r="AC755" s="829"/>
      <c r="AD755" s="829"/>
      <c r="AE755" s="348"/>
      <c r="AF755" s="348"/>
      <c r="AG755" s="348"/>
      <c r="AH755" s="348"/>
      <c r="AI755" s="348"/>
      <c r="AJ755" s="348"/>
      <c r="AK755" s="348"/>
      <c r="AL755" s="348"/>
      <c r="AM755" s="404">
        <f>AM753-AM754</f>
        <v>333333.4998847965</v>
      </c>
      <c r="AN755" s="440"/>
    </row>
    <row r="756" spans="1:40" ht="15">
      <c r="B756" s="321"/>
      <c r="C756" s="347"/>
      <c r="D756" s="347"/>
      <c r="E756" s="331"/>
      <c r="F756" s="331"/>
      <c r="G756" s="331"/>
      <c r="H756" s="331"/>
      <c r="I756" s="331"/>
      <c r="J756" s="331"/>
      <c r="K756" s="331"/>
      <c r="L756" s="331"/>
      <c r="M756" s="331"/>
      <c r="N756" s="331"/>
      <c r="O756" s="297"/>
      <c r="P756" s="331"/>
      <c r="Q756" s="331"/>
      <c r="R756" s="331"/>
      <c r="S756" s="347"/>
      <c r="T756" s="342"/>
      <c r="U756" s="347"/>
      <c r="V756" s="347"/>
      <c r="W756" s="331"/>
      <c r="X756" s="331"/>
      <c r="Y756" s="829"/>
      <c r="Z756" s="829"/>
      <c r="AA756" s="829"/>
      <c r="AB756" s="829"/>
      <c r="AC756" s="829"/>
      <c r="AD756" s="829"/>
      <c r="AE756" s="349"/>
      <c r="AF756" s="349"/>
      <c r="AG756" s="349"/>
      <c r="AH756" s="349"/>
      <c r="AI756" s="349"/>
      <c r="AJ756" s="349"/>
      <c r="AK756" s="349"/>
      <c r="AL756" s="349"/>
      <c r="AM756" s="345"/>
      <c r="AN756" s="440"/>
    </row>
    <row r="757" spans="1:40" ht="15">
      <c r="B757" s="436" t="s">
        <v>319</v>
      </c>
      <c r="C757" s="301"/>
      <c r="D757" s="276"/>
      <c r="E757" s="276"/>
      <c r="F757" s="276"/>
      <c r="G757" s="276"/>
      <c r="H757" s="276"/>
      <c r="I757" s="276"/>
      <c r="J757" s="276"/>
      <c r="K757" s="276"/>
      <c r="L757" s="276"/>
      <c r="M757" s="276"/>
      <c r="N757" s="276"/>
      <c r="O757" s="354"/>
      <c r="P757" s="276"/>
      <c r="Q757" s="276"/>
      <c r="R757" s="276"/>
      <c r="S757" s="301"/>
      <c r="T757" s="306"/>
      <c r="U757" s="306"/>
      <c r="V757" s="276"/>
      <c r="W757" s="276"/>
      <c r="X757" s="306"/>
      <c r="Y757" s="288">
        <f>SUMPRODUCT(E584:E739,Y584:Y739)</f>
        <v>2535592</v>
      </c>
      <c r="Z757" s="288">
        <f>SUMPRODUCT(E584:E739,Z584:Z739)</f>
        <v>1280055.53</v>
      </c>
      <c r="AA757" s="288">
        <f t="shared" ref="AA757:AL757" si="1618">IF(AA582="kw",SUMPRODUCT($N$584:$N$739,$P$584:$P$739,AA584:AA739),SUMPRODUCT($E$584:$E$739,AA584:AA739))</f>
        <v>5255.7925959685126</v>
      </c>
      <c r="AB757" s="288">
        <f t="shared" si="1618"/>
        <v>0</v>
      </c>
      <c r="AC757" s="288">
        <f t="shared" si="1618"/>
        <v>0</v>
      </c>
      <c r="AD757" s="288">
        <f t="shared" si="1618"/>
        <v>0</v>
      </c>
      <c r="AE757" s="288">
        <f t="shared" si="1618"/>
        <v>0</v>
      </c>
      <c r="AF757" s="288">
        <f t="shared" si="1618"/>
        <v>0</v>
      </c>
      <c r="AG757" s="288">
        <f t="shared" si="1618"/>
        <v>0</v>
      </c>
      <c r="AH757" s="288">
        <f t="shared" si="1618"/>
        <v>0</v>
      </c>
      <c r="AI757" s="288">
        <f t="shared" si="1618"/>
        <v>0</v>
      </c>
      <c r="AJ757" s="288">
        <f t="shared" si="1618"/>
        <v>0</v>
      </c>
      <c r="AK757" s="288">
        <f t="shared" si="1618"/>
        <v>0</v>
      </c>
      <c r="AL757" s="288">
        <f t="shared" si="1618"/>
        <v>0</v>
      </c>
      <c r="AM757" s="334"/>
    </row>
    <row r="758" spans="1:40" ht="15">
      <c r="B758" s="437" t="s">
        <v>320</v>
      </c>
      <c r="C758" s="361"/>
      <c r="D758" s="381"/>
      <c r="E758" s="381"/>
      <c r="F758" s="381"/>
      <c r="G758" s="381"/>
      <c r="H758" s="381"/>
      <c r="I758" s="381"/>
      <c r="J758" s="381"/>
      <c r="K758" s="381"/>
      <c r="L758" s="381"/>
      <c r="M758" s="381"/>
      <c r="N758" s="381"/>
      <c r="O758" s="380"/>
      <c r="P758" s="381"/>
      <c r="Q758" s="381"/>
      <c r="R758" s="381"/>
      <c r="S758" s="361"/>
      <c r="T758" s="382"/>
      <c r="U758" s="382"/>
      <c r="V758" s="381"/>
      <c r="W758" s="381"/>
      <c r="X758" s="382"/>
      <c r="Y758" s="323">
        <f>SUMPRODUCT(F584:F739,Y584:Y739)</f>
        <v>2529356</v>
      </c>
      <c r="Z758" s="323">
        <f>SUMPRODUCT(F584:F739,Z584:Z739)</f>
        <v>1270080.33</v>
      </c>
      <c r="AA758" s="323">
        <f t="shared" ref="AA758:AL758" si="1619">IF(AA582="kw",SUMPRODUCT($N$584:$N$739,$Q$584:$Q$739,AA584:AA739),SUMPRODUCT($F$584:$F$739,AA584:AA739))</f>
        <v>5243.3390241805737</v>
      </c>
      <c r="AB758" s="323">
        <f t="shared" si="1619"/>
        <v>0</v>
      </c>
      <c r="AC758" s="323">
        <f t="shared" si="1619"/>
        <v>0</v>
      </c>
      <c r="AD758" s="323">
        <f t="shared" si="1619"/>
        <v>0</v>
      </c>
      <c r="AE758" s="323">
        <f t="shared" si="1619"/>
        <v>0</v>
      </c>
      <c r="AF758" s="323">
        <f t="shared" si="1619"/>
        <v>0</v>
      </c>
      <c r="AG758" s="323">
        <f t="shared" si="1619"/>
        <v>0</v>
      </c>
      <c r="AH758" s="323">
        <f t="shared" si="1619"/>
        <v>0</v>
      </c>
      <c r="AI758" s="323">
        <f t="shared" si="1619"/>
        <v>0</v>
      </c>
      <c r="AJ758" s="323">
        <f t="shared" si="1619"/>
        <v>0</v>
      </c>
      <c r="AK758" s="323">
        <f t="shared" si="1619"/>
        <v>0</v>
      </c>
      <c r="AL758" s="323">
        <f t="shared" si="1619"/>
        <v>0</v>
      </c>
      <c r="AM758" s="383"/>
    </row>
    <row r="759" spans="1:40" ht="15.6">
      <c r="B759" s="365" t="s">
        <v>566</v>
      </c>
      <c r="C759" s="384"/>
      <c r="D759" s="385"/>
      <c r="E759" s="385"/>
      <c r="F759" s="385"/>
      <c r="G759" s="385"/>
      <c r="H759" s="385"/>
      <c r="I759" s="385"/>
      <c r="J759" s="385"/>
      <c r="K759" s="385"/>
      <c r="L759" s="385"/>
      <c r="M759" s="385"/>
      <c r="N759" s="385"/>
      <c r="O759" s="385"/>
      <c r="P759" s="385"/>
      <c r="Q759" s="385"/>
      <c r="R759" s="385"/>
      <c r="S759" s="368"/>
      <c r="T759" s="369"/>
      <c r="U759" s="385"/>
      <c r="V759" s="385"/>
      <c r="W759" s="385"/>
      <c r="X759" s="385"/>
      <c r="Y759" s="839"/>
      <c r="Z759" s="839"/>
      <c r="AA759" s="839"/>
      <c r="AB759" s="839"/>
      <c r="AC759" s="839"/>
      <c r="AD759" s="839"/>
      <c r="AE759" s="406"/>
      <c r="AF759" s="406"/>
      <c r="AG759" s="406"/>
      <c r="AH759" s="406"/>
      <c r="AI759" s="406"/>
      <c r="AJ759" s="406"/>
      <c r="AK759" s="406"/>
      <c r="AL759" s="406"/>
      <c r="AM759" s="386"/>
    </row>
    <row r="760" spans="1:40">
      <c r="Y760" s="830"/>
      <c r="Z760" s="830"/>
      <c r="AA760" s="830"/>
      <c r="AB760" s="830"/>
      <c r="AC760" s="830"/>
      <c r="AD760" s="830"/>
      <c r="AE760" s="830"/>
    </row>
    <row r="762" spans="1:40" ht="15.6">
      <c r="B762" s="277" t="s">
        <v>321</v>
      </c>
      <c r="C762" s="278"/>
      <c r="D762" s="587" t="s">
        <v>509</v>
      </c>
      <c r="E762" s="250"/>
      <c r="F762" s="587"/>
      <c r="G762" s="250"/>
      <c r="H762" s="250"/>
      <c r="I762" s="250"/>
      <c r="J762" s="250"/>
      <c r="K762" s="250"/>
      <c r="L762" s="250"/>
      <c r="M762" s="250"/>
      <c r="N762" s="250"/>
      <c r="O762" s="278"/>
      <c r="P762" s="250"/>
      <c r="Q762" s="250"/>
      <c r="R762" s="250"/>
      <c r="S762" s="250"/>
      <c r="T762" s="250"/>
      <c r="U762" s="250"/>
      <c r="V762" s="250"/>
      <c r="W762" s="250"/>
      <c r="X762" s="250"/>
      <c r="Y762" s="267"/>
      <c r="Z762" s="264"/>
      <c r="AA762" s="264"/>
      <c r="AB762" s="264"/>
      <c r="AC762" s="264"/>
      <c r="AD762" s="264"/>
      <c r="AE762" s="264"/>
      <c r="AF762" s="264"/>
      <c r="AG762" s="264"/>
      <c r="AH762" s="264"/>
      <c r="AI762" s="264"/>
      <c r="AJ762" s="264"/>
      <c r="AK762" s="264"/>
      <c r="AL762" s="264"/>
    </row>
    <row r="763" spans="1:40" ht="27.6">
      <c r="B763" s="922" t="s">
        <v>208</v>
      </c>
      <c r="C763" s="924" t="s">
        <v>33</v>
      </c>
      <c r="D763" s="281" t="s">
        <v>407</v>
      </c>
      <c r="E763" s="926" t="s">
        <v>206</v>
      </c>
      <c r="F763" s="927"/>
      <c r="G763" s="927"/>
      <c r="H763" s="927"/>
      <c r="I763" s="927"/>
      <c r="J763" s="927"/>
      <c r="K763" s="927"/>
      <c r="L763" s="927"/>
      <c r="M763" s="928"/>
      <c r="N763" s="932" t="s">
        <v>210</v>
      </c>
      <c r="O763" s="281" t="s">
        <v>408</v>
      </c>
      <c r="P763" s="926" t="s">
        <v>209</v>
      </c>
      <c r="Q763" s="927"/>
      <c r="R763" s="927"/>
      <c r="S763" s="927"/>
      <c r="T763" s="927"/>
      <c r="U763" s="927"/>
      <c r="V763" s="927"/>
      <c r="W763" s="927"/>
      <c r="X763" s="928"/>
      <c r="Y763" s="929" t="s">
        <v>240</v>
      </c>
      <c r="Z763" s="930"/>
      <c r="AA763" s="930"/>
      <c r="AB763" s="930"/>
      <c r="AC763" s="930"/>
      <c r="AD763" s="930"/>
      <c r="AE763" s="930"/>
      <c r="AF763" s="930"/>
      <c r="AG763" s="930"/>
      <c r="AH763" s="930"/>
      <c r="AI763" s="930"/>
      <c r="AJ763" s="930"/>
      <c r="AK763" s="930"/>
      <c r="AL763" s="930"/>
      <c r="AM763" s="931"/>
    </row>
    <row r="764" spans="1:40">
      <c r="B764" s="923"/>
      <c r="C764" s="925"/>
      <c r="D764" s="282">
        <v>2019</v>
      </c>
      <c r="E764" s="282">
        <v>2020</v>
      </c>
      <c r="F764" s="282">
        <v>2021</v>
      </c>
      <c r="G764" s="282">
        <v>2022</v>
      </c>
      <c r="H764" s="282">
        <v>2023</v>
      </c>
      <c r="I764" s="282">
        <v>2024</v>
      </c>
      <c r="J764" s="282">
        <v>2025</v>
      </c>
      <c r="K764" s="282">
        <v>2026</v>
      </c>
      <c r="L764" s="282">
        <v>2027</v>
      </c>
      <c r="M764" s="282">
        <v>2028</v>
      </c>
      <c r="N764" s="933"/>
      <c r="O764" s="282">
        <v>2019</v>
      </c>
      <c r="P764" s="282">
        <v>2020</v>
      </c>
      <c r="Q764" s="282">
        <v>2021</v>
      </c>
      <c r="R764" s="282">
        <v>2022</v>
      </c>
      <c r="S764" s="282">
        <v>2023</v>
      </c>
      <c r="T764" s="282">
        <v>2024</v>
      </c>
      <c r="U764" s="282">
        <v>2025</v>
      </c>
      <c r="V764" s="282">
        <v>2026</v>
      </c>
      <c r="W764" s="282">
        <v>2027</v>
      </c>
      <c r="X764" s="282">
        <v>2028</v>
      </c>
      <c r="Y764" s="282" t="str">
        <f>'1.  LRAMVA Summary'!D52</f>
        <v>Residential</v>
      </c>
      <c r="Z764" s="282" t="str">
        <f>'1.  LRAMVA Summary'!E52</f>
        <v>GS&lt;50 kW</v>
      </c>
      <c r="AA764" s="282" t="str">
        <f>'1.  LRAMVA Summary'!F52</f>
        <v>GS 50 to 4,999</v>
      </c>
      <c r="AB764" s="282" t="str">
        <f>'1.  LRAMVA Summary'!G52</f>
        <v>USL</v>
      </c>
      <c r="AC764" s="282" t="str">
        <f>'1.  LRAMVA Summary'!H52</f>
        <v>Sentinel Lighting</v>
      </c>
      <c r="AD764" s="282" t="str">
        <f>'1.  LRAMVA Summary'!I52</f>
        <v>Street Lighting</v>
      </c>
      <c r="AE764" s="282" t="str">
        <f>'1.  LRAMVA Summary'!J52</f>
        <v/>
      </c>
      <c r="AF764" s="282" t="str">
        <f>'1.  LRAMVA Summary'!K52</f>
        <v/>
      </c>
      <c r="AG764" s="282" t="str">
        <f>'1.  LRAMVA Summary'!L52</f>
        <v/>
      </c>
      <c r="AH764" s="282" t="str">
        <f>'1.  LRAMVA Summary'!M52</f>
        <v/>
      </c>
      <c r="AI764" s="282" t="str">
        <f>'1.  LRAMVA Summary'!N52</f>
        <v/>
      </c>
      <c r="AJ764" s="282" t="str">
        <f>'1.  LRAMVA Summary'!O52</f>
        <v/>
      </c>
      <c r="AK764" s="282" t="str">
        <f>'1.  LRAMVA Summary'!P52</f>
        <v/>
      </c>
      <c r="AL764" s="282" t="str">
        <f>'1.  LRAMVA Summary'!Q52</f>
        <v/>
      </c>
      <c r="AM764" s="284" t="str">
        <f>'1.  LRAMVA Summary'!R52</f>
        <v>Total</v>
      </c>
    </row>
    <row r="765" spans="1:40" ht="15.6">
      <c r="A765" s="529"/>
      <c r="B765" s="515" t="s">
        <v>489</v>
      </c>
      <c r="C765" s="286"/>
      <c r="D765" s="286"/>
      <c r="E765" s="286"/>
      <c r="F765" s="286"/>
      <c r="G765" s="286"/>
      <c r="H765" s="286"/>
      <c r="I765" s="286"/>
      <c r="J765" s="286"/>
      <c r="K765" s="286"/>
      <c r="L765" s="286"/>
      <c r="M765" s="286"/>
      <c r="N765" s="287"/>
      <c r="O765" s="286"/>
      <c r="P765" s="286"/>
      <c r="Q765" s="286"/>
      <c r="R765" s="286"/>
      <c r="S765" s="286"/>
      <c r="T765" s="286"/>
      <c r="U765" s="286"/>
      <c r="V765" s="286"/>
      <c r="W765" s="286"/>
      <c r="X765" s="286"/>
      <c r="Y765" s="288" t="str">
        <f>'1.  LRAMVA Summary'!D53</f>
        <v>kWh</v>
      </c>
      <c r="Z765" s="288" t="str">
        <f>'1.  LRAMVA Summary'!E53</f>
        <v>kWh</v>
      </c>
      <c r="AA765" s="288" t="str">
        <f>'1.  LRAMVA Summary'!F53</f>
        <v>kW</v>
      </c>
      <c r="AB765" s="288" t="str">
        <f>'1.  LRAMVA Summary'!G53</f>
        <v>kWh</v>
      </c>
      <c r="AC765" s="288" t="str">
        <f>'1.  LRAMVA Summary'!H53</f>
        <v>kW</v>
      </c>
      <c r="AD765" s="288" t="str">
        <f>'1.  LRAMVA Summary'!I53</f>
        <v>kW</v>
      </c>
      <c r="AE765" s="288">
        <f>'1.  LRAMVA Summary'!J53</f>
        <v>0</v>
      </c>
      <c r="AF765" s="288">
        <f>'1.  LRAMVA Summary'!K53</f>
        <v>0</v>
      </c>
      <c r="AG765" s="288">
        <f>'1.  LRAMVA Summary'!L53</f>
        <v>0</v>
      </c>
      <c r="AH765" s="288">
        <f>'1.  LRAMVA Summary'!M53</f>
        <v>0</v>
      </c>
      <c r="AI765" s="288">
        <f>'1.  LRAMVA Summary'!N53</f>
        <v>0</v>
      </c>
      <c r="AJ765" s="288">
        <f>'1.  LRAMVA Summary'!O53</f>
        <v>0</v>
      </c>
      <c r="AK765" s="288">
        <f>'1.  LRAMVA Summary'!P53</f>
        <v>0</v>
      </c>
      <c r="AL765" s="288">
        <f>'1.  LRAMVA Summary'!Q53</f>
        <v>0</v>
      </c>
      <c r="AM765" s="289"/>
    </row>
    <row r="766" spans="1:40" ht="15.6" outlineLevel="1">
      <c r="A766" s="529"/>
      <c r="B766" s="501" t="s">
        <v>482</v>
      </c>
      <c r="C766" s="286"/>
      <c r="D766" s="286"/>
      <c r="E766" s="286"/>
      <c r="F766" s="286"/>
      <c r="G766" s="286"/>
      <c r="H766" s="286"/>
      <c r="I766" s="286"/>
      <c r="J766" s="286"/>
      <c r="K766" s="286"/>
      <c r="L766" s="286"/>
      <c r="M766" s="286"/>
      <c r="N766" s="287"/>
      <c r="O766" s="286"/>
      <c r="P766" s="286"/>
      <c r="Q766" s="286"/>
      <c r="R766" s="286"/>
      <c r="S766" s="286"/>
      <c r="T766" s="286"/>
      <c r="U766" s="286"/>
      <c r="V766" s="286"/>
      <c r="W766" s="286"/>
      <c r="X766" s="286"/>
      <c r="Y766" s="288"/>
      <c r="Z766" s="288"/>
      <c r="AA766" s="288"/>
      <c r="AB766" s="288"/>
      <c r="AC766" s="288"/>
      <c r="AD766" s="288"/>
      <c r="AE766" s="288"/>
      <c r="AF766" s="288"/>
      <c r="AG766" s="288"/>
      <c r="AH766" s="288"/>
      <c r="AI766" s="288"/>
      <c r="AJ766" s="288"/>
      <c r="AK766" s="288"/>
      <c r="AL766" s="288"/>
      <c r="AM766" s="289"/>
    </row>
    <row r="767" spans="1:40" ht="15" outlineLevel="1">
      <c r="A767" s="529">
        <v>1</v>
      </c>
      <c r="B767" s="425" t="s">
        <v>95</v>
      </c>
      <c r="C767" s="288" t="s">
        <v>25</v>
      </c>
      <c r="D767" s="292"/>
      <c r="E767" s="292"/>
      <c r="F767" s="292"/>
      <c r="G767" s="292"/>
      <c r="H767" s="292"/>
      <c r="I767" s="292"/>
      <c r="J767" s="292"/>
      <c r="K767" s="292"/>
      <c r="L767" s="292"/>
      <c r="M767" s="292"/>
      <c r="N767" s="288"/>
      <c r="O767" s="292"/>
      <c r="P767" s="292"/>
      <c r="Q767" s="292"/>
      <c r="R767" s="292"/>
      <c r="S767" s="292"/>
      <c r="T767" s="292"/>
      <c r="U767" s="292"/>
      <c r="V767" s="292"/>
      <c r="W767" s="292"/>
      <c r="X767" s="292"/>
      <c r="Y767" s="407"/>
      <c r="Z767" s="407"/>
      <c r="AA767" s="407"/>
      <c r="AB767" s="407"/>
      <c r="AC767" s="407"/>
      <c r="AD767" s="407"/>
      <c r="AE767" s="407"/>
      <c r="AF767" s="407"/>
      <c r="AG767" s="407"/>
      <c r="AH767" s="407"/>
      <c r="AI767" s="407"/>
      <c r="AJ767" s="407"/>
      <c r="AK767" s="407"/>
      <c r="AL767" s="407"/>
      <c r="AM767" s="293">
        <f>SUM(Y767:AL767)</f>
        <v>0</v>
      </c>
    </row>
    <row r="768" spans="1:40" ht="15" outlineLevel="1">
      <c r="A768" s="529"/>
      <c r="B768" s="291" t="s">
        <v>336</v>
      </c>
      <c r="C768" s="288" t="s">
        <v>160</v>
      </c>
      <c r="D768" s="292"/>
      <c r="E768" s="292"/>
      <c r="F768" s="292"/>
      <c r="G768" s="292"/>
      <c r="H768" s="292"/>
      <c r="I768" s="292"/>
      <c r="J768" s="292"/>
      <c r="K768" s="292"/>
      <c r="L768" s="292"/>
      <c r="M768" s="292"/>
      <c r="N768" s="465"/>
      <c r="O768" s="292"/>
      <c r="P768" s="292"/>
      <c r="Q768" s="292"/>
      <c r="R768" s="292"/>
      <c r="S768" s="292"/>
      <c r="T768" s="292"/>
      <c r="U768" s="292"/>
      <c r="V768" s="292"/>
      <c r="W768" s="292"/>
      <c r="X768" s="292"/>
      <c r="Y768" s="408">
        <f>Y767</f>
        <v>0</v>
      </c>
      <c r="Z768" s="408">
        <f t="shared" ref="Z768" si="1620">Z767</f>
        <v>0</v>
      </c>
      <c r="AA768" s="408">
        <f t="shared" ref="AA768" si="1621">AA767</f>
        <v>0</v>
      </c>
      <c r="AB768" s="408">
        <f t="shared" ref="AB768" si="1622">AB767</f>
        <v>0</v>
      </c>
      <c r="AC768" s="408">
        <f t="shared" ref="AC768" si="1623">AC767</f>
        <v>0</v>
      </c>
      <c r="AD768" s="408">
        <f t="shared" ref="AD768" si="1624">AD767</f>
        <v>0</v>
      </c>
      <c r="AE768" s="408">
        <f t="shared" ref="AE768" si="1625">AE767</f>
        <v>0</v>
      </c>
      <c r="AF768" s="408">
        <f t="shared" ref="AF768" si="1626">AF767</f>
        <v>0</v>
      </c>
      <c r="AG768" s="408">
        <f t="shared" ref="AG768" si="1627">AG767</f>
        <v>0</v>
      </c>
      <c r="AH768" s="408">
        <f t="shared" ref="AH768" si="1628">AH767</f>
        <v>0</v>
      </c>
      <c r="AI768" s="408">
        <f t="shared" ref="AI768" si="1629">AI767</f>
        <v>0</v>
      </c>
      <c r="AJ768" s="408">
        <f t="shared" ref="AJ768" si="1630">AJ767</f>
        <v>0</v>
      </c>
      <c r="AK768" s="408">
        <f t="shared" ref="AK768" si="1631">AK767</f>
        <v>0</v>
      </c>
      <c r="AL768" s="408">
        <f t="shared" ref="AL768" si="1632">AL767</f>
        <v>0</v>
      </c>
      <c r="AM768" s="294"/>
    </row>
    <row r="769" spans="1:39" ht="15.6" outlineLevel="1">
      <c r="A769" s="529"/>
      <c r="B769" s="295"/>
      <c r="C769" s="296"/>
      <c r="D769" s="296"/>
      <c r="E769" s="296"/>
      <c r="F769" s="296"/>
      <c r="G769" s="296"/>
      <c r="H769" s="296"/>
      <c r="I769" s="296"/>
      <c r="J769" s="296"/>
      <c r="K769" s="296"/>
      <c r="L769" s="296"/>
      <c r="M769" s="296"/>
      <c r="N769" s="297"/>
      <c r="O769" s="296"/>
      <c r="P769" s="296"/>
      <c r="Q769" s="296"/>
      <c r="R769" s="296"/>
      <c r="S769" s="296"/>
      <c r="T769" s="296"/>
      <c r="U769" s="296"/>
      <c r="V769" s="296"/>
      <c r="W769" s="296"/>
      <c r="X769" s="296"/>
      <c r="Y769" s="409"/>
      <c r="Z769" s="410"/>
      <c r="AA769" s="410"/>
      <c r="AB769" s="410"/>
      <c r="AC769" s="410"/>
      <c r="AD769" s="410"/>
      <c r="AE769" s="410"/>
      <c r="AF769" s="410"/>
      <c r="AG769" s="410"/>
      <c r="AH769" s="410"/>
      <c r="AI769" s="410"/>
      <c r="AJ769" s="410"/>
      <c r="AK769" s="410"/>
      <c r="AL769" s="410"/>
      <c r="AM769" s="299"/>
    </row>
    <row r="770" spans="1:39" ht="15" outlineLevel="1">
      <c r="A770" s="529">
        <v>2</v>
      </c>
      <c r="B770" s="425" t="s">
        <v>96</v>
      </c>
      <c r="C770" s="288" t="s">
        <v>25</v>
      </c>
      <c r="D770" s="292"/>
      <c r="E770" s="292"/>
      <c r="F770" s="292"/>
      <c r="G770" s="292"/>
      <c r="H770" s="292"/>
      <c r="I770" s="292"/>
      <c r="J770" s="292"/>
      <c r="K770" s="292"/>
      <c r="L770" s="292"/>
      <c r="M770" s="292"/>
      <c r="N770" s="288"/>
      <c r="O770" s="292"/>
      <c r="P770" s="292"/>
      <c r="Q770" s="292"/>
      <c r="R770" s="292"/>
      <c r="S770" s="292"/>
      <c r="T770" s="292"/>
      <c r="U770" s="292"/>
      <c r="V770" s="292"/>
      <c r="W770" s="292"/>
      <c r="X770" s="292"/>
      <c r="Y770" s="407"/>
      <c r="Z770" s="407"/>
      <c r="AA770" s="407"/>
      <c r="AB770" s="407"/>
      <c r="AC770" s="407"/>
      <c r="AD770" s="407"/>
      <c r="AE770" s="407"/>
      <c r="AF770" s="407"/>
      <c r="AG770" s="407"/>
      <c r="AH770" s="407"/>
      <c r="AI770" s="407"/>
      <c r="AJ770" s="407"/>
      <c r="AK770" s="407"/>
      <c r="AL770" s="407"/>
      <c r="AM770" s="293">
        <f>SUM(Y770:AL770)</f>
        <v>0</v>
      </c>
    </row>
    <row r="771" spans="1:39" ht="15" outlineLevel="1">
      <c r="A771" s="529"/>
      <c r="B771" s="291" t="s">
        <v>336</v>
      </c>
      <c r="C771" s="288" t="s">
        <v>160</v>
      </c>
      <c r="D771" s="292"/>
      <c r="E771" s="292"/>
      <c r="F771" s="292"/>
      <c r="G771" s="292"/>
      <c r="H771" s="292"/>
      <c r="I771" s="292"/>
      <c r="J771" s="292"/>
      <c r="K771" s="292"/>
      <c r="L771" s="292"/>
      <c r="M771" s="292"/>
      <c r="N771" s="465"/>
      <c r="O771" s="292"/>
      <c r="P771" s="292"/>
      <c r="Q771" s="292"/>
      <c r="R771" s="292"/>
      <c r="S771" s="292"/>
      <c r="T771" s="292"/>
      <c r="U771" s="292"/>
      <c r="V771" s="292"/>
      <c r="W771" s="292"/>
      <c r="X771" s="292"/>
      <c r="Y771" s="408">
        <f>Y770</f>
        <v>0</v>
      </c>
      <c r="Z771" s="408">
        <f t="shared" ref="Z771" si="1633">Z770</f>
        <v>0</v>
      </c>
      <c r="AA771" s="408">
        <f t="shared" ref="AA771" si="1634">AA770</f>
        <v>0</v>
      </c>
      <c r="AB771" s="408">
        <f t="shared" ref="AB771" si="1635">AB770</f>
        <v>0</v>
      </c>
      <c r="AC771" s="408">
        <f t="shared" ref="AC771" si="1636">AC770</f>
        <v>0</v>
      </c>
      <c r="AD771" s="408">
        <f t="shared" ref="AD771" si="1637">AD770</f>
        <v>0</v>
      </c>
      <c r="AE771" s="408">
        <f t="shared" ref="AE771" si="1638">AE770</f>
        <v>0</v>
      </c>
      <c r="AF771" s="408">
        <f t="shared" ref="AF771" si="1639">AF770</f>
        <v>0</v>
      </c>
      <c r="AG771" s="408">
        <f t="shared" ref="AG771" si="1640">AG770</f>
        <v>0</v>
      </c>
      <c r="AH771" s="408">
        <f t="shared" ref="AH771" si="1641">AH770</f>
        <v>0</v>
      </c>
      <c r="AI771" s="408">
        <f t="shared" ref="AI771" si="1642">AI770</f>
        <v>0</v>
      </c>
      <c r="AJ771" s="408">
        <f t="shared" ref="AJ771" si="1643">AJ770</f>
        <v>0</v>
      </c>
      <c r="AK771" s="408">
        <f t="shared" ref="AK771" si="1644">AK770</f>
        <v>0</v>
      </c>
      <c r="AL771" s="408">
        <f t="shared" ref="AL771" si="1645">AL770</f>
        <v>0</v>
      </c>
      <c r="AM771" s="294"/>
    </row>
    <row r="772" spans="1:39" ht="15.6" outlineLevel="1">
      <c r="A772" s="529"/>
      <c r="B772" s="295"/>
      <c r="C772" s="296"/>
      <c r="D772" s="301"/>
      <c r="E772" s="301"/>
      <c r="F772" s="301"/>
      <c r="G772" s="301"/>
      <c r="H772" s="301"/>
      <c r="I772" s="301"/>
      <c r="J772" s="301"/>
      <c r="K772" s="301"/>
      <c r="L772" s="301"/>
      <c r="M772" s="301"/>
      <c r="N772" s="297"/>
      <c r="O772" s="301"/>
      <c r="P772" s="301"/>
      <c r="Q772" s="301"/>
      <c r="R772" s="301"/>
      <c r="S772" s="301"/>
      <c r="T772" s="301"/>
      <c r="U772" s="301"/>
      <c r="V772" s="301"/>
      <c r="W772" s="301"/>
      <c r="X772" s="301"/>
      <c r="Y772" s="409"/>
      <c r="Z772" s="410"/>
      <c r="AA772" s="410"/>
      <c r="AB772" s="410"/>
      <c r="AC772" s="410"/>
      <c r="AD772" s="410"/>
      <c r="AE772" s="410"/>
      <c r="AF772" s="410"/>
      <c r="AG772" s="410"/>
      <c r="AH772" s="410"/>
      <c r="AI772" s="410"/>
      <c r="AJ772" s="410"/>
      <c r="AK772" s="410"/>
      <c r="AL772" s="410"/>
      <c r="AM772" s="299"/>
    </row>
    <row r="773" spans="1:39" ht="15" outlineLevel="1">
      <c r="A773" s="529">
        <v>3</v>
      </c>
      <c r="B773" s="425" t="s">
        <v>97</v>
      </c>
      <c r="C773" s="288" t="s">
        <v>25</v>
      </c>
      <c r="D773" s="292"/>
      <c r="E773" s="292"/>
      <c r="F773" s="292"/>
      <c r="G773" s="292"/>
      <c r="H773" s="292"/>
      <c r="I773" s="292"/>
      <c r="J773" s="292"/>
      <c r="K773" s="292"/>
      <c r="L773" s="292"/>
      <c r="M773" s="292"/>
      <c r="N773" s="288"/>
      <c r="O773" s="292"/>
      <c r="P773" s="292"/>
      <c r="Q773" s="292"/>
      <c r="R773" s="292"/>
      <c r="S773" s="292"/>
      <c r="T773" s="292"/>
      <c r="U773" s="292"/>
      <c r="V773" s="292"/>
      <c r="W773" s="292"/>
      <c r="X773" s="292"/>
      <c r="Y773" s="407"/>
      <c r="Z773" s="407"/>
      <c r="AA773" s="407"/>
      <c r="AB773" s="407"/>
      <c r="AC773" s="407"/>
      <c r="AD773" s="407"/>
      <c r="AE773" s="407"/>
      <c r="AF773" s="407"/>
      <c r="AG773" s="407"/>
      <c r="AH773" s="407"/>
      <c r="AI773" s="407"/>
      <c r="AJ773" s="407"/>
      <c r="AK773" s="407"/>
      <c r="AL773" s="407"/>
      <c r="AM773" s="293">
        <f>SUM(Y773:AL773)</f>
        <v>0</v>
      </c>
    </row>
    <row r="774" spans="1:39" ht="15" outlineLevel="1">
      <c r="A774" s="529"/>
      <c r="B774" s="291" t="s">
        <v>336</v>
      </c>
      <c r="C774" s="288" t="s">
        <v>160</v>
      </c>
      <c r="D774" s="292"/>
      <c r="E774" s="292"/>
      <c r="F774" s="292"/>
      <c r="G774" s="292"/>
      <c r="H774" s="292"/>
      <c r="I774" s="292"/>
      <c r="J774" s="292"/>
      <c r="K774" s="292"/>
      <c r="L774" s="292"/>
      <c r="M774" s="292"/>
      <c r="N774" s="465"/>
      <c r="O774" s="292"/>
      <c r="P774" s="292"/>
      <c r="Q774" s="292"/>
      <c r="R774" s="292"/>
      <c r="S774" s="292"/>
      <c r="T774" s="292"/>
      <c r="U774" s="292"/>
      <c r="V774" s="292"/>
      <c r="W774" s="292"/>
      <c r="X774" s="292"/>
      <c r="Y774" s="408">
        <f>Y773</f>
        <v>0</v>
      </c>
      <c r="Z774" s="408">
        <f t="shared" ref="Z774" si="1646">Z773</f>
        <v>0</v>
      </c>
      <c r="AA774" s="408">
        <f t="shared" ref="AA774" si="1647">AA773</f>
        <v>0</v>
      </c>
      <c r="AB774" s="408">
        <f t="shared" ref="AB774" si="1648">AB773</f>
        <v>0</v>
      </c>
      <c r="AC774" s="408">
        <f t="shared" ref="AC774" si="1649">AC773</f>
        <v>0</v>
      </c>
      <c r="AD774" s="408">
        <f t="shared" ref="AD774" si="1650">AD773</f>
        <v>0</v>
      </c>
      <c r="AE774" s="408">
        <f t="shared" ref="AE774" si="1651">AE773</f>
        <v>0</v>
      </c>
      <c r="AF774" s="408">
        <f t="shared" ref="AF774" si="1652">AF773</f>
        <v>0</v>
      </c>
      <c r="AG774" s="408">
        <f t="shared" ref="AG774" si="1653">AG773</f>
        <v>0</v>
      </c>
      <c r="AH774" s="408">
        <f t="shared" ref="AH774" si="1654">AH773</f>
        <v>0</v>
      </c>
      <c r="AI774" s="408">
        <f t="shared" ref="AI774" si="1655">AI773</f>
        <v>0</v>
      </c>
      <c r="AJ774" s="408">
        <f t="shared" ref="AJ774" si="1656">AJ773</f>
        <v>0</v>
      </c>
      <c r="AK774" s="408">
        <f t="shared" ref="AK774" si="1657">AK773</f>
        <v>0</v>
      </c>
      <c r="AL774" s="408">
        <f t="shared" ref="AL774" si="1658">AL773</f>
        <v>0</v>
      </c>
      <c r="AM774" s="294"/>
    </row>
    <row r="775" spans="1:39" ht="15" outlineLevel="1">
      <c r="A775" s="529"/>
      <c r="B775" s="291"/>
      <c r="C775" s="302"/>
      <c r="D775" s="288"/>
      <c r="E775" s="288"/>
      <c r="F775" s="288"/>
      <c r="G775" s="288"/>
      <c r="H775" s="288"/>
      <c r="I775" s="288"/>
      <c r="J775" s="288"/>
      <c r="K775" s="288"/>
      <c r="L775" s="288"/>
      <c r="M775" s="288"/>
      <c r="N775" s="288"/>
      <c r="O775" s="288"/>
      <c r="P775" s="288"/>
      <c r="Q775" s="288"/>
      <c r="R775" s="288"/>
      <c r="S775" s="288"/>
      <c r="T775" s="288"/>
      <c r="U775" s="288"/>
      <c r="V775" s="288"/>
      <c r="W775" s="288"/>
      <c r="X775" s="288"/>
      <c r="Y775" s="409"/>
      <c r="Z775" s="409"/>
      <c r="AA775" s="409"/>
      <c r="AB775" s="409"/>
      <c r="AC775" s="409"/>
      <c r="AD775" s="409"/>
      <c r="AE775" s="409"/>
      <c r="AF775" s="409"/>
      <c r="AG775" s="409"/>
      <c r="AH775" s="409"/>
      <c r="AI775" s="409"/>
      <c r="AJ775" s="409"/>
      <c r="AK775" s="409"/>
      <c r="AL775" s="409"/>
      <c r="AM775" s="303"/>
    </row>
    <row r="776" spans="1:39" ht="15" outlineLevel="1">
      <c r="A776" s="529">
        <v>4</v>
      </c>
      <c r="B776" s="517" t="s">
        <v>659</v>
      </c>
      <c r="C776" s="288" t="s">
        <v>25</v>
      </c>
      <c r="D776" s="292"/>
      <c r="E776" s="292"/>
      <c r="F776" s="292"/>
      <c r="G776" s="292"/>
      <c r="H776" s="292"/>
      <c r="I776" s="292"/>
      <c r="J776" s="292"/>
      <c r="K776" s="292"/>
      <c r="L776" s="292"/>
      <c r="M776" s="292"/>
      <c r="N776" s="288"/>
      <c r="O776" s="292"/>
      <c r="P776" s="292"/>
      <c r="Q776" s="292"/>
      <c r="R776" s="292"/>
      <c r="S776" s="292"/>
      <c r="T776" s="292"/>
      <c r="U776" s="292"/>
      <c r="V776" s="292"/>
      <c r="W776" s="292"/>
      <c r="X776" s="292"/>
      <c r="Y776" s="412"/>
      <c r="Z776" s="412"/>
      <c r="AA776" s="412"/>
      <c r="AB776" s="412"/>
      <c r="AC776" s="412"/>
      <c r="AD776" s="412"/>
      <c r="AE776" s="412"/>
      <c r="AF776" s="407"/>
      <c r="AG776" s="407"/>
      <c r="AH776" s="407"/>
      <c r="AI776" s="407"/>
      <c r="AJ776" s="407"/>
      <c r="AK776" s="407"/>
      <c r="AL776" s="407"/>
      <c r="AM776" s="293">
        <f>SUM(Y776:AL776)</f>
        <v>0</v>
      </c>
    </row>
    <row r="777" spans="1:39" ht="15" outlineLevel="1">
      <c r="A777" s="529"/>
      <c r="B777" s="291" t="s">
        <v>336</v>
      </c>
      <c r="C777" s="288" t="s">
        <v>160</v>
      </c>
      <c r="D777" s="292"/>
      <c r="E777" s="292"/>
      <c r="F777" s="292"/>
      <c r="G777" s="292"/>
      <c r="H777" s="292"/>
      <c r="I777" s="292"/>
      <c r="J777" s="292"/>
      <c r="K777" s="292"/>
      <c r="L777" s="292"/>
      <c r="M777" s="292"/>
      <c r="N777" s="465"/>
      <c r="O777" s="292"/>
      <c r="P777" s="292"/>
      <c r="Q777" s="292"/>
      <c r="R777" s="292"/>
      <c r="S777" s="292"/>
      <c r="T777" s="292"/>
      <c r="U777" s="292"/>
      <c r="V777" s="292"/>
      <c r="W777" s="292"/>
      <c r="X777" s="292"/>
      <c r="Y777" s="408">
        <f>Y776</f>
        <v>0</v>
      </c>
      <c r="Z777" s="408">
        <f t="shared" ref="Z777" si="1659">Z776</f>
        <v>0</v>
      </c>
      <c r="AA777" s="408">
        <f t="shared" ref="AA777" si="1660">AA776</f>
        <v>0</v>
      </c>
      <c r="AB777" s="408">
        <f t="shared" ref="AB777" si="1661">AB776</f>
        <v>0</v>
      </c>
      <c r="AC777" s="408">
        <f t="shared" ref="AC777" si="1662">AC776</f>
        <v>0</v>
      </c>
      <c r="AD777" s="408">
        <f t="shared" ref="AD777" si="1663">AD776</f>
        <v>0</v>
      </c>
      <c r="AE777" s="408">
        <f t="shared" ref="AE777" si="1664">AE776</f>
        <v>0</v>
      </c>
      <c r="AF777" s="408">
        <f t="shared" ref="AF777" si="1665">AF776</f>
        <v>0</v>
      </c>
      <c r="AG777" s="408">
        <f t="shared" ref="AG777" si="1666">AG776</f>
        <v>0</v>
      </c>
      <c r="AH777" s="408">
        <f t="shared" ref="AH777" si="1667">AH776</f>
        <v>0</v>
      </c>
      <c r="AI777" s="408">
        <f t="shared" ref="AI777" si="1668">AI776</f>
        <v>0</v>
      </c>
      <c r="AJ777" s="408">
        <f t="shared" ref="AJ777" si="1669">AJ776</f>
        <v>0</v>
      </c>
      <c r="AK777" s="408">
        <f t="shared" ref="AK777" si="1670">AK776</f>
        <v>0</v>
      </c>
      <c r="AL777" s="408">
        <f t="shared" ref="AL777" si="1671">AL776</f>
        <v>0</v>
      </c>
      <c r="AM777" s="294"/>
    </row>
    <row r="778" spans="1:39" ht="15" outlineLevel="1">
      <c r="A778" s="529"/>
      <c r="B778" s="291"/>
      <c r="C778" s="302"/>
      <c r="D778" s="301"/>
      <c r="E778" s="301"/>
      <c r="F778" s="301"/>
      <c r="G778" s="301"/>
      <c r="H778" s="301"/>
      <c r="I778" s="301"/>
      <c r="J778" s="301"/>
      <c r="K778" s="301"/>
      <c r="L778" s="301"/>
      <c r="M778" s="301"/>
      <c r="N778" s="288"/>
      <c r="O778" s="301"/>
      <c r="P778" s="301"/>
      <c r="Q778" s="301"/>
      <c r="R778" s="301"/>
      <c r="S778" s="301"/>
      <c r="T778" s="301"/>
      <c r="U778" s="301"/>
      <c r="V778" s="301"/>
      <c r="W778" s="301"/>
      <c r="X778" s="301"/>
      <c r="Y778" s="409"/>
      <c r="Z778" s="409"/>
      <c r="AA778" s="409"/>
      <c r="AB778" s="409"/>
      <c r="AC778" s="409"/>
      <c r="AD778" s="409"/>
      <c r="AE778" s="409"/>
      <c r="AF778" s="409"/>
      <c r="AG778" s="409"/>
      <c r="AH778" s="409"/>
      <c r="AI778" s="409"/>
      <c r="AJ778" s="409"/>
      <c r="AK778" s="409"/>
      <c r="AL778" s="409"/>
      <c r="AM778" s="303"/>
    </row>
    <row r="779" spans="1:39" ht="30" outlineLevel="1">
      <c r="A779" s="529">
        <v>5</v>
      </c>
      <c r="B779" s="425" t="s">
        <v>98</v>
      </c>
      <c r="C779" s="288" t="s">
        <v>25</v>
      </c>
      <c r="D779" s="292"/>
      <c r="E779" s="292"/>
      <c r="F779" s="292"/>
      <c r="G779" s="292"/>
      <c r="H779" s="292"/>
      <c r="I779" s="292"/>
      <c r="J779" s="292"/>
      <c r="K779" s="292"/>
      <c r="L779" s="292"/>
      <c r="M779" s="292"/>
      <c r="N779" s="288"/>
      <c r="O779" s="292"/>
      <c r="P779" s="292"/>
      <c r="Q779" s="292"/>
      <c r="R779" s="292"/>
      <c r="S779" s="292"/>
      <c r="T779" s="292"/>
      <c r="U779" s="292"/>
      <c r="V779" s="292"/>
      <c r="W779" s="292"/>
      <c r="X779" s="292"/>
      <c r="Y779" s="412"/>
      <c r="Z779" s="412"/>
      <c r="AA779" s="412"/>
      <c r="AB779" s="412"/>
      <c r="AC779" s="412"/>
      <c r="AD779" s="412"/>
      <c r="AE779" s="412"/>
      <c r="AF779" s="407"/>
      <c r="AG779" s="407"/>
      <c r="AH779" s="407"/>
      <c r="AI779" s="407"/>
      <c r="AJ779" s="407"/>
      <c r="AK779" s="407"/>
      <c r="AL779" s="407"/>
      <c r="AM779" s="293">
        <f>SUM(Y779:AL779)</f>
        <v>0</v>
      </c>
    </row>
    <row r="780" spans="1:39" ht="15" outlineLevel="1">
      <c r="A780" s="529"/>
      <c r="B780" s="291" t="s">
        <v>336</v>
      </c>
      <c r="C780" s="288" t="s">
        <v>160</v>
      </c>
      <c r="D780" s="292"/>
      <c r="E780" s="292"/>
      <c r="F780" s="292"/>
      <c r="G780" s="292"/>
      <c r="H780" s="292"/>
      <c r="I780" s="292"/>
      <c r="J780" s="292"/>
      <c r="K780" s="292"/>
      <c r="L780" s="292"/>
      <c r="M780" s="292"/>
      <c r="N780" s="465"/>
      <c r="O780" s="292"/>
      <c r="P780" s="292"/>
      <c r="Q780" s="292"/>
      <c r="R780" s="292"/>
      <c r="S780" s="292"/>
      <c r="T780" s="292"/>
      <c r="U780" s="292"/>
      <c r="V780" s="292"/>
      <c r="W780" s="292"/>
      <c r="X780" s="292"/>
      <c r="Y780" s="408">
        <f>Y779</f>
        <v>0</v>
      </c>
      <c r="Z780" s="408">
        <f t="shared" ref="Z780" si="1672">Z779</f>
        <v>0</v>
      </c>
      <c r="AA780" s="408">
        <f t="shared" ref="AA780" si="1673">AA779</f>
        <v>0</v>
      </c>
      <c r="AB780" s="408">
        <f t="shared" ref="AB780" si="1674">AB779</f>
        <v>0</v>
      </c>
      <c r="AC780" s="408">
        <f t="shared" ref="AC780" si="1675">AC779</f>
        <v>0</v>
      </c>
      <c r="AD780" s="408">
        <f t="shared" ref="AD780" si="1676">AD779</f>
        <v>0</v>
      </c>
      <c r="AE780" s="408">
        <f t="shared" ref="AE780" si="1677">AE779</f>
        <v>0</v>
      </c>
      <c r="AF780" s="408">
        <f t="shared" ref="AF780" si="1678">AF779</f>
        <v>0</v>
      </c>
      <c r="AG780" s="408">
        <f t="shared" ref="AG780" si="1679">AG779</f>
        <v>0</v>
      </c>
      <c r="AH780" s="408">
        <f t="shared" ref="AH780" si="1680">AH779</f>
        <v>0</v>
      </c>
      <c r="AI780" s="408">
        <f t="shared" ref="AI780" si="1681">AI779</f>
        <v>0</v>
      </c>
      <c r="AJ780" s="408">
        <f t="shared" ref="AJ780" si="1682">AJ779</f>
        <v>0</v>
      </c>
      <c r="AK780" s="408">
        <f t="shared" ref="AK780" si="1683">AK779</f>
        <v>0</v>
      </c>
      <c r="AL780" s="408">
        <f t="shared" ref="AL780" si="1684">AL779</f>
        <v>0</v>
      </c>
      <c r="AM780" s="294"/>
    </row>
    <row r="781" spans="1:39" ht="15" outlineLevel="1">
      <c r="A781" s="529"/>
      <c r="B781" s="291"/>
      <c r="C781" s="288"/>
      <c r="D781" s="288"/>
      <c r="E781" s="288"/>
      <c r="F781" s="288"/>
      <c r="G781" s="288"/>
      <c r="H781" s="288"/>
      <c r="I781" s="288"/>
      <c r="J781" s="288"/>
      <c r="K781" s="288"/>
      <c r="L781" s="288"/>
      <c r="M781" s="288"/>
      <c r="N781" s="288"/>
      <c r="O781" s="288"/>
      <c r="P781" s="288"/>
      <c r="Q781" s="288"/>
      <c r="R781" s="288"/>
      <c r="S781" s="288"/>
      <c r="T781" s="288"/>
      <c r="U781" s="288"/>
      <c r="V781" s="288"/>
      <c r="W781" s="288"/>
      <c r="X781" s="288"/>
      <c r="Y781" s="419"/>
      <c r="Z781" s="420"/>
      <c r="AA781" s="420"/>
      <c r="AB781" s="420"/>
      <c r="AC781" s="420"/>
      <c r="AD781" s="420"/>
      <c r="AE781" s="420"/>
      <c r="AF781" s="420"/>
      <c r="AG781" s="420"/>
      <c r="AH781" s="420"/>
      <c r="AI781" s="420"/>
      <c r="AJ781" s="420"/>
      <c r="AK781" s="420"/>
      <c r="AL781" s="420"/>
      <c r="AM781" s="294"/>
    </row>
    <row r="782" spans="1:39" ht="15.6" outlineLevel="1">
      <c r="A782" s="529"/>
      <c r="B782" s="316" t="s">
        <v>483</v>
      </c>
      <c r="C782" s="286"/>
      <c r="D782" s="286"/>
      <c r="E782" s="286"/>
      <c r="F782" s="286"/>
      <c r="G782" s="286"/>
      <c r="H782" s="286"/>
      <c r="I782" s="286"/>
      <c r="J782" s="286"/>
      <c r="K782" s="286"/>
      <c r="L782" s="286"/>
      <c r="M782" s="286"/>
      <c r="N782" s="287"/>
      <c r="O782" s="286"/>
      <c r="P782" s="286"/>
      <c r="Q782" s="286"/>
      <c r="R782" s="286"/>
      <c r="S782" s="286"/>
      <c r="T782" s="286"/>
      <c r="U782" s="286"/>
      <c r="V782" s="286"/>
      <c r="W782" s="286"/>
      <c r="X782" s="286"/>
      <c r="Y782" s="411"/>
      <c r="Z782" s="411"/>
      <c r="AA782" s="411"/>
      <c r="AB782" s="411"/>
      <c r="AC782" s="411"/>
      <c r="AD782" s="411"/>
      <c r="AE782" s="411"/>
      <c r="AF782" s="411"/>
      <c r="AG782" s="411"/>
      <c r="AH782" s="411"/>
      <c r="AI782" s="411"/>
      <c r="AJ782" s="411"/>
      <c r="AK782" s="411"/>
      <c r="AL782" s="411"/>
      <c r="AM782" s="289"/>
    </row>
    <row r="783" spans="1:39" ht="15" outlineLevel="1">
      <c r="A783" s="529">
        <v>6</v>
      </c>
      <c r="B783" s="425" t="s">
        <v>99</v>
      </c>
      <c r="C783" s="288" t="s">
        <v>25</v>
      </c>
      <c r="D783" s="292"/>
      <c r="E783" s="292"/>
      <c r="F783" s="292"/>
      <c r="G783" s="292"/>
      <c r="H783" s="292"/>
      <c r="I783" s="292"/>
      <c r="J783" s="292"/>
      <c r="K783" s="292"/>
      <c r="L783" s="292"/>
      <c r="M783" s="292"/>
      <c r="N783" s="292">
        <v>12</v>
      </c>
      <c r="O783" s="292"/>
      <c r="P783" s="292"/>
      <c r="Q783" s="292"/>
      <c r="R783" s="292"/>
      <c r="S783" s="292"/>
      <c r="T783" s="292"/>
      <c r="U783" s="292"/>
      <c r="V783" s="292"/>
      <c r="W783" s="292"/>
      <c r="X783" s="292"/>
      <c r="Y783" s="412"/>
      <c r="Z783" s="412"/>
      <c r="AA783" s="412"/>
      <c r="AB783" s="412"/>
      <c r="AC783" s="412"/>
      <c r="AD783" s="412"/>
      <c r="AE783" s="412"/>
      <c r="AF783" s="412"/>
      <c r="AG783" s="412"/>
      <c r="AH783" s="412"/>
      <c r="AI783" s="412"/>
      <c r="AJ783" s="412"/>
      <c r="AK783" s="412"/>
      <c r="AL783" s="412"/>
      <c r="AM783" s="293">
        <f>SUM(Y783:AL783)</f>
        <v>0</v>
      </c>
    </row>
    <row r="784" spans="1:39" ht="15" outlineLevel="1">
      <c r="A784" s="529"/>
      <c r="B784" s="291" t="s">
        <v>336</v>
      </c>
      <c r="C784" s="288" t="s">
        <v>160</v>
      </c>
      <c r="D784" s="292"/>
      <c r="E784" s="292"/>
      <c r="F784" s="292"/>
      <c r="G784" s="292"/>
      <c r="H784" s="292"/>
      <c r="I784" s="292"/>
      <c r="J784" s="292"/>
      <c r="K784" s="292"/>
      <c r="L784" s="292"/>
      <c r="M784" s="292"/>
      <c r="N784" s="292">
        <f>N783</f>
        <v>12</v>
      </c>
      <c r="O784" s="292"/>
      <c r="P784" s="292"/>
      <c r="Q784" s="292"/>
      <c r="R784" s="292"/>
      <c r="S784" s="292"/>
      <c r="T784" s="292"/>
      <c r="U784" s="292"/>
      <c r="V784" s="292"/>
      <c r="W784" s="292"/>
      <c r="X784" s="292"/>
      <c r="Y784" s="408">
        <f>Y783</f>
        <v>0</v>
      </c>
      <c r="Z784" s="408">
        <f t="shared" ref="Z784" si="1685">Z783</f>
        <v>0</v>
      </c>
      <c r="AA784" s="408">
        <f t="shared" ref="AA784" si="1686">AA783</f>
        <v>0</v>
      </c>
      <c r="AB784" s="408">
        <f t="shared" ref="AB784" si="1687">AB783</f>
        <v>0</v>
      </c>
      <c r="AC784" s="408">
        <f t="shared" ref="AC784" si="1688">AC783</f>
        <v>0</v>
      </c>
      <c r="AD784" s="408">
        <f t="shared" ref="AD784" si="1689">AD783</f>
        <v>0</v>
      </c>
      <c r="AE784" s="408">
        <f t="shared" ref="AE784" si="1690">AE783</f>
        <v>0</v>
      </c>
      <c r="AF784" s="408">
        <f t="shared" ref="AF784" si="1691">AF783</f>
        <v>0</v>
      </c>
      <c r="AG784" s="408">
        <f t="shared" ref="AG784" si="1692">AG783</f>
        <v>0</v>
      </c>
      <c r="AH784" s="408">
        <f t="shared" ref="AH784" si="1693">AH783</f>
        <v>0</v>
      </c>
      <c r="AI784" s="408">
        <f t="shared" ref="AI784" si="1694">AI783</f>
        <v>0</v>
      </c>
      <c r="AJ784" s="408">
        <f t="shared" ref="AJ784" si="1695">AJ783</f>
        <v>0</v>
      </c>
      <c r="AK784" s="408">
        <f t="shared" ref="AK784" si="1696">AK783</f>
        <v>0</v>
      </c>
      <c r="AL784" s="408">
        <f t="shared" ref="AL784" si="1697">AL783</f>
        <v>0</v>
      </c>
      <c r="AM784" s="308"/>
    </row>
    <row r="785" spans="1:39" ht="15" outlineLevel="1">
      <c r="A785" s="529"/>
      <c r="B785" s="307"/>
      <c r="C785" s="309"/>
      <c r="D785" s="288"/>
      <c r="E785" s="288"/>
      <c r="F785" s="288"/>
      <c r="G785" s="288"/>
      <c r="H785" s="288"/>
      <c r="I785" s="288"/>
      <c r="J785" s="288"/>
      <c r="K785" s="288"/>
      <c r="L785" s="288"/>
      <c r="M785" s="288"/>
      <c r="N785" s="288"/>
      <c r="O785" s="288"/>
      <c r="P785" s="288"/>
      <c r="Q785" s="288"/>
      <c r="R785" s="288"/>
      <c r="S785" s="288"/>
      <c r="T785" s="288"/>
      <c r="U785" s="288"/>
      <c r="V785" s="288"/>
      <c r="W785" s="288"/>
      <c r="X785" s="288"/>
      <c r="Y785" s="413"/>
      <c r="Z785" s="413"/>
      <c r="AA785" s="413"/>
      <c r="AB785" s="413"/>
      <c r="AC785" s="413"/>
      <c r="AD785" s="413"/>
      <c r="AE785" s="413"/>
      <c r="AF785" s="413"/>
      <c r="AG785" s="413"/>
      <c r="AH785" s="413"/>
      <c r="AI785" s="413"/>
      <c r="AJ785" s="413"/>
      <c r="AK785" s="413"/>
      <c r="AL785" s="413"/>
      <c r="AM785" s="310"/>
    </row>
    <row r="786" spans="1:39" ht="30" outlineLevel="1">
      <c r="A786" s="529">
        <v>7</v>
      </c>
      <c r="B786" s="425" t="s">
        <v>100</v>
      </c>
      <c r="C786" s="288" t="s">
        <v>25</v>
      </c>
      <c r="D786" s="292"/>
      <c r="E786" s="292"/>
      <c r="F786" s="292"/>
      <c r="G786" s="292"/>
      <c r="H786" s="292"/>
      <c r="I786" s="292"/>
      <c r="J786" s="292"/>
      <c r="K786" s="292"/>
      <c r="L786" s="292"/>
      <c r="M786" s="292"/>
      <c r="N786" s="292">
        <v>12</v>
      </c>
      <c r="O786" s="292"/>
      <c r="P786" s="292"/>
      <c r="Q786" s="292"/>
      <c r="R786" s="292"/>
      <c r="S786" s="292"/>
      <c r="T786" s="292"/>
      <c r="U786" s="292"/>
      <c r="V786" s="292"/>
      <c r="W786" s="292"/>
      <c r="X786" s="292"/>
      <c r="Y786" s="412"/>
      <c r="Z786" s="412"/>
      <c r="AA786" s="412"/>
      <c r="AB786" s="412"/>
      <c r="AC786" s="412"/>
      <c r="AD786" s="412"/>
      <c r="AE786" s="412"/>
      <c r="AF786" s="412"/>
      <c r="AG786" s="412"/>
      <c r="AH786" s="412"/>
      <c r="AI786" s="412"/>
      <c r="AJ786" s="412"/>
      <c r="AK786" s="412"/>
      <c r="AL786" s="412"/>
      <c r="AM786" s="293">
        <f>SUM(Y786:AL786)</f>
        <v>0</v>
      </c>
    </row>
    <row r="787" spans="1:39" ht="15" outlineLevel="1">
      <c r="A787" s="529"/>
      <c r="B787" s="291" t="s">
        <v>336</v>
      </c>
      <c r="C787" s="288" t="s">
        <v>160</v>
      </c>
      <c r="D787" s="292"/>
      <c r="E787" s="292"/>
      <c r="F787" s="292"/>
      <c r="G787" s="292"/>
      <c r="H787" s="292"/>
      <c r="I787" s="292"/>
      <c r="J787" s="292"/>
      <c r="K787" s="292"/>
      <c r="L787" s="292"/>
      <c r="M787" s="292"/>
      <c r="N787" s="292">
        <f>N786</f>
        <v>12</v>
      </c>
      <c r="O787" s="292"/>
      <c r="P787" s="292"/>
      <c r="Q787" s="292"/>
      <c r="R787" s="292"/>
      <c r="S787" s="292"/>
      <c r="T787" s="292"/>
      <c r="U787" s="292"/>
      <c r="V787" s="292"/>
      <c r="W787" s="292"/>
      <c r="X787" s="292"/>
      <c r="Y787" s="408">
        <f>Y786</f>
        <v>0</v>
      </c>
      <c r="Z787" s="408">
        <f t="shared" ref="Z787" si="1698">Z786</f>
        <v>0</v>
      </c>
      <c r="AA787" s="408">
        <f t="shared" ref="AA787" si="1699">AA786</f>
        <v>0</v>
      </c>
      <c r="AB787" s="408">
        <f t="shared" ref="AB787" si="1700">AB786</f>
        <v>0</v>
      </c>
      <c r="AC787" s="408">
        <f t="shared" ref="AC787" si="1701">AC786</f>
        <v>0</v>
      </c>
      <c r="AD787" s="408">
        <f t="shared" ref="AD787" si="1702">AD786</f>
        <v>0</v>
      </c>
      <c r="AE787" s="408">
        <f t="shared" ref="AE787" si="1703">AE786</f>
        <v>0</v>
      </c>
      <c r="AF787" s="408">
        <f t="shared" ref="AF787" si="1704">AF786</f>
        <v>0</v>
      </c>
      <c r="AG787" s="408">
        <f t="shared" ref="AG787" si="1705">AG786</f>
        <v>0</v>
      </c>
      <c r="AH787" s="408">
        <f t="shared" ref="AH787" si="1706">AH786</f>
        <v>0</v>
      </c>
      <c r="AI787" s="408">
        <f t="shared" ref="AI787" si="1707">AI786</f>
        <v>0</v>
      </c>
      <c r="AJ787" s="408">
        <f t="shared" ref="AJ787" si="1708">AJ786</f>
        <v>0</v>
      </c>
      <c r="AK787" s="408">
        <f t="shared" ref="AK787" si="1709">AK786</f>
        <v>0</v>
      </c>
      <c r="AL787" s="408">
        <f t="shared" ref="AL787" si="1710">AL786</f>
        <v>0</v>
      </c>
      <c r="AM787" s="308"/>
    </row>
    <row r="788" spans="1:39" ht="15" outlineLevel="1">
      <c r="A788" s="529"/>
      <c r="B788" s="311"/>
      <c r="C788" s="309"/>
      <c r="D788" s="288"/>
      <c r="E788" s="288"/>
      <c r="F788" s="288"/>
      <c r="G788" s="288"/>
      <c r="H788" s="288"/>
      <c r="I788" s="288"/>
      <c r="J788" s="288"/>
      <c r="K788" s="288"/>
      <c r="L788" s="288"/>
      <c r="M788" s="288"/>
      <c r="N788" s="288"/>
      <c r="O788" s="288"/>
      <c r="P788" s="288"/>
      <c r="Q788" s="288"/>
      <c r="R788" s="288"/>
      <c r="S788" s="288"/>
      <c r="T788" s="288"/>
      <c r="U788" s="288"/>
      <c r="V788" s="288"/>
      <c r="W788" s="288"/>
      <c r="X788" s="288"/>
      <c r="Y788" s="413"/>
      <c r="Z788" s="414"/>
      <c r="AA788" s="413"/>
      <c r="AB788" s="413"/>
      <c r="AC788" s="413"/>
      <c r="AD788" s="413"/>
      <c r="AE788" s="413"/>
      <c r="AF788" s="413"/>
      <c r="AG788" s="413"/>
      <c r="AH788" s="413"/>
      <c r="AI788" s="413"/>
      <c r="AJ788" s="413"/>
      <c r="AK788" s="413"/>
      <c r="AL788" s="413"/>
      <c r="AM788" s="310"/>
    </row>
    <row r="789" spans="1:39" ht="30" outlineLevel="1">
      <c r="A789" s="529">
        <v>8</v>
      </c>
      <c r="B789" s="425" t="s">
        <v>101</v>
      </c>
      <c r="C789" s="288" t="s">
        <v>25</v>
      </c>
      <c r="D789" s="292"/>
      <c r="E789" s="292"/>
      <c r="F789" s="292"/>
      <c r="G789" s="292"/>
      <c r="H789" s="292"/>
      <c r="I789" s="292"/>
      <c r="J789" s="292"/>
      <c r="K789" s="292"/>
      <c r="L789" s="292"/>
      <c r="M789" s="292"/>
      <c r="N789" s="292">
        <v>12</v>
      </c>
      <c r="O789" s="292"/>
      <c r="P789" s="292"/>
      <c r="Q789" s="292"/>
      <c r="R789" s="292"/>
      <c r="S789" s="292"/>
      <c r="T789" s="292"/>
      <c r="U789" s="292"/>
      <c r="V789" s="292"/>
      <c r="W789" s="292"/>
      <c r="X789" s="292"/>
      <c r="Y789" s="412"/>
      <c r="Z789" s="412"/>
      <c r="AA789" s="412"/>
      <c r="AB789" s="412"/>
      <c r="AC789" s="412"/>
      <c r="AD789" s="412"/>
      <c r="AE789" s="412"/>
      <c r="AF789" s="412"/>
      <c r="AG789" s="412"/>
      <c r="AH789" s="412"/>
      <c r="AI789" s="412"/>
      <c r="AJ789" s="412"/>
      <c r="AK789" s="412"/>
      <c r="AL789" s="412"/>
      <c r="AM789" s="293">
        <f>SUM(Y789:AL789)</f>
        <v>0</v>
      </c>
    </row>
    <row r="790" spans="1:39" ht="15" outlineLevel="1">
      <c r="A790" s="529"/>
      <c r="B790" s="291" t="s">
        <v>336</v>
      </c>
      <c r="C790" s="288" t="s">
        <v>160</v>
      </c>
      <c r="D790" s="292"/>
      <c r="E790" s="292"/>
      <c r="F790" s="292"/>
      <c r="G790" s="292"/>
      <c r="H790" s="292"/>
      <c r="I790" s="292"/>
      <c r="J790" s="292"/>
      <c r="K790" s="292"/>
      <c r="L790" s="292"/>
      <c r="M790" s="292"/>
      <c r="N790" s="292">
        <f>N789</f>
        <v>12</v>
      </c>
      <c r="O790" s="292"/>
      <c r="P790" s="292"/>
      <c r="Q790" s="292"/>
      <c r="R790" s="292"/>
      <c r="S790" s="292"/>
      <c r="T790" s="292"/>
      <c r="U790" s="292"/>
      <c r="V790" s="292"/>
      <c r="W790" s="292"/>
      <c r="X790" s="292"/>
      <c r="Y790" s="408">
        <f>Y789</f>
        <v>0</v>
      </c>
      <c r="Z790" s="408">
        <f t="shared" ref="Z790" si="1711">Z789</f>
        <v>0</v>
      </c>
      <c r="AA790" s="408">
        <f t="shared" ref="AA790" si="1712">AA789</f>
        <v>0</v>
      </c>
      <c r="AB790" s="408">
        <f t="shared" ref="AB790" si="1713">AB789</f>
        <v>0</v>
      </c>
      <c r="AC790" s="408">
        <f t="shared" ref="AC790" si="1714">AC789</f>
        <v>0</v>
      </c>
      <c r="AD790" s="408">
        <f t="shared" ref="AD790" si="1715">AD789</f>
        <v>0</v>
      </c>
      <c r="AE790" s="408">
        <f t="shared" ref="AE790" si="1716">AE789</f>
        <v>0</v>
      </c>
      <c r="AF790" s="408">
        <f t="shared" ref="AF790" si="1717">AF789</f>
        <v>0</v>
      </c>
      <c r="AG790" s="408">
        <f t="shared" ref="AG790" si="1718">AG789</f>
        <v>0</v>
      </c>
      <c r="AH790" s="408">
        <f t="shared" ref="AH790" si="1719">AH789</f>
        <v>0</v>
      </c>
      <c r="AI790" s="408">
        <f t="shared" ref="AI790" si="1720">AI789</f>
        <v>0</v>
      </c>
      <c r="AJ790" s="408">
        <f t="shared" ref="AJ790" si="1721">AJ789</f>
        <v>0</v>
      </c>
      <c r="AK790" s="408">
        <f t="shared" ref="AK790" si="1722">AK789</f>
        <v>0</v>
      </c>
      <c r="AL790" s="408">
        <f t="shared" ref="AL790" si="1723">AL789</f>
        <v>0</v>
      </c>
      <c r="AM790" s="308"/>
    </row>
    <row r="791" spans="1:39" ht="15" outlineLevel="1">
      <c r="A791" s="529"/>
      <c r="B791" s="311"/>
      <c r="C791" s="309"/>
      <c r="D791" s="313"/>
      <c r="E791" s="313"/>
      <c r="F791" s="313"/>
      <c r="G791" s="313"/>
      <c r="H791" s="313"/>
      <c r="I791" s="313"/>
      <c r="J791" s="313"/>
      <c r="K791" s="313"/>
      <c r="L791" s="313"/>
      <c r="M791" s="313"/>
      <c r="N791" s="288"/>
      <c r="O791" s="313"/>
      <c r="P791" s="313"/>
      <c r="Q791" s="313"/>
      <c r="R791" s="313"/>
      <c r="S791" s="313"/>
      <c r="T791" s="313"/>
      <c r="U791" s="313"/>
      <c r="V791" s="313"/>
      <c r="W791" s="313"/>
      <c r="X791" s="313"/>
      <c r="Y791" s="413"/>
      <c r="Z791" s="414"/>
      <c r="AA791" s="413"/>
      <c r="AB791" s="413"/>
      <c r="AC791" s="413"/>
      <c r="AD791" s="413"/>
      <c r="AE791" s="413"/>
      <c r="AF791" s="413"/>
      <c r="AG791" s="413"/>
      <c r="AH791" s="413"/>
      <c r="AI791" s="413"/>
      <c r="AJ791" s="413"/>
      <c r="AK791" s="413"/>
      <c r="AL791" s="413"/>
      <c r="AM791" s="310"/>
    </row>
    <row r="792" spans="1:39" ht="30" outlineLevel="1">
      <c r="A792" s="529">
        <v>9</v>
      </c>
      <c r="B792" s="425" t="s">
        <v>102</v>
      </c>
      <c r="C792" s="288" t="s">
        <v>25</v>
      </c>
      <c r="D792" s="292"/>
      <c r="E792" s="292"/>
      <c r="F792" s="292"/>
      <c r="G792" s="292"/>
      <c r="H792" s="292"/>
      <c r="I792" s="292"/>
      <c r="J792" s="292"/>
      <c r="K792" s="292"/>
      <c r="L792" s="292"/>
      <c r="M792" s="292"/>
      <c r="N792" s="292">
        <v>12</v>
      </c>
      <c r="O792" s="292"/>
      <c r="P792" s="292"/>
      <c r="Q792" s="292"/>
      <c r="R792" s="292"/>
      <c r="S792" s="292"/>
      <c r="T792" s="292"/>
      <c r="U792" s="292"/>
      <c r="V792" s="292"/>
      <c r="W792" s="292"/>
      <c r="X792" s="292"/>
      <c r="Y792" s="412"/>
      <c r="Z792" s="412"/>
      <c r="AA792" s="412"/>
      <c r="AB792" s="412"/>
      <c r="AC792" s="412"/>
      <c r="AD792" s="412"/>
      <c r="AE792" s="412"/>
      <c r="AF792" s="412"/>
      <c r="AG792" s="412"/>
      <c r="AH792" s="412"/>
      <c r="AI792" s="412"/>
      <c r="AJ792" s="412"/>
      <c r="AK792" s="412"/>
      <c r="AL792" s="412"/>
      <c r="AM792" s="293">
        <f>SUM(Y792:AL792)</f>
        <v>0</v>
      </c>
    </row>
    <row r="793" spans="1:39" ht="15" outlineLevel="1">
      <c r="A793" s="529"/>
      <c r="B793" s="291" t="s">
        <v>336</v>
      </c>
      <c r="C793" s="288" t="s">
        <v>160</v>
      </c>
      <c r="D793" s="292"/>
      <c r="E793" s="292"/>
      <c r="F793" s="292"/>
      <c r="G793" s="292"/>
      <c r="H793" s="292"/>
      <c r="I793" s="292"/>
      <c r="J793" s="292"/>
      <c r="K793" s="292"/>
      <c r="L793" s="292"/>
      <c r="M793" s="292"/>
      <c r="N793" s="292">
        <f>N792</f>
        <v>12</v>
      </c>
      <c r="O793" s="292"/>
      <c r="P793" s="292"/>
      <c r="Q793" s="292"/>
      <c r="R793" s="292"/>
      <c r="S793" s="292"/>
      <c r="T793" s="292"/>
      <c r="U793" s="292"/>
      <c r="V793" s="292"/>
      <c r="W793" s="292"/>
      <c r="X793" s="292"/>
      <c r="Y793" s="408">
        <f>Y792</f>
        <v>0</v>
      </c>
      <c r="Z793" s="408">
        <f t="shared" ref="Z793" si="1724">Z792</f>
        <v>0</v>
      </c>
      <c r="AA793" s="408">
        <f t="shared" ref="AA793" si="1725">AA792</f>
        <v>0</v>
      </c>
      <c r="AB793" s="408">
        <f t="shared" ref="AB793" si="1726">AB792</f>
        <v>0</v>
      </c>
      <c r="AC793" s="408">
        <f t="shared" ref="AC793" si="1727">AC792</f>
        <v>0</v>
      </c>
      <c r="AD793" s="408">
        <f t="shared" ref="AD793" si="1728">AD792</f>
        <v>0</v>
      </c>
      <c r="AE793" s="408">
        <f t="shared" ref="AE793" si="1729">AE792</f>
        <v>0</v>
      </c>
      <c r="AF793" s="408">
        <f t="shared" ref="AF793" si="1730">AF792</f>
        <v>0</v>
      </c>
      <c r="AG793" s="408">
        <f t="shared" ref="AG793" si="1731">AG792</f>
        <v>0</v>
      </c>
      <c r="AH793" s="408">
        <f t="shared" ref="AH793" si="1732">AH792</f>
        <v>0</v>
      </c>
      <c r="AI793" s="408">
        <f t="shared" ref="AI793" si="1733">AI792</f>
        <v>0</v>
      </c>
      <c r="AJ793" s="408">
        <f t="shared" ref="AJ793" si="1734">AJ792</f>
        <v>0</v>
      </c>
      <c r="AK793" s="408">
        <f t="shared" ref="AK793" si="1735">AK792</f>
        <v>0</v>
      </c>
      <c r="AL793" s="408">
        <f t="shared" ref="AL793" si="1736">AL792</f>
        <v>0</v>
      </c>
      <c r="AM793" s="308"/>
    </row>
    <row r="794" spans="1:39" ht="15" outlineLevel="1">
      <c r="A794" s="529"/>
      <c r="B794" s="311"/>
      <c r="C794" s="309"/>
      <c r="D794" s="313"/>
      <c r="E794" s="313"/>
      <c r="F794" s="313"/>
      <c r="G794" s="313"/>
      <c r="H794" s="313"/>
      <c r="I794" s="313"/>
      <c r="J794" s="313"/>
      <c r="K794" s="313"/>
      <c r="L794" s="313"/>
      <c r="M794" s="313"/>
      <c r="N794" s="288"/>
      <c r="O794" s="313"/>
      <c r="P794" s="313"/>
      <c r="Q794" s="313"/>
      <c r="R794" s="313"/>
      <c r="S794" s="313"/>
      <c r="T794" s="313"/>
      <c r="U794" s="313"/>
      <c r="V794" s="313"/>
      <c r="W794" s="313"/>
      <c r="X794" s="313"/>
      <c r="Y794" s="413"/>
      <c r="Z794" s="413"/>
      <c r="AA794" s="413"/>
      <c r="AB794" s="413"/>
      <c r="AC794" s="413"/>
      <c r="AD794" s="413"/>
      <c r="AE794" s="413"/>
      <c r="AF794" s="413"/>
      <c r="AG794" s="413"/>
      <c r="AH794" s="413"/>
      <c r="AI794" s="413"/>
      <c r="AJ794" s="413"/>
      <c r="AK794" s="413"/>
      <c r="AL794" s="413"/>
      <c r="AM794" s="310"/>
    </row>
    <row r="795" spans="1:39" ht="30" outlineLevel="1">
      <c r="A795" s="529">
        <v>10</v>
      </c>
      <c r="B795" s="425" t="s">
        <v>103</v>
      </c>
      <c r="C795" s="288" t="s">
        <v>25</v>
      </c>
      <c r="D795" s="292"/>
      <c r="E795" s="292"/>
      <c r="F795" s="292"/>
      <c r="G795" s="292"/>
      <c r="H795" s="292"/>
      <c r="I795" s="292"/>
      <c r="J795" s="292"/>
      <c r="K795" s="292"/>
      <c r="L795" s="292"/>
      <c r="M795" s="292"/>
      <c r="N795" s="292">
        <v>3</v>
      </c>
      <c r="O795" s="292"/>
      <c r="P795" s="292"/>
      <c r="Q795" s="292"/>
      <c r="R795" s="292"/>
      <c r="S795" s="292"/>
      <c r="T795" s="292"/>
      <c r="U795" s="292"/>
      <c r="V795" s="292"/>
      <c r="W795" s="292"/>
      <c r="X795" s="292"/>
      <c r="Y795" s="412"/>
      <c r="Z795" s="412"/>
      <c r="AA795" s="412"/>
      <c r="AB795" s="412"/>
      <c r="AC795" s="412"/>
      <c r="AD795" s="412"/>
      <c r="AE795" s="412"/>
      <c r="AF795" s="412"/>
      <c r="AG795" s="412"/>
      <c r="AH795" s="412"/>
      <c r="AI795" s="412"/>
      <c r="AJ795" s="412"/>
      <c r="AK795" s="412"/>
      <c r="AL795" s="412"/>
      <c r="AM795" s="293">
        <f>SUM(Y795:AL795)</f>
        <v>0</v>
      </c>
    </row>
    <row r="796" spans="1:39" ht="15" outlineLevel="1">
      <c r="A796" s="529"/>
      <c r="B796" s="291" t="s">
        <v>336</v>
      </c>
      <c r="C796" s="288" t="s">
        <v>160</v>
      </c>
      <c r="D796" s="292"/>
      <c r="E796" s="292"/>
      <c r="F796" s="292"/>
      <c r="G796" s="292"/>
      <c r="H796" s="292"/>
      <c r="I796" s="292"/>
      <c r="J796" s="292"/>
      <c r="K796" s="292"/>
      <c r="L796" s="292"/>
      <c r="M796" s="292"/>
      <c r="N796" s="292">
        <f>N795</f>
        <v>3</v>
      </c>
      <c r="O796" s="292"/>
      <c r="P796" s="292"/>
      <c r="Q796" s="292"/>
      <c r="R796" s="292"/>
      <c r="S796" s="292"/>
      <c r="T796" s="292"/>
      <c r="U796" s="292"/>
      <c r="V796" s="292"/>
      <c r="W796" s="292"/>
      <c r="X796" s="292"/>
      <c r="Y796" s="408">
        <f>Y795</f>
        <v>0</v>
      </c>
      <c r="Z796" s="408">
        <f t="shared" ref="Z796" si="1737">Z795</f>
        <v>0</v>
      </c>
      <c r="AA796" s="408">
        <f t="shared" ref="AA796" si="1738">AA795</f>
        <v>0</v>
      </c>
      <c r="AB796" s="408">
        <f t="shared" ref="AB796" si="1739">AB795</f>
        <v>0</v>
      </c>
      <c r="AC796" s="408">
        <f t="shared" ref="AC796" si="1740">AC795</f>
        <v>0</v>
      </c>
      <c r="AD796" s="408">
        <f t="shared" ref="AD796" si="1741">AD795</f>
        <v>0</v>
      </c>
      <c r="AE796" s="408">
        <f t="shared" ref="AE796" si="1742">AE795</f>
        <v>0</v>
      </c>
      <c r="AF796" s="408">
        <f t="shared" ref="AF796" si="1743">AF795</f>
        <v>0</v>
      </c>
      <c r="AG796" s="408">
        <f t="shared" ref="AG796" si="1744">AG795</f>
        <v>0</v>
      </c>
      <c r="AH796" s="408">
        <f t="shared" ref="AH796" si="1745">AH795</f>
        <v>0</v>
      </c>
      <c r="AI796" s="408">
        <f t="shared" ref="AI796" si="1746">AI795</f>
        <v>0</v>
      </c>
      <c r="AJ796" s="408">
        <f t="shared" ref="AJ796" si="1747">AJ795</f>
        <v>0</v>
      </c>
      <c r="AK796" s="408">
        <f t="shared" ref="AK796" si="1748">AK795</f>
        <v>0</v>
      </c>
      <c r="AL796" s="408">
        <f t="shared" ref="AL796" si="1749">AL795</f>
        <v>0</v>
      </c>
      <c r="AM796" s="308"/>
    </row>
    <row r="797" spans="1:39" ht="15" outlineLevel="1">
      <c r="A797" s="529"/>
      <c r="B797" s="311"/>
      <c r="C797" s="309"/>
      <c r="D797" s="313"/>
      <c r="E797" s="313"/>
      <c r="F797" s="313"/>
      <c r="G797" s="313"/>
      <c r="H797" s="313"/>
      <c r="I797" s="313"/>
      <c r="J797" s="313"/>
      <c r="K797" s="313"/>
      <c r="L797" s="313"/>
      <c r="M797" s="313"/>
      <c r="N797" s="288"/>
      <c r="O797" s="313"/>
      <c r="P797" s="313"/>
      <c r="Q797" s="313"/>
      <c r="R797" s="313"/>
      <c r="S797" s="313"/>
      <c r="T797" s="313"/>
      <c r="U797" s="313"/>
      <c r="V797" s="313"/>
      <c r="W797" s="313"/>
      <c r="X797" s="313"/>
      <c r="Y797" s="413"/>
      <c r="Z797" s="414"/>
      <c r="AA797" s="413"/>
      <c r="AB797" s="413"/>
      <c r="AC797" s="413"/>
      <c r="AD797" s="413"/>
      <c r="AE797" s="413"/>
      <c r="AF797" s="413"/>
      <c r="AG797" s="413"/>
      <c r="AH797" s="413"/>
      <c r="AI797" s="413"/>
      <c r="AJ797" s="413"/>
      <c r="AK797" s="413"/>
      <c r="AL797" s="413"/>
      <c r="AM797" s="310"/>
    </row>
    <row r="798" spans="1:39" ht="15.6" outlineLevel="1">
      <c r="A798" s="529"/>
      <c r="B798" s="285" t="s">
        <v>10</v>
      </c>
      <c r="C798" s="286"/>
      <c r="D798" s="286"/>
      <c r="E798" s="286"/>
      <c r="F798" s="286"/>
      <c r="G798" s="286"/>
      <c r="H798" s="286"/>
      <c r="I798" s="286"/>
      <c r="J798" s="286"/>
      <c r="K798" s="286"/>
      <c r="L798" s="286"/>
      <c r="M798" s="286"/>
      <c r="N798" s="287"/>
      <c r="O798" s="286"/>
      <c r="P798" s="286"/>
      <c r="Q798" s="286"/>
      <c r="R798" s="286"/>
      <c r="S798" s="286"/>
      <c r="T798" s="286"/>
      <c r="U798" s="286"/>
      <c r="V798" s="286"/>
      <c r="W798" s="286"/>
      <c r="X798" s="286"/>
      <c r="Y798" s="411"/>
      <c r="Z798" s="411"/>
      <c r="AA798" s="411"/>
      <c r="AB798" s="411"/>
      <c r="AC798" s="411"/>
      <c r="AD798" s="411"/>
      <c r="AE798" s="411"/>
      <c r="AF798" s="411"/>
      <c r="AG798" s="411"/>
      <c r="AH798" s="411"/>
      <c r="AI798" s="411"/>
      <c r="AJ798" s="411"/>
      <c r="AK798" s="411"/>
      <c r="AL798" s="411"/>
      <c r="AM798" s="289"/>
    </row>
    <row r="799" spans="1:39" ht="30" outlineLevel="1">
      <c r="A799" s="529">
        <v>11</v>
      </c>
      <c r="B799" s="425" t="s">
        <v>104</v>
      </c>
      <c r="C799" s="288" t="s">
        <v>25</v>
      </c>
      <c r="D799" s="292"/>
      <c r="E799" s="292"/>
      <c r="F799" s="292"/>
      <c r="G799" s="292"/>
      <c r="H799" s="292"/>
      <c r="I799" s="292"/>
      <c r="J799" s="292"/>
      <c r="K799" s="292"/>
      <c r="L799" s="292"/>
      <c r="M799" s="292"/>
      <c r="N799" s="292">
        <v>12</v>
      </c>
      <c r="O799" s="292"/>
      <c r="P799" s="292"/>
      <c r="Q799" s="292"/>
      <c r="R799" s="292"/>
      <c r="S799" s="292"/>
      <c r="T799" s="292"/>
      <c r="U799" s="292"/>
      <c r="V799" s="292"/>
      <c r="W799" s="292"/>
      <c r="X799" s="292"/>
      <c r="Y799" s="423"/>
      <c r="Z799" s="412"/>
      <c r="AA799" s="412"/>
      <c r="AB799" s="412"/>
      <c r="AC799" s="412"/>
      <c r="AD799" s="412"/>
      <c r="AE799" s="412"/>
      <c r="AF799" s="412"/>
      <c r="AG799" s="412"/>
      <c r="AH799" s="412"/>
      <c r="AI799" s="412"/>
      <c r="AJ799" s="412"/>
      <c r="AK799" s="412"/>
      <c r="AL799" s="412"/>
      <c r="AM799" s="293">
        <f>SUM(Y799:AL799)</f>
        <v>0</v>
      </c>
    </row>
    <row r="800" spans="1:39" ht="15" outlineLevel="1">
      <c r="A800" s="529"/>
      <c r="B800" s="291" t="s">
        <v>336</v>
      </c>
      <c r="C800" s="288" t="s">
        <v>160</v>
      </c>
      <c r="D800" s="292"/>
      <c r="E800" s="292"/>
      <c r="F800" s="292"/>
      <c r="G800" s="292"/>
      <c r="H800" s="292"/>
      <c r="I800" s="292"/>
      <c r="J800" s="292"/>
      <c r="K800" s="292"/>
      <c r="L800" s="292"/>
      <c r="M800" s="292"/>
      <c r="N800" s="292">
        <f>N799</f>
        <v>12</v>
      </c>
      <c r="O800" s="292"/>
      <c r="P800" s="292"/>
      <c r="Q800" s="292"/>
      <c r="R800" s="292"/>
      <c r="S800" s="292"/>
      <c r="T800" s="292"/>
      <c r="U800" s="292"/>
      <c r="V800" s="292"/>
      <c r="W800" s="292"/>
      <c r="X800" s="292"/>
      <c r="Y800" s="408">
        <f>Y799</f>
        <v>0</v>
      </c>
      <c r="Z800" s="408">
        <f t="shared" ref="Z800" si="1750">Z799</f>
        <v>0</v>
      </c>
      <c r="AA800" s="408">
        <f t="shared" ref="AA800" si="1751">AA799</f>
        <v>0</v>
      </c>
      <c r="AB800" s="408">
        <f t="shared" ref="AB800" si="1752">AB799</f>
        <v>0</v>
      </c>
      <c r="AC800" s="408">
        <f t="shared" ref="AC800" si="1753">AC799</f>
        <v>0</v>
      </c>
      <c r="AD800" s="408">
        <f t="shared" ref="AD800" si="1754">AD799</f>
        <v>0</v>
      </c>
      <c r="AE800" s="408">
        <f t="shared" ref="AE800" si="1755">AE799</f>
        <v>0</v>
      </c>
      <c r="AF800" s="408">
        <f t="shared" ref="AF800" si="1756">AF799</f>
        <v>0</v>
      </c>
      <c r="AG800" s="408">
        <f t="shared" ref="AG800" si="1757">AG799</f>
        <v>0</v>
      </c>
      <c r="AH800" s="408">
        <f t="shared" ref="AH800" si="1758">AH799</f>
        <v>0</v>
      </c>
      <c r="AI800" s="408">
        <f t="shared" ref="AI800" si="1759">AI799</f>
        <v>0</v>
      </c>
      <c r="AJ800" s="408">
        <f t="shared" ref="AJ800" si="1760">AJ799</f>
        <v>0</v>
      </c>
      <c r="AK800" s="408">
        <f t="shared" ref="AK800" si="1761">AK799</f>
        <v>0</v>
      </c>
      <c r="AL800" s="408">
        <f t="shared" ref="AL800" si="1762">AL799</f>
        <v>0</v>
      </c>
      <c r="AM800" s="294"/>
    </row>
    <row r="801" spans="1:39" ht="15" outlineLevel="1">
      <c r="A801" s="529"/>
      <c r="B801" s="312"/>
      <c r="C801" s="302"/>
      <c r="D801" s="288"/>
      <c r="E801" s="288"/>
      <c r="F801" s="288"/>
      <c r="G801" s="288"/>
      <c r="H801" s="288"/>
      <c r="I801" s="288"/>
      <c r="J801" s="288"/>
      <c r="K801" s="288"/>
      <c r="L801" s="288"/>
      <c r="M801" s="288"/>
      <c r="N801" s="288"/>
      <c r="O801" s="288"/>
      <c r="P801" s="288"/>
      <c r="Q801" s="288"/>
      <c r="R801" s="288"/>
      <c r="S801" s="288"/>
      <c r="T801" s="288"/>
      <c r="U801" s="288"/>
      <c r="V801" s="288"/>
      <c r="W801" s="288"/>
      <c r="X801" s="288"/>
      <c r="Y801" s="409"/>
      <c r="Z801" s="418"/>
      <c r="AA801" s="418"/>
      <c r="AB801" s="418"/>
      <c r="AC801" s="418"/>
      <c r="AD801" s="418"/>
      <c r="AE801" s="418"/>
      <c r="AF801" s="418"/>
      <c r="AG801" s="418"/>
      <c r="AH801" s="418"/>
      <c r="AI801" s="418"/>
      <c r="AJ801" s="418"/>
      <c r="AK801" s="418"/>
      <c r="AL801" s="418"/>
      <c r="AM801" s="303"/>
    </row>
    <row r="802" spans="1:39" ht="30" outlineLevel="1">
      <c r="A802" s="529">
        <v>12</v>
      </c>
      <c r="B802" s="425" t="s">
        <v>105</v>
      </c>
      <c r="C802" s="288" t="s">
        <v>25</v>
      </c>
      <c r="D802" s="292"/>
      <c r="E802" s="292"/>
      <c r="F802" s="292"/>
      <c r="G802" s="292"/>
      <c r="H802" s="292"/>
      <c r="I802" s="292"/>
      <c r="J802" s="292"/>
      <c r="K802" s="292"/>
      <c r="L802" s="292"/>
      <c r="M802" s="292"/>
      <c r="N802" s="292">
        <v>12</v>
      </c>
      <c r="O802" s="292"/>
      <c r="P802" s="292"/>
      <c r="Q802" s="292"/>
      <c r="R802" s="292"/>
      <c r="S802" s="292"/>
      <c r="T802" s="292"/>
      <c r="U802" s="292"/>
      <c r="V802" s="292"/>
      <c r="W802" s="292"/>
      <c r="X802" s="292"/>
      <c r="Y802" s="407"/>
      <c r="Z802" s="412"/>
      <c r="AA802" s="412"/>
      <c r="AB802" s="412"/>
      <c r="AC802" s="412"/>
      <c r="AD802" s="412"/>
      <c r="AE802" s="412"/>
      <c r="AF802" s="412"/>
      <c r="AG802" s="412"/>
      <c r="AH802" s="412"/>
      <c r="AI802" s="412"/>
      <c r="AJ802" s="412"/>
      <c r="AK802" s="412"/>
      <c r="AL802" s="412"/>
      <c r="AM802" s="293">
        <f>SUM(Y802:AL802)</f>
        <v>0</v>
      </c>
    </row>
    <row r="803" spans="1:39" ht="15" outlineLevel="1">
      <c r="A803" s="529"/>
      <c r="B803" s="291" t="s">
        <v>336</v>
      </c>
      <c r="C803" s="288" t="s">
        <v>160</v>
      </c>
      <c r="D803" s="292"/>
      <c r="E803" s="292"/>
      <c r="F803" s="292"/>
      <c r="G803" s="292"/>
      <c r="H803" s="292"/>
      <c r="I803" s="292"/>
      <c r="J803" s="292"/>
      <c r="K803" s="292"/>
      <c r="L803" s="292"/>
      <c r="M803" s="292"/>
      <c r="N803" s="292">
        <f>N802</f>
        <v>12</v>
      </c>
      <c r="O803" s="292"/>
      <c r="P803" s="292"/>
      <c r="Q803" s="292"/>
      <c r="R803" s="292"/>
      <c r="S803" s="292"/>
      <c r="T803" s="292"/>
      <c r="U803" s="292"/>
      <c r="V803" s="292"/>
      <c r="W803" s="292"/>
      <c r="X803" s="292"/>
      <c r="Y803" s="408">
        <f>Y802</f>
        <v>0</v>
      </c>
      <c r="Z803" s="408">
        <f t="shared" ref="Z803" si="1763">Z802</f>
        <v>0</v>
      </c>
      <c r="AA803" s="408">
        <f t="shared" ref="AA803" si="1764">AA802</f>
        <v>0</v>
      </c>
      <c r="AB803" s="408">
        <f t="shared" ref="AB803" si="1765">AB802</f>
        <v>0</v>
      </c>
      <c r="AC803" s="408">
        <f t="shared" ref="AC803" si="1766">AC802</f>
        <v>0</v>
      </c>
      <c r="AD803" s="408">
        <f t="shared" ref="AD803" si="1767">AD802</f>
        <v>0</v>
      </c>
      <c r="AE803" s="408">
        <f t="shared" ref="AE803" si="1768">AE802</f>
        <v>0</v>
      </c>
      <c r="AF803" s="408">
        <f t="shared" ref="AF803" si="1769">AF802</f>
        <v>0</v>
      </c>
      <c r="AG803" s="408">
        <f t="shared" ref="AG803" si="1770">AG802</f>
        <v>0</v>
      </c>
      <c r="AH803" s="408">
        <f t="shared" ref="AH803" si="1771">AH802</f>
        <v>0</v>
      </c>
      <c r="AI803" s="408">
        <f t="shared" ref="AI803" si="1772">AI802</f>
        <v>0</v>
      </c>
      <c r="AJ803" s="408">
        <f t="shared" ref="AJ803" si="1773">AJ802</f>
        <v>0</v>
      </c>
      <c r="AK803" s="408">
        <f t="shared" ref="AK803" si="1774">AK802</f>
        <v>0</v>
      </c>
      <c r="AL803" s="408">
        <f t="shared" ref="AL803" si="1775">AL802</f>
        <v>0</v>
      </c>
      <c r="AM803" s="294"/>
    </row>
    <row r="804" spans="1:39" ht="15" outlineLevel="1">
      <c r="A804" s="529"/>
      <c r="B804" s="312"/>
      <c r="C804" s="302"/>
      <c r="D804" s="288"/>
      <c r="E804" s="288"/>
      <c r="F804" s="288"/>
      <c r="G804" s="288"/>
      <c r="H804" s="288"/>
      <c r="I804" s="288"/>
      <c r="J804" s="288"/>
      <c r="K804" s="288"/>
      <c r="L804" s="288"/>
      <c r="M804" s="288"/>
      <c r="N804" s="288"/>
      <c r="O804" s="288"/>
      <c r="P804" s="288"/>
      <c r="Q804" s="288"/>
      <c r="R804" s="288"/>
      <c r="S804" s="288"/>
      <c r="T804" s="288"/>
      <c r="U804" s="288"/>
      <c r="V804" s="288"/>
      <c r="W804" s="288"/>
      <c r="X804" s="288"/>
      <c r="Y804" s="419"/>
      <c r="Z804" s="419"/>
      <c r="AA804" s="409"/>
      <c r="AB804" s="409"/>
      <c r="AC804" s="409"/>
      <c r="AD804" s="409"/>
      <c r="AE804" s="409"/>
      <c r="AF804" s="409"/>
      <c r="AG804" s="409"/>
      <c r="AH804" s="409"/>
      <c r="AI804" s="409"/>
      <c r="AJ804" s="409"/>
      <c r="AK804" s="409"/>
      <c r="AL804" s="409"/>
      <c r="AM804" s="303"/>
    </row>
    <row r="805" spans="1:39" ht="30" outlineLevel="1">
      <c r="A805" s="529">
        <v>13</v>
      </c>
      <c r="B805" s="425" t="s">
        <v>106</v>
      </c>
      <c r="C805" s="288" t="s">
        <v>25</v>
      </c>
      <c r="D805" s="292"/>
      <c r="E805" s="292"/>
      <c r="F805" s="292"/>
      <c r="G805" s="292"/>
      <c r="H805" s="292"/>
      <c r="I805" s="292"/>
      <c r="J805" s="292"/>
      <c r="K805" s="292"/>
      <c r="L805" s="292"/>
      <c r="M805" s="292"/>
      <c r="N805" s="292">
        <v>12</v>
      </c>
      <c r="O805" s="292"/>
      <c r="P805" s="292"/>
      <c r="Q805" s="292"/>
      <c r="R805" s="292"/>
      <c r="S805" s="292"/>
      <c r="T805" s="292"/>
      <c r="U805" s="292"/>
      <c r="V805" s="292"/>
      <c r="W805" s="292"/>
      <c r="X805" s="292"/>
      <c r="Y805" s="407"/>
      <c r="Z805" s="412"/>
      <c r="AA805" s="412"/>
      <c r="AB805" s="412"/>
      <c r="AC805" s="412"/>
      <c r="AD805" s="412"/>
      <c r="AE805" s="412"/>
      <c r="AF805" s="412"/>
      <c r="AG805" s="412"/>
      <c r="AH805" s="412"/>
      <c r="AI805" s="412"/>
      <c r="AJ805" s="412"/>
      <c r="AK805" s="412"/>
      <c r="AL805" s="412"/>
      <c r="AM805" s="293">
        <f>SUM(Y805:AL805)</f>
        <v>0</v>
      </c>
    </row>
    <row r="806" spans="1:39" ht="15" outlineLevel="1">
      <c r="A806" s="529"/>
      <c r="B806" s="291" t="s">
        <v>336</v>
      </c>
      <c r="C806" s="288" t="s">
        <v>160</v>
      </c>
      <c r="D806" s="292"/>
      <c r="E806" s="292"/>
      <c r="F806" s="292"/>
      <c r="G806" s="292"/>
      <c r="H806" s="292"/>
      <c r="I806" s="292"/>
      <c r="J806" s="292"/>
      <c r="K806" s="292"/>
      <c r="L806" s="292"/>
      <c r="M806" s="292"/>
      <c r="N806" s="292">
        <f>N805</f>
        <v>12</v>
      </c>
      <c r="O806" s="292"/>
      <c r="P806" s="292"/>
      <c r="Q806" s="292"/>
      <c r="R806" s="292"/>
      <c r="S806" s="292"/>
      <c r="T806" s="292"/>
      <c r="U806" s="292"/>
      <c r="V806" s="292"/>
      <c r="W806" s="292"/>
      <c r="X806" s="292"/>
      <c r="Y806" s="408">
        <f>Y805</f>
        <v>0</v>
      </c>
      <c r="Z806" s="408">
        <f t="shared" ref="Z806" si="1776">Z805</f>
        <v>0</v>
      </c>
      <c r="AA806" s="408">
        <f t="shared" ref="AA806" si="1777">AA805</f>
        <v>0</v>
      </c>
      <c r="AB806" s="408">
        <f t="shared" ref="AB806" si="1778">AB805</f>
        <v>0</v>
      </c>
      <c r="AC806" s="408">
        <f t="shared" ref="AC806" si="1779">AC805</f>
        <v>0</v>
      </c>
      <c r="AD806" s="408">
        <f t="shared" ref="AD806" si="1780">AD805</f>
        <v>0</v>
      </c>
      <c r="AE806" s="408">
        <f t="shared" ref="AE806" si="1781">AE805</f>
        <v>0</v>
      </c>
      <c r="AF806" s="408">
        <f t="shared" ref="AF806" si="1782">AF805</f>
        <v>0</v>
      </c>
      <c r="AG806" s="408">
        <f t="shared" ref="AG806" si="1783">AG805</f>
        <v>0</v>
      </c>
      <c r="AH806" s="408">
        <f t="shared" ref="AH806" si="1784">AH805</f>
        <v>0</v>
      </c>
      <c r="AI806" s="408">
        <f t="shared" ref="AI806" si="1785">AI805</f>
        <v>0</v>
      </c>
      <c r="AJ806" s="408">
        <f t="shared" ref="AJ806" si="1786">AJ805</f>
        <v>0</v>
      </c>
      <c r="AK806" s="408">
        <f t="shared" ref="AK806" si="1787">AK805</f>
        <v>0</v>
      </c>
      <c r="AL806" s="408">
        <f t="shared" ref="AL806" si="1788">AL805</f>
        <v>0</v>
      </c>
      <c r="AM806" s="303"/>
    </row>
    <row r="807" spans="1:39" ht="15" outlineLevel="1">
      <c r="A807" s="529"/>
      <c r="B807" s="312"/>
      <c r="C807" s="302"/>
      <c r="D807" s="288"/>
      <c r="E807" s="288"/>
      <c r="F807" s="288"/>
      <c r="G807" s="288"/>
      <c r="H807" s="288"/>
      <c r="I807" s="288"/>
      <c r="J807" s="288"/>
      <c r="K807" s="288"/>
      <c r="L807" s="288"/>
      <c r="M807" s="288"/>
      <c r="N807" s="288"/>
      <c r="O807" s="288"/>
      <c r="P807" s="288"/>
      <c r="Q807" s="288"/>
      <c r="R807" s="288"/>
      <c r="S807" s="288"/>
      <c r="T807" s="288"/>
      <c r="U807" s="288"/>
      <c r="V807" s="288"/>
      <c r="W807" s="288"/>
      <c r="X807" s="288"/>
      <c r="Y807" s="409"/>
      <c r="Z807" s="409"/>
      <c r="AA807" s="409"/>
      <c r="AB807" s="409"/>
      <c r="AC807" s="409"/>
      <c r="AD807" s="409"/>
      <c r="AE807" s="409"/>
      <c r="AF807" s="409"/>
      <c r="AG807" s="409"/>
      <c r="AH807" s="409"/>
      <c r="AI807" s="409"/>
      <c r="AJ807" s="409"/>
      <c r="AK807" s="409"/>
      <c r="AL807" s="409"/>
      <c r="AM807" s="303"/>
    </row>
    <row r="808" spans="1:39" ht="15.6" outlineLevel="1">
      <c r="A808" s="529"/>
      <c r="B808" s="285" t="s">
        <v>107</v>
      </c>
      <c r="C808" s="286"/>
      <c r="D808" s="287"/>
      <c r="E808" s="287"/>
      <c r="F808" s="287"/>
      <c r="G808" s="287"/>
      <c r="H808" s="287"/>
      <c r="I808" s="287"/>
      <c r="J808" s="287"/>
      <c r="K808" s="287"/>
      <c r="L808" s="287"/>
      <c r="M808" s="287"/>
      <c r="N808" s="287"/>
      <c r="O808" s="287"/>
      <c r="P808" s="286"/>
      <c r="Q808" s="286"/>
      <c r="R808" s="286"/>
      <c r="S808" s="286"/>
      <c r="T808" s="286"/>
      <c r="U808" s="286"/>
      <c r="V808" s="286"/>
      <c r="W808" s="286"/>
      <c r="X808" s="286"/>
      <c r="Y808" s="411"/>
      <c r="Z808" s="411"/>
      <c r="AA808" s="411"/>
      <c r="AB808" s="411"/>
      <c r="AC808" s="411"/>
      <c r="AD808" s="411"/>
      <c r="AE808" s="411"/>
      <c r="AF808" s="411"/>
      <c r="AG808" s="411"/>
      <c r="AH808" s="411"/>
      <c r="AI808" s="411"/>
      <c r="AJ808" s="411"/>
      <c r="AK808" s="411"/>
      <c r="AL808" s="411"/>
      <c r="AM808" s="289"/>
    </row>
    <row r="809" spans="1:39" ht="15" outlineLevel="1">
      <c r="A809" s="529">
        <v>14</v>
      </c>
      <c r="B809" s="312" t="s">
        <v>108</v>
      </c>
      <c r="C809" s="288" t="s">
        <v>25</v>
      </c>
      <c r="D809" s="292"/>
      <c r="E809" s="292"/>
      <c r="F809" s="292"/>
      <c r="G809" s="292"/>
      <c r="H809" s="292"/>
      <c r="I809" s="292"/>
      <c r="J809" s="292"/>
      <c r="K809" s="292"/>
      <c r="L809" s="292"/>
      <c r="M809" s="292"/>
      <c r="N809" s="292">
        <v>12</v>
      </c>
      <c r="O809" s="292"/>
      <c r="P809" s="292"/>
      <c r="Q809" s="292"/>
      <c r="R809" s="292"/>
      <c r="S809" s="292"/>
      <c r="T809" s="292"/>
      <c r="U809" s="292"/>
      <c r="V809" s="292"/>
      <c r="W809" s="292"/>
      <c r="X809" s="292"/>
      <c r="Y809" s="412"/>
      <c r="Z809" s="412"/>
      <c r="AA809" s="412"/>
      <c r="AB809" s="412"/>
      <c r="AC809" s="412"/>
      <c r="AD809" s="412"/>
      <c r="AE809" s="412"/>
      <c r="AF809" s="407"/>
      <c r="AG809" s="407"/>
      <c r="AH809" s="407"/>
      <c r="AI809" s="407"/>
      <c r="AJ809" s="407"/>
      <c r="AK809" s="407"/>
      <c r="AL809" s="407"/>
      <c r="AM809" s="293">
        <f>SUM(Y809:AL809)</f>
        <v>0</v>
      </c>
    </row>
    <row r="810" spans="1:39" ht="15" outlineLevel="1">
      <c r="A810" s="529"/>
      <c r="B810" s="291" t="s">
        <v>336</v>
      </c>
      <c r="C810" s="288" t="s">
        <v>160</v>
      </c>
      <c r="D810" s="292"/>
      <c r="E810" s="292"/>
      <c r="F810" s="292"/>
      <c r="G810" s="292"/>
      <c r="H810" s="292"/>
      <c r="I810" s="292"/>
      <c r="J810" s="292"/>
      <c r="K810" s="292"/>
      <c r="L810" s="292"/>
      <c r="M810" s="292"/>
      <c r="N810" s="292">
        <f>N809</f>
        <v>12</v>
      </c>
      <c r="O810" s="292"/>
      <c r="P810" s="292"/>
      <c r="Q810" s="292"/>
      <c r="R810" s="292"/>
      <c r="S810" s="292"/>
      <c r="T810" s="292"/>
      <c r="U810" s="292"/>
      <c r="V810" s="292"/>
      <c r="W810" s="292"/>
      <c r="X810" s="292"/>
      <c r="Y810" s="408">
        <f>Y809</f>
        <v>0</v>
      </c>
      <c r="Z810" s="408">
        <f t="shared" ref="Z810" si="1789">Z809</f>
        <v>0</v>
      </c>
      <c r="AA810" s="408">
        <f t="shared" ref="AA810" si="1790">AA809</f>
        <v>0</v>
      </c>
      <c r="AB810" s="408">
        <f t="shared" ref="AB810" si="1791">AB809</f>
        <v>0</v>
      </c>
      <c r="AC810" s="408">
        <f t="shared" ref="AC810" si="1792">AC809</f>
        <v>0</v>
      </c>
      <c r="AD810" s="408">
        <f t="shared" ref="AD810" si="1793">AD809</f>
        <v>0</v>
      </c>
      <c r="AE810" s="408">
        <f t="shared" ref="AE810" si="1794">AE809</f>
        <v>0</v>
      </c>
      <c r="AF810" s="408">
        <f t="shared" ref="AF810" si="1795">AF809</f>
        <v>0</v>
      </c>
      <c r="AG810" s="408">
        <f t="shared" ref="AG810" si="1796">AG809</f>
        <v>0</v>
      </c>
      <c r="AH810" s="408">
        <f t="shared" ref="AH810" si="1797">AH809</f>
        <v>0</v>
      </c>
      <c r="AI810" s="408">
        <f t="shared" ref="AI810" si="1798">AI809</f>
        <v>0</v>
      </c>
      <c r="AJ810" s="408">
        <f t="shared" ref="AJ810" si="1799">AJ809</f>
        <v>0</v>
      </c>
      <c r="AK810" s="408">
        <f t="shared" ref="AK810" si="1800">AK809</f>
        <v>0</v>
      </c>
      <c r="AL810" s="408">
        <f t="shared" ref="AL810" si="1801">AL809</f>
        <v>0</v>
      </c>
      <c r="AM810" s="294"/>
    </row>
    <row r="811" spans="1:39" ht="15" outlineLevel="1">
      <c r="A811" s="529"/>
      <c r="B811" s="312"/>
      <c r="C811" s="302"/>
      <c r="D811" s="288"/>
      <c r="E811" s="288"/>
      <c r="F811" s="288"/>
      <c r="G811" s="288"/>
      <c r="H811" s="288"/>
      <c r="I811" s="288"/>
      <c r="J811" s="288"/>
      <c r="K811" s="288"/>
      <c r="L811" s="288"/>
      <c r="M811" s="288"/>
      <c r="N811" s="465"/>
      <c r="O811" s="288"/>
      <c r="P811" s="288"/>
      <c r="Q811" s="288"/>
      <c r="R811" s="288"/>
      <c r="S811" s="288"/>
      <c r="T811" s="288"/>
      <c r="U811" s="288"/>
      <c r="V811" s="288"/>
      <c r="W811" s="288"/>
      <c r="X811" s="288"/>
      <c r="Y811" s="409"/>
      <c r="Z811" s="409"/>
      <c r="AA811" s="409"/>
      <c r="AB811" s="409"/>
      <c r="AC811" s="409"/>
      <c r="AD811" s="409"/>
      <c r="AE811" s="409"/>
      <c r="AF811" s="409"/>
      <c r="AG811" s="409"/>
      <c r="AH811" s="409"/>
      <c r="AI811" s="409"/>
      <c r="AJ811" s="409"/>
      <c r="AK811" s="409"/>
      <c r="AL811" s="409"/>
      <c r="AM811" s="303"/>
    </row>
    <row r="812" spans="1:39" s="306" customFormat="1" ht="15.6" outlineLevel="1">
      <c r="A812" s="529"/>
      <c r="B812" s="285" t="s">
        <v>475</v>
      </c>
      <c r="C812" s="288"/>
      <c r="D812" s="288"/>
      <c r="E812" s="288"/>
      <c r="F812" s="288"/>
      <c r="G812" s="288"/>
      <c r="H812" s="288"/>
      <c r="I812" s="288"/>
      <c r="J812" s="288"/>
      <c r="K812" s="288"/>
      <c r="L812" s="288"/>
      <c r="M812" s="288"/>
      <c r="N812" s="288"/>
      <c r="O812" s="288"/>
      <c r="P812" s="288"/>
      <c r="Q812" s="288"/>
      <c r="R812" s="288"/>
      <c r="S812" s="288"/>
      <c r="T812" s="288"/>
      <c r="U812" s="288"/>
      <c r="V812" s="288"/>
      <c r="W812" s="288"/>
      <c r="X812" s="288"/>
      <c r="Y812" s="409"/>
      <c r="Z812" s="409"/>
      <c r="AA812" s="409"/>
      <c r="AB812" s="409"/>
      <c r="AC812" s="409"/>
      <c r="AD812" s="409"/>
      <c r="AE812" s="413"/>
      <c r="AF812" s="413"/>
      <c r="AG812" s="413"/>
      <c r="AH812" s="413"/>
      <c r="AI812" s="413"/>
      <c r="AJ812" s="413"/>
      <c r="AK812" s="413"/>
      <c r="AL812" s="413"/>
      <c r="AM812" s="514"/>
    </row>
    <row r="813" spans="1:39" ht="15" outlineLevel="1">
      <c r="A813" s="529">
        <v>15</v>
      </c>
      <c r="B813" s="291" t="s">
        <v>480</v>
      </c>
      <c r="C813" s="288" t="s">
        <v>25</v>
      </c>
      <c r="D813" s="292"/>
      <c r="E813" s="292"/>
      <c r="F813" s="292"/>
      <c r="G813" s="292"/>
      <c r="H813" s="292"/>
      <c r="I813" s="292"/>
      <c r="J813" s="292"/>
      <c r="K813" s="292"/>
      <c r="L813" s="292"/>
      <c r="M813" s="292"/>
      <c r="N813" s="292">
        <v>0</v>
      </c>
      <c r="O813" s="292"/>
      <c r="P813" s="292"/>
      <c r="Q813" s="292"/>
      <c r="R813" s="292"/>
      <c r="S813" s="292"/>
      <c r="T813" s="292"/>
      <c r="U813" s="292"/>
      <c r="V813" s="292"/>
      <c r="W813" s="292"/>
      <c r="X813" s="292"/>
      <c r="Y813" s="412"/>
      <c r="Z813" s="412"/>
      <c r="AA813" s="412"/>
      <c r="AB813" s="412"/>
      <c r="AC813" s="412"/>
      <c r="AD813" s="412"/>
      <c r="AE813" s="412"/>
      <c r="AF813" s="407"/>
      <c r="AG813" s="407"/>
      <c r="AH813" s="407"/>
      <c r="AI813" s="407"/>
      <c r="AJ813" s="407"/>
      <c r="AK813" s="407"/>
      <c r="AL813" s="407"/>
      <c r="AM813" s="293">
        <f>SUM(Y813:AL813)</f>
        <v>0</v>
      </c>
    </row>
    <row r="814" spans="1:39" ht="15" outlineLevel="1">
      <c r="A814" s="529"/>
      <c r="B814" s="291" t="s">
        <v>336</v>
      </c>
      <c r="C814" s="288" t="s">
        <v>160</v>
      </c>
      <c r="D814" s="292"/>
      <c r="E814" s="292"/>
      <c r="F814" s="292"/>
      <c r="G814" s="292"/>
      <c r="H814" s="292"/>
      <c r="I814" s="292"/>
      <c r="J814" s="292"/>
      <c r="K814" s="292"/>
      <c r="L814" s="292"/>
      <c r="M814" s="292"/>
      <c r="N814" s="292">
        <f>N813</f>
        <v>0</v>
      </c>
      <c r="O814" s="292"/>
      <c r="P814" s="292"/>
      <c r="Q814" s="292"/>
      <c r="R814" s="292"/>
      <c r="S814" s="292"/>
      <c r="T814" s="292"/>
      <c r="U814" s="292"/>
      <c r="V814" s="292"/>
      <c r="W814" s="292"/>
      <c r="X814" s="292"/>
      <c r="Y814" s="408">
        <f>Y813</f>
        <v>0</v>
      </c>
      <c r="Z814" s="408">
        <f t="shared" ref="Z814:AL814" si="1802">Z813</f>
        <v>0</v>
      </c>
      <c r="AA814" s="408">
        <f t="shared" si="1802"/>
        <v>0</v>
      </c>
      <c r="AB814" s="408">
        <f t="shared" si="1802"/>
        <v>0</v>
      </c>
      <c r="AC814" s="408">
        <f t="shared" si="1802"/>
        <v>0</v>
      </c>
      <c r="AD814" s="408">
        <f t="shared" si="1802"/>
        <v>0</v>
      </c>
      <c r="AE814" s="408">
        <f t="shared" si="1802"/>
        <v>0</v>
      </c>
      <c r="AF814" s="408">
        <f t="shared" si="1802"/>
        <v>0</v>
      </c>
      <c r="AG814" s="408">
        <f t="shared" si="1802"/>
        <v>0</v>
      </c>
      <c r="AH814" s="408">
        <f t="shared" si="1802"/>
        <v>0</v>
      </c>
      <c r="AI814" s="408">
        <f t="shared" si="1802"/>
        <v>0</v>
      </c>
      <c r="AJ814" s="408">
        <f t="shared" si="1802"/>
        <v>0</v>
      </c>
      <c r="AK814" s="408">
        <f t="shared" si="1802"/>
        <v>0</v>
      </c>
      <c r="AL814" s="408">
        <f t="shared" si="1802"/>
        <v>0</v>
      </c>
      <c r="AM814" s="294"/>
    </row>
    <row r="815" spans="1:39" ht="15" outlineLevel="1">
      <c r="A815" s="529"/>
      <c r="B815" s="312"/>
      <c r="C815" s="302"/>
      <c r="D815" s="288"/>
      <c r="E815" s="288"/>
      <c r="F815" s="288"/>
      <c r="G815" s="288"/>
      <c r="H815" s="288"/>
      <c r="I815" s="288"/>
      <c r="J815" s="288"/>
      <c r="K815" s="288"/>
      <c r="L815" s="288"/>
      <c r="M815" s="288"/>
      <c r="N815" s="288"/>
      <c r="O815" s="288"/>
      <c r="P815" s="288"/>
      <c r="Q815" s="288"/>
      <c r="R815" s="288"/>
      <c r="S815" s="288"/>
      <c r="T815" s="288"/>
      <c r="U815" s="288"/>
      <c r="V815" s="288"/>
      <c r="W815" s="288"/>
      <c r="X815" s="288"/>
      <c r="Y815" s="409"/>
      <c r="Z815" s="409"/>
      <c r="AA815" s="409"/>
      <c r="AB815" s="409"/>
      <c r="AC815" s="409"/>
      <c r="AD815" s="409"/>
      <c r="AE815" s="409"/>
      <c r="AF815" s="409"/>
      <c r="AG815" s="409"/>
      <c r="AH815" s="409"/>
      <c r="AI815" s="409"/>
      <c r="AJ815" s="409"/>
      <c r="AK815" s="409"/>
      <c r="AL815" s="409"/>
      <c r="AM815" s="303"/>
    </row>
    <row r="816" spans="1:39" s="280" customFormat="1" ht="15" outlineLevel="1">
      <c r="A816" s="529">
        <v>16</v>
      </c>
      <c r="B816" s="321" t="s">
        <v>476</v>
      </c>
      <c r="C816" s="288" t="s">
        <v>25</v>
      </c>
      <c r="D816" s="292"/>
      <c r="E816" s="292"/>
      <c r="F816" s="292"/>
      <c r="G816" s="292"/>
      <c r="H816" s="292"/>
      <c r="I816" s="292"/>
      <c r="J816" s="292"/>
      <c r="K816" s="292"/>
      <c r="L816" s="292"/>
      <c r="M816" s="292"/>
      <c r="N816" s="292">
        <v>0</v>
      </c>
      <c r="O816" s="292"/>
      <c r="P816" s="292"/>
      <c r="Q816" s="292"/>
      <c r="R816" s="292"/>
      <c r="S816" s="292"/>
      <c r="T816" s="292"/>
      <c r="U816" s="292"/>
      <c r="V816" s="292"/>
      <c r="W816" s="292"/>
      <c r="X816" s="292"/>
      <c r="Y816" s="412"/>
      <c r="Z816" s="412"/>
      <c r="AA816" s="412"/>
      <c r="AB816" s="412"/>
      <c r="AC816" s="412"/>
      <c r="AD816" s="412"/>
      <c r="AE816" s="412"/>
      <c r="AF816" s="407"/>
      <c r="AG816" s="407"/>
      <c r="AH816" s="407"/>
      <c r="AI816" s="407"/>
      <c r="AJ816" s="407"/>
      <c r="AK816" s="407"/>
      <c r="AL816" s="407"/>
      <c r="AM816" s="293">
        <f>SUM(Y816:AL816)</f>
        <v>0</v>
      </c>
    </row>
    <row r="817" spans="1:39" s="280" customFormat="1" ht="15" outlineLevel="1">
      <c r="A817" s="529"/>
      <c r="B817" s="291" t="s">
        <v>336</v>
      </c>
      <c r="C817" s="288" t="s">
        <v>160</v>
      </c>
      <c r="D817" s="292"/>
      <c r="E817" s="292"/>
      <c r="F817" s="292"/>
      <c r="G817" s="292"/>
      <c r="H817" s="292"/>
      <c r="I817" s="292"/>
      <c r="J817" s="292"/>
      <c r="K817" s="292"/>
      <c r="L817" s="292"/>
      <c r="M817" s="292"/>
      <c r="N817" s="292">
        <f>N816</f>
        <v>0</v>
      </c>
      <c r="O817" s="292"/>
      <c r="P817" s="292"/>
      <c r="Q817" s="292"/>
      <c r="R817" s="292"/>
      <c r="S817" s="292"/>
      <c r="T817" s="292"/>
      <c r="U817" s="292"/>
      <c r="V817" s="292"/>
      <c r="W817" s="292"/>
      <c r="X817" s="292"/>
      <c r="Y817" s="408">
        <f>Y816</f>
        <v>0</v>
      </c>
      <c r="Z817" s="408">
        <f t="shared" ref="Z817:AL817" si="1803">Z816</f>
        <v>0</v>
      </c>
      <c r="AA817" s="408">
        <f t="shared" si="1803"/>
        <v>0</v>
      </c>
      <c r="AB817" s="408">
        <f t="shared" si="1803"/>
        <v>0</v>
      </c>
      <c r="AC817" s="408">
        <f t="shared" si="1803"/>
        <v>0</v>
      </c>
      <c r="AD817" s="408">
        <f t="shared" si="1803"/>
        <v>0</v>
      </c>
      <c r="AE817" s="408">
        <f t="shared" si="1803"/>
        <v>0</v>
      </c>
      <c r="AF817" s="408">
        <f t="shared" si="1803"/>
        <v>0</v>
      </c>
      <c r="AG817" s="408">
        <f t="shared" si="1803"/>
        <v>0</v>
      </c>
      <c r="AH817" s="408">
        <f t="shared" si="1803"/>
        <v>0</v>
      </c>
      <c r="AI817" s="408">
        <f t="shared" si="1803"/>
        <v>0</v>
      </c>
      <c r="AJ817" s="408">
        <f t="shared" si="1803"/>
        <v>0</v>
      </c>
      <c r="AK817" s="408">
        <f t="shared" si="1803"/>
        <v>0</v>
      </c>
      <c r="AL817" s="408">
        <f t="shared" si="1803"/>
        <v>0</v>
      </c>
      <c r="AM817" s="294"/>
    </row>
    <row r="818" spans="1:39" s="280" customFormat="1" ht="15" outlineLevel="1">
      <c r="A818" s="529"/>
      <c r="B818" s="321"/>
      <c r="C818" s="288"/>
      <c r="D818" s="288"/>
      <c r="E818" s="288"/>
      <c r="F818" s="288"/>
      <c r="G818" s="288"/>
      <c r="H818" s="288"/>
      <c r="I818" s="288"/>
      <c r="J818" s="288"/>
      <c r="K818" s="288"/>
      <c r="L818" s="288"/>
      <c r="M818" s="288"/>
      <c r="N818" s="288"/>
      <c r="O818" s="288"/>
      <c r="P818" s="288"/>
      <c r="Q818" s="288"/>
      <c r="R818" s="288"/>
      <c r="S818" s="288"/>
      <c r="T818" s="288"/>
      <c r="U818" s="288"/>
      <c r="V818" s="288"/>
      <c r="W818" s="288"/>
      <c r="X818" s="288"/>
      <c r="Y818" s="409"/>
      <c r="Z818" s="409"/>
      <c r="AA818" s="409"/>
      <c r="AB818" s="409"/>
      <c r="AC818" s="409"/>
      <c r="AD818" s="409"/>
      <c r="AE818" s="413"/>
      <c r="AF818" s="413"/>
      <c r="AG818" s="413"/>
      <c r="AH818" s="413"/>
      <c r="AI818" s="413"/>
      <c r="AJ818" s="413"/>
      <c r="AK818" s="413"/>
      <c r="AL818" s="413"/>
      <c r="AM818" s="310"/>
    </row>
    <row r="819" spans="1:39" ht="15.6" outlineLevel="1">
      <c r="A819" s="529"/>
      <c r="B819" s="516" t="s">
        <v>481</v>
      </c>
      <c r="C819" s="317"/>
      <c r="D819" s="287"/>
      <c r="E819" s="286"/>
      <c r="F819" s="286"/>
      <c r="G819" s="286"/>
      <c r="H819" s="286"/>
      <c r="I819" s="286"/>
      <c r="J819" s="286"/>
      <c r="K819" s="286"/>
      <c r="L819" s="286"/>
      <c r="M819" s="286"/>
      <c r="N819" s="287"/>
      <c r="O819" s="286"/>
      <c r="P819" s="286"/>
      <c r="Q819" s="286"/>
      <c r="R819" s="286"/>
      <c r="S819" s="286"/>
      <c r="T819" s="286"/>
      <c r="U819" s="286"/>
      <c r="V819" s="286"/>
      <c r="W819" s="286"/>
      <c r="X819" s="286"/>
      <c r="Y819" s="411"/>
      <c r="Z819" s="411"/>
      <c r="AA819" s="411"/>
      <c r="AB819" s="411"/>
      <c r="AC819" s="411"/>
      <c r="AD819" s="411"/>
      <c r="AE819" s="411"/>
      <c r="AF819" s="411"/>
      <c r="AG819" s="411"/>
      <c r="AH819" s="411"/>
      <c r="AI819" s="411"/>
      <c r="AJ819" s="411"/>
      <c r="AK819" s="411"/>
      <c r="AL819" s="411"/>
      <c r="AM819" s="289"/>
    </row>
    <row r="820" spans="1:39" ht="15" outlineLevel="1">
      <c r="A820" s="529">
        <v>17</v>
      </c>
      <c r="B820" s="425" t="s">
        <v>112</v>
      </c>
      <c r="C820" s="288" t="s">
        <v>25</v>
      </c>
      <c r="D820" s="292"/>
      <c r="E820" s="292"/>
      <c r="F820" s="292"/>
      <c r="G820" s="292"/>
      <c r="H820" s="292"/>
      <c r="I820" s="292"/>
      <c r="J820" s="292"/>
      <c r="K820" s="292"/>
      <c r="L820" s="292"/>
      <c r="M820" s="292"/>
      <c r="N820" s="292">
        <v>12</v>
      </c>
      <c r="O820" s="292"/>
      <c r="P820" s="292"/>
      <c r="Q820" s="292"/>
      <c r="R820" s="292"/>
      <c r="S820" s="292"/>
      <c r="T820" s="292"/>
      <c r="U820" s="292"/>
      <c r="V820" s="292"/>
      <c r="W820" s="292"/>
      <c r="X820" s="292"/>
      <c r="Y820" s="423"/>
      <c r="Z820" s="407"/>
      <c r="AA820" s="407"/>
      <c r="AB820" s="407"/>
      <c r="AC820" s="407"/>
      <c r="AD820" s="407"/>
      <c r="AE820" s="407"/>
      <c r="AF820" s="412"/>
      <c r="AG820" s="412"/>
      <c r="AH820" s="412"/>
      <c r="AI820" s="412"/>
      <c r="AJ820" s="412"/>
      <c r="AK820" s="412"/>
      <c r="AL820" s="412"/>
      <c r="AM820" s="293">
        <f>SUM(Y820:AL820)</f>
        <v>0</v>
      </c>
    </row>
    <row r="821" spans="1:39" ht="15" outlineLevel="1">
      <c r="A821" s="529"/>
      <c r="B821" s="291" t="s">
        <v>336</v>
      </c>
      <c r="C821" s="288" t="s">
        <v>160</v>
      </c>
      <c r="D821" s="292"/>
      <c r="E821" s="292"/>
      <c r="F821" s="292"/>
      <c r="G821" s="292"/>
      <c r="H821" s="292"/>
      <c r="I821" s="292"/>
      <c r="J821" s="292"/>
      <c r="K821" s="292"/>
      <c r="L821" s="292"/>
      <c r="M821" s="292"/>
      <c r="N821" s="292">
        <f>N820</f>
        <v>12</v>
      </c>
      <c r="O821" s="292"/>
      <c r="P821" s="292"/>
      <c r="Q821" s="292"/>
      <c r="R821" s="292"/>
      <c r="S821" s="292"/>
      <c r="T821" s="292"/>
      <c r="U821" s="292"/>
      <c r="V821" s="292"/>
      <c r="W821" s="292"/>
      <c r="X821" s="292"/>
      <c r="Y821" s="408">
        <f>Y820</f>
        <v>0</v>
      </c>
      <c r="Z821" s="408">
        <f t="shared" ref="Z821:AL821" si="1804">Z820</f>
        <v>0</v>
      </c>
      <c r="AA821" s="408">
        <f t="shared" si="1804"/>
        <v>0</v>
      </c>
      <c r="AB821" s="408">
        <f t="shared" si="1804"/>
        <v>0</v>
      </c>
      <c r="AC821" s="408">
        <f t="shared" si="1804"/>
        <v>0</v>
      </c>
      <c r="AD821" s="408">
        <f t="shared" si="1804"/>
        <v>0</v>
      </c>
      <c r="AE821" s="408">
        <f t="shared" si="1804"/>
        <v>0</v>
      </c>
      <c r="AF821" s="408">
        <f t="shared" si="1804"/>
        <v>0</v>
      </c>
      <c r="AG821" s="408">
        <f t="shared" si="1804"/>
        <v>0</v>
      </c>
      <c r="AH821" s="408">
        <f t="shared" si="1804"/>
        <v>0</v>
      </c>
      <c r="AI821" s="408">
        <f t="shared" si="1804"/>
        <v>0</v>
      </c>
      <c r="AJ821" s="408">
        <f t="shared" si="1804"/>
        <v>0</v>
      </c>
      <c r="AK821" s="408">
        <f t="shared" si="1804"/>
        <v>0</v>
      </c>
      <c r="AL821" s="408">
        <f t="shared" si="1804"/>
        <v>0</v>
      </c>
      <c r="AM821" s="303"/>
    </row>
    <row r="822" spans="1:39" ht="15" outlineLevel="1">
      <c r="A822" s="529"/>
      <c r="B822" s="291"/>
      <c r="C822" s="288"/>
      <c r="D822" s="288"/>
      <c r="E822" s="288"/>
      <c r="F822" s="288"/>
      <c r="G822" s="288"/>
      <c r="H822" s="288"/>
      <c r="I822" s="288"/>
      <c r="J822" s="288"/>
      <c r="K822" s="288"/>
      <c r="L822" s="288"/>
      <c r="M822" s="288"/>
      <c r="N822" s="288"/>
      <c r="O822" s="288"/>
      <c r="P822" s="288"/>
      <c r="Q822" s="288"/>
      <c r="R822" s="288"/>
      <c r="S822" s="288"/>
      <c r="T822" s="288"/>
      <c r="U822" s="288"/>
      <c r="V822" s="288"/>
      <c r="W822" s="288"/>
      <c r="X822" s="288"/>
      <c r="Y822" s="419"/>
      <c r="Z822" s="422"/>
      <c r="AA822" s="422"/>
      <c r="AB822" s="422"/>
      <c r="AC822" s="422"/>
      <c r="AD822" s="422"/>
      <c r="AE822" s="422"/>
      <c r="AF822" s="422"/>
      <c r="AG822" s="422"/>
      <c r="AH822" s="422"/>
      <c r="AI822" s="422"/>
      <c r="AJ822" s="422"/>
      <c r="AK822" s="422"/>
      <c r="AL822" s="422"/>
      <c r="AM822" s="303"/>
    </row>
    <row r="823" spans="1:39" ht="15" outlineLevel="1">
      <c r="A823" s="529">
        <v>18</v>
      </c>
      <c r="B823" s="425" t="s">
        <v>109</v>
      </c>
      <c r="C823" s="288" t="s">
        <v>25</v>
      </c>
      <c r="D823" s="292"/>
      <c r="E823" s="292"/>
      <c r="F823" s="292"/>
      <c r="G823" s="292"/>
      <c r="H823" s="292"/>
      <c r="I823" s="292"/>
      <c r="J823" s="292"/>
      <c r="K823" s="292"/>
      <c r="L823" s="292"/>
      <c r="M823" s="292"/>
      <c r="N823" s="292">
        <v>12</v>
      </c>
      <c r="O823" s="292"/>
      <c r="P823" s="292"/>
      <c r="Q823" s="292"/>
      <c r="R823" s="292"/>
      <c r="S823" s="292"/>
      <c r="T823" s="292"/>
      <c r="U823" s="292"/>
      <c r="V823" s="292"/>
      <c r="W823" s="292"/>
      <c r="X823" s="292"/>
      <c r="Y823" s="423"/>
      <c r="Z823" s="407"/>
      <c r="AA823" s="407"/>
      <c r="AB823" s="407"/>
      <c r="AC823" s="407"/>
      <c r="AD823" s="407"/>
      <c r="AE823" s="407"/>
      <c r="AF823" s="412"/>
      <c r="AG823" s="412"/>
      <c r="AH823" s="412"/>
      <c r="AI823" s="412"/>
      <c r="AJ823" s="412"/>
      <c r="AK823" s="412"/>
      <c r="AL823" s="412"/>
      <c r="AM823" s="293">
        <f>SUM(Y823:AL823)</f>
        <v>0</v>
      </c>
    </row>
    <row r="824" spans="1:39" ht="15" outlineLevel="1">
      <c r="A824" s="529"/>
      <c r="B824" s="291" t="s">
        <v>336</v>
      </c>
      <c r="C824" s="288" t="s">
        <v>160</v>
      </c>
      <c r="D824" s="292"/>
      <c r="E824" s="292"/>
      <c r="F824" s="292"/>
      <c r="G824" s="292"/>
      <c r="H824" s="292"/>
      <c r="I824" s="292"/>
      <c r="J824" s="292"/>
      <c r="K824" s="292"/>
      <c r="L824" s="292"/>
      <c r="M824" s="292"/>
      <c r="N824" s="292">
        <f>N823</f>
        <v>12</v>
      </c>
      <c r="O824" s="292"/>
      <c r="P824" s="292"/>
      <c r="Q824" s="292"/>
      <c r="R824" s="292"/>
      <c r="S824" s="292"/>
      <c r="T824" s="292"/>
      <c r="U824" s="292"/>
      <c r="V824" s="292"/>
      <c r="W824" s="292"/>
      <c r="X824" s="292"/>
      <c r="Y824" s="408">
        <f>Y823</f>
        <v>0</v>
      </c>
      <c r="Z824" s="408">
        <f t="shared" ref="Z824:AL824" si="1805">Z823</f>
        <v>0</v>
      </c>
      <c r="AA824" s="408">
        <f t="shared" si="1805"/>
        <v>0</v>
      </c>
      <c r="AB824" s="408">
        <f t="shared" si="1805"/>
        <v>0</v>
      </c>
      <c r="AC824" s="408">
        <f t="shared" si="1805"/>
        <v>0</v>
      </c>
      <c r="AD824" s="408">
        <f t="shared" si="1805"/>
        <v>0</v>
      </c>
      <c r="AE824" s="408">
        <f t="shared" si="1805"/>
        <v>0</v>
      </c>
      <c r="AF824" s="408">
        <f t="shared" si="1805"/>
        <v>0</v>
      </c>
      <c r="AG824" s="408">
        <f t="shared" si="1805"/>
        <v>0</v>
      </c>
      <c r="AH824" s="408">
        <f t="shared" si="1805"/>
        <v>0</v>
      </c>
      <c r="AI824" s="408">
        <f t="shared" si="1805"/>
        <v>0</v>
      </c>
      <c r="AJ824" s="408">
        <f t="shared" si="1805"/>
        <v>0</v>
      </c>
      <c r="AK824" s="408">
        <f t="shared" si="1805"/>
        <v>0</v>
      </c>
      <c r="AL824" s="408">
        <f t="shared" si="1805"/>
        <v>0</v>
      </c>
      <c r="AM824" s="303"/>
    </row>
    <row r="825" spans="1:39" ht="15" outlineLevel="1">
      <c r="A825" s="529"/>
      <c r="B825" s="319"/>
      <c r="C825" s="288"/>
      <c r="D825" s="288"/>
      <c r="E825" s="288"/>
      <c r="F825" s="288"/>
      <c r="G825" s="288"/>
      <c r="H825" s="288"/>
      <c r="I825" s="288"/>
      <c r="J825" s="288"/>
      <c r="K825" s="288"/>
      <c r="L825" s="288"/>
      <c r="M825" s="288"/>
      <c r="N825" s="288"/>
      <c r="O825" s="288"/>
      <c r="P825" s="288"/>
      <c r="Q825" s="288"/>
      <c r="R825" s="288"/>
      <c r="S825" s="288"/>
      <c r="T825" s="288"/>
      <c r="U825" s="288"/>
      <c r="V825" s="288"/>
      <c r="W825" s="288"/>
      <c r="X825" s="288"/>
      <c r="Y825" s="420"/>
      <c r="Z825" s="421"/>
      <c r="AA825" s="421"/>
      <c r="AB825" s="421"/>
      <c r="AC825" s="421"/>
      <c r="AD825" s="421"/>
      <c r="AE825" s="421"/>
      <c r="AF825" s="421"/>
      <c r="AG825" s="421"/>
      <c r="AH825" s="421"/>
      <c r="AI825" s="421"/>
      <c r="AJ825" s="421"/>
      <c r="AK825" s="421"/>
      <c r="AL825" s="421"/>
      <c r="AM825" s="294"/>
    </row>
    <row r="826" spans="1:39" ht="15" outlineLevel="1">
      <c r="A826" s="529">
        <v>19</v>
      </c>
      <c r="B826" s="425" t="s">
        <v>111</v>
      </c>
      <c r="C826" s="288" t="s">
        <v>25</v>
      </c>
      <c r="D826" s="292"/>
      <c r="E826" s="292"/>
      <c r="F826" s="292"/>
      <c r="G826" s="292"/>
      <c r="H826" s="292"/>
      <c r="I826" s="292"/>
      <c r="J826" s="292"/>
      <c r="K826" s="292"/>
      <c r="L826" s="292"/>
      <c r="M826" s="292"/>
      <c r="N826" s="292">
        <v>12</v>
      </c>
      <c r="O826" s="292"/>
      <c r="P826" s="292"/>
      <c r="Q826" s="292"/>
      <c r="R826" s="292"/>
      <c r="S826" s="292"/>
      <c r="T826" s="292"/>
      <c r="U826" s="292"/>
      <c r="V826" s="292"/>
      <c r="W826" s="292"/>
      <c r="X826" s="292"/>
      <c r="Y826" s="423"/>
      <c r="Z826" s="407"/>
      <c r="AA826" s="407"/>
      <c r="AB826" s="407"/>
      <c r="AC826" s="407"/>
      <c r="AD826" s="407"/>
      <c r="AE826" s="407"/>
      <c r="AF826" s="412"/>
      <c r="AG826" s="412"/>
      <c r="AH826" s="412"/>
      <c r="AI826" s="412"/>
      <c r="AJ826" s="412"/>
      <c r="AK826" s="412"/>
      <c r="AL826" s="412"/>
      <c r="AM826" s="293">
        <f>SUM(Y826:AL826)</f>
        <v>0</v>
      </c>
    </row>
    <row r="827" spans="1:39" ht="15" outlineLevel="1">
      <c r="A827" s="529"/>
      <c r="B827" s="291" t="s">
        <v>336</v>
      </c>
      <c r="C827" s="288" t="s">
        <v>160</v>
      </c>
      <c r="D827" s="292"/>
      <c r="E827" s="292"/>
      <c r="F827" s="292"/>
      <c r="G827" s="292"/>
      <c r="H827" s="292"/>
      <c r="I827" s="292"/>
      <c r="J827" s="292"/>
      <c r="K827" s="292"/>
      <c r="L827" s="292"/>
      <c r="M827" s="292"/>
      <c r="N827" s="292">
        <f>N826</f>
        <v>12</v>
      </c>
      <c r="O827" s="292"/>
      <c r="P827" s="292"/>
      <c r="Q827" s="292"/>
      <c r="R827" s="292"/>
      <c r="S827" s="292"/>
      <c r="T827" s="292"/>
      <c r="U827" s="292"/>
      <c r="V827" s="292"/>
      <c r="W827" s="292"/>
      <c r="X827" s="292"/>
      <c r="Y827" s="408">
        <f>Y826</f>
        <v>0</v>
      </c>
      <c r="Z827" s="408">
        <f t="shared" ref="Z827:AL827" si="1806">Z826</f>
        <v>0</v>
      </c>
      <c r="AA827" s="408">
        <f t="shared" si="1806"/>
        <v>0</v>
      </c>
      <c r="AB827" s="408">
        <f t="shared" si="1806"/>
        <v>0</v>
      </c>
      <c r="AC827" s="408">
        <f t="shared" si="1806"/>
        <v>0</v>
      </c>
      <c r="AD827" s="408">
        <f t="shared" si="1806"/>
        <v>0</v>
      </c>
      <c r="AE827" s="408">
        <f t="shared" si="1806"/>
        <v>0</v>
      </c>
      <c r="AF827" s="408">
        <f t="shared" si="1806"/>
        <v>0</v>
      </c>
      <c r="AG827" s="408">
        <f t="shared" si="1806"/>
        <v>0</v>
      </c>
      <c r="AH827" s="408">
        <f t="shared" si="1806"/>
        <v>0</v>
      </c>
      <c r="AI827" s="408">
        <f t="shared" si="1806"/>
        <v>0</v>
      </c>
      <c r="AJ827" s="408">
        <f t="shared" si="1806"/>
        <v>0</v>
      </c>
      <c r="AK827" s="408">
        <f t="shared" si="1806"/>
        <v>0</v>
      </c>
      <c r="AL827" s="408">
        <f t="shared" si="1806"/>
        <v>0</v>
      </c>
      <c r="AM827" s="294"/>
    </row>
    <row r="828" spans="1:39" ht="15" outlineLevel="1">
      <c r="A828" s="529"/>
      <c r="B828" s="319"/>
      <c r="C828" s="288"/>
      <c r="D828" s="288"/>
      <c r="E828" s="288"/>
      <c r="F828" s="288"/>
      <c r="G828" s="288"/>
      <c r="H828" s="288"/>
      <c r="I828" s="288"/>
      <c r="J828" s="288"/>
      <c r="K828" s="288"/>
      <c r="L828" s="288"/>
      <c r="M828" s="288"/>
      <c r="N828" s="288"/>
      <c r="O828" s="288"/>
      <c r="P828" s="288"/>
      <c r="Q828" s="288"/>
      <c r="R828" s="288"/>
      <c r="S828" s="288"/>
      <c r="T828" s="288"/>
      <c r="U828" s="288"/>
      <c r="V828" s="288"/>
      <c r="W828" s="288"/>
      <c r="X828" s="288"/>
      <c r="Y828" s="409"/>
      <c r="Z828" s="409"/>
      <c r="AA828" s="409"/>
      <c r="AB828" s="409"/>
      <c r="AC828" s="409"/>
      <c r="AD828" s="409"/>
      <c r="AE828" s="409"/>
      <c r="AF828" s="409"/>
      <c r="AG828" s="409"/>
      <c r="AH828" s="409"/>
      <c r="AI828" s="409"/>
      <c r="AJ828" s="409"/>
      <c r="AK828" s="409"/>
      <c r="AL828" s="409"/>
      <c r="AM828" s="303"/>
    </row>
    <row r="829" spans="1:39" ht="15" outlineLevel="1">
      <c r="A829" s="529">
        <v>20</v>
      </c>
      <c r="B829" s="425" t="s">
        <v>110</v>
      </c>
      <c r="C829" s="288" t="s">
        <v>25</v>
      </c>
      <c r="D829" s="292"/>
      <c r="E829" s="292"/>
      <c r="F829" s="292"/>
      <c r="G829" s="292"/>
      <c r="H829" s="292"/>
      <c r="I829" s="292"/>
      <c r="J829" s="292"/>
      <c r="K829" s="292"/>
      <c r="L829" s="292"/>
      <c r="M829" s="292"/>
      <c r="N829" s="292">
        <v>12</v>
      </c>
      <c r="O829" s="292"/>
      <c r="P829" s="292"/>
      <c r="Q829" s="292"/>
      <c r="R829" s="292"/>
      <c r="S829" s="292"/>
      <c r="T829" s="292"/>
      <c r="U829" s="292"/>
      <c r="V829" s="292"/>
      <c r="W829" s="292"/>
      <c r="X829" s="292"/>
      <c r="Y829" s="423"/>
      <c r="Z829" s="407"/>
      <c r="AA829" s="407"/>
      <c r="AB829" s="407"/>
      <c r="AC829" s="407"/>
      <c r="AD829" s="407"/>
      <c r="AE829" s="407"/>
      <c r="AF829" s="412"/>
      <c r="AG829" s="412"/>
      <c r="AH829" s="412"/>
      <c r="AI829" s="412"/>
      <c r="AJ829" s="412"/>
      <c r="AK829" s="412"/>
      <c r="AL829" s="412"/>
      <c r="AM829" s="293">
        <f>SUM(Y829:AL829)</f>
        <v>0</v>
      </c>
    </row>
    <row r="830" spans="1:39" ht="15" outlineLevel="1">
      <c r="A830" s="529"/>
      <c r="B830" s="291" t="s">
        <v>336</v>
      </c>
      <c r="C830" s="288" t="s">
        <v>160</v>
      </c>
      <c r="D830" s="292"/>
      <c r="E830" s="292"/>
      <c r="F830" s="292"/>
      <c r="G830" s="292"/>
      <c r="H830" s="292"/>
      <c r="I830" s="292"/>
      <c r="J830" s="292"/>
      <c r="K830" s="292"/>
      <c r="L830" s="292"/>
      <c r="M830" s="292"/>
      <c r="N830" s="292">
        <f>N829</f>
        <v>12</v>
      </c>
      <c r="O830" s="292"/>
      <c r="P830" s="292"/>
      <c r="Q830" s="292"/>
      <c r="R830" s="292"/>
      <c r="S830" s="292"/>
      <c r="T830" s="292"/>
      <c r="U830" s="292"/>
      <c r="V830" s="292"/>
      <c r="W830" s="292"/>
      <c r="X830" s="292"/>
      <c r="Y830" s="408">
        <f>Y829</f>
        <v>0</v>
      </c>
      <c r="Z830" s="408">
        <f t="shared" ref="Z830:AL830" si="1807">Z829</f>
        <v>0</v>
      </c>
      <c r="AA830" s="408">
        <f t="shared" si="1807"/>
        <v>0</v>
      </c>
      <c r="AB830" s="408">
        <f t="shared" si="1807"/>
        <v>0</v>
      </c>
      <c r="AC830" s="408">
        <f t="shared" si="1807"/>
        <v>0</v>
      </c>
      <c r="AD830" s="408">
        <f t="shared" si="1807"/>
        <v>0</v>
      </c>
      <c r="AE830" s="408">
        <f t="shared" si="1807"/>
        <v>0</v>
      </c>
      <c r="AF830" s="408">
        <f t="shared" si="1807"/>
        <v>0</v>
      </c>
      <c r="AG830" s="408">
        <f t="shared" si="1807"/>
        <v>0</v>
      </c>
      <c r="AH830" s="408">
        <f t="shared" si="1807"/>
        <v>0</v>
      </c>
      <c r="AI830" s="408">
        <f t="shared" si="1807"/>
        <v>0</v>
      </c>
      <c r="AJ830" s="408">
        <f t="shared" si="1807"/>
        <v>0</v>
      </c>
      <c r="AK830" s="408">
        <f t="shared" si="1807"/>
        <v>0</v>
      </c>
      <c r="AL830" s="408">
        <f t="shared" si="1807"/>
        <v>0</v>
      </c>
      <c r="AM830" s="303"/>
    </row>
    <row r="831" spans="1:39" ht="15.6" outlineLevel="1">
      <c r="A831" s="529"/>
      <c r="B831" s="320"/>
      <c r="C831" s="297"/>
      <c r="D831" s="288"/>
      <c r="E831" s="288"/>
      <c r="F831" s="288"/>
      <c r="G831" s="288"/>
      <c r="H831" s="288"/>
      <c r="I831" s="288"/>
      <c r="J831" s="288"/>
      <c r="K831" s="288"/>
      <c r="L831" s="288"/>
      <c r="M831" s="288"/>
      <c r="N831" s="297"/>
      <c r="O831" s="288"/>
      <c r="P831" s="288"/>
      <c r="Q831" s="288"/>
      <c r="R831" s="288"/>
      <c r="S831" s="288"/>
      <c r="T831" s="288"/>
      <c r="U831" s="288"/>
      <c r="V831" s="288"/>
      <c r="W831" s="288"/>
      <c r="X831" s="288"/>
      <c r="Y831" s="409"/>
      <c r="Z831" s="409"/>
      <c r="AA831" s="409"/>
      <c r="AB831" s="409"/>
      <c r="AC831" s="409"/>
      <c r="AD831" s="409"/>
      <c r="AE831" s="409"/>
      <c r="AF831" s="409"/>
      <c r="AG831" s="409"/>
      <c r="AH831" s="409"/>
      <c r="AI831" s="409"/>
      <c r="AJ831" s="409"/>
      <c r="AK831" s="409"/>
      <c r="AL831" s="409"/>
      <c r="AM831" s="303"/>
    </row>
    <row r="832" spans="1:39" ht="15.6" outlineLevel="1">
      <c r="A832" s="529"/>
      <c r="B832" s="515" t="s">
        <v>488</v>
      </c>
      <c r="C832" s="288"/>
      <c r="D832" s="288"/>
      <c r="E832" s="288"/>
      <c r="F832" s="288"/>
      <c r="G832" s="288"/>
      <c r="H832" s="288"/>
      <c r="I832" s="288"/>
      <c r="J832" s="288"/>
      <c r="K832" s="288"/>
      <c r="L832" s="288"/>
      <c r="M832" s="288"/>
      <c r="N832" s="288"/>
      <c r="O832" s="288"/>
      <c r="P832" s="288"/>
      <c r="Q832" s="288"/>
      <c r="R832" s="288"/>
      <c r="S832" s="288"/>
      <c r="T832" s="288"/>
      <c r="U832" s="288"/>
      <c r="V832" s="288"/>
      <c r="W832" s="288"/>
      <c r="X832" s="288"/>
      <c r="Y832" s="419"/>
      <c r="Z832" s="422"/>
      <c r="AA832" s="422"/>
      <c r="AB832" s="422"/>
      <c r="AC832" s="422"/>
      <c r="AD832" s="422"/>
      <c r="AE832" s="422"/>
      <c r="AF832" s="422"/>
      <c r="AG832" s="422"/>
      <c r="AH832" s="422"/>
      <c r="AI832" s="422"/>
      <c r="AJ832" s="422"/>
      <c r="AK832" s="422"/>
      <c r="AL832" s="422"/>
      <c r="AM832" s="303"/>
    </row>
    <row r="833" spans="1:39" ht="15.6" outlineLevel="1">
      <c r="A833" s="529"/>
      <c r="B833" s="501" t="s">
        <v>484</v>
      </c>
      <c r="C833" s="288"/>
      <c r="D833" s="288"/>
      <c r="E833" s="288"/>
      <c r="F833" s="288"/>
      <c r="G833" s="288"/>
      <c r="H833" s="288"/>
      <c r="I833" s="288"/>
      <c r="J833" s="288"/>
      <c r="K833" s="288"/>
      <c r="L833" s="288"/>
      <c r="M833" s="288"/>
      <c r="N833" s="288"/>
      <c r="O833" s="288"/>
      <c r="P833" s="288"/>
      <c r="Q833" s="288"/>
      <c r="R833" s="288"/>
      <c r="S833" s="288"/>
      <c r="T833" s="288"/>
      <c r="U833" s="288"/>
      <c r="V833" s="288"/>
      <c r="W833" s="288"/>
      <c r="X833" s="288"/>
      <c r="Y833" s="419"/>
      <c r="Z833" s="422"/>
      <c r="AA833" s="422"/>
      <c r="AB833" s="422"/>
      <c r="AC833" s="422"/>
      <c r="AD833" s="422"/>
      <c r="AE833" s="422"/>
      <c r="AF833" s="422"/>
      <c r="AG833" s="422"/>
      <c r="AH833" s="422"/>
      <c r="AI833" s="422"/>
      <c r="AJ833" s="422"/>
      <c r="AK833" s="422"/>
      <c r="AL833" s="422"/>
      <c r="AM833" s="303"/>
    </row>
    <row r="834" spans="1:39" ht="15" outlineLevel="1">
      <c r="A834" s="529">
        <v>21</v>
      </c>
      <c r="B834" s="425" t="s">
        <v>113</v>
      </c>
      <c r="C834" s="288" t="s">
        <v>25</v>
      </c>
      <c r="D834" s="292"/>
      <c r="E834" s="292"/>
      <c r="F834" s="292"/>
      <c r="G834" s="292"/>
      <c r="H834" s="292"/>
      <c r="I834" s="292"/>
      <c r="J834" s="292"/>
      <c r="K834" s="292"/>
      <c r="L834" s="292"/>
      <c r="M834" s="292"/>
      <c r="N834" s="288"/>
      <c r="O834" s="292"/>
      <c r="P834" s="292"/>
      <c r="Q834" s="292"/>
      <c r="R834" s="292"/>
      <c r="S834" s="292"/>
      <c r="T834" s="292"/>
      <c r="U834" s="292"/>
      <c r="V834" s="292"/>
      <c r="W834" s="292"/>
      <c r="X834" s="292"/>
      <c r="Y834" s="412"/>
      <c r="Z834" s="412"/>
      <c r="AA834" s="412"/>
      <c r="AB834" s="412"/>
      <c r="AC834" s="412"/>
      <c r="AD834" s="412"/>
      <c r="AE834" s="412"/>
      <c r="AF834" s="407"/>
      <c r="AG834" s="407"/>
      <c r="AH834" s="407"/>
      <c r="AI834" s="407"/>
      <c r="AJ834" s="407"/>
      <c r="AK834" s="407"/>
      <c r="AL834" s="407"/>
      <c r="AM834" s="293">
        <f>SUM(Y834:AL834)</f>
        <v>0</v>
      </c>
    </row>
    <row r="835" spans="1:39" ht="15" outlineLevel="1">
      <c r="A835" s="529"/>
      <c r="B835" s="291" t="s">
        <v>336</v>
      </c>
      <c r="C835" s="288" t="s">
        <v>160</v>
      </c>
      <c r="D835" s="292"/>
      <c r="E835" s="292"/>
      <c r="F835" s="292"/>
      <c r="G835" s="292"/>
      <c r="H835" s="292"/>
      <c r="I835" s="292"/>
      <c r="J835" s="292"/>
      <c r="K835" s="292"/>
      <c r="L835" s="292"/>
      <c r="M835" s="292"/>
      <c r="N835" s="288"/>
      <c r="O835" s="292"/>
      <c r="P835" s="292"/>
      <c r="Q835" s="292"/>
      <c r="R835" s="292"/>
      <c r="S835" s="292"/>
      <c r="T835" s="292"/>
      <c r="U835" s="292"/>
      <c r="V835" s="292"/>
      <c r="W835" s="292"/>
      <c r="X835" s="292"/>
      <c r="Y835" s="408">
        <f>Y834</f>
        <v>0</v>
      </c>
      <c r="Z835" s="408">
        <f t="shared" ref="Z835" si="1808">Z834</f>
        <v>0</v>
      </c>
      <c r="AA835" s="408">
        <f t="shared" ref="AA835" si="1809">AA834</f>
        <v>0</v>
      </c>
      <c r="AB835" s="408">
        <f t="shared" ref="AB835" si="1810">AB834</f>
        <v>0</v>
      </c>
      <c r="AC835" s="408">
        <f t="shared" ref="AC835" si="1811">AC834</f>
        <v>0</v>
      </c>
      <c r="AD835" s="408">
        <f t="shared" ref="AD835" si="1812">AD834</f>
        <v>0</v>
      </c>
      <c r="AE835" s="408">
        <f t="shared" ref="AE835" si="1813">AE834</f>
        <v>0</v>
      </c>
      <c r="AF835" s="408">
        <f t="shared" ref="AF835" si="1814">AF834</f>
        <v>0</v>
      </c>
      <c r="AG835" s="408">
        <f t="shared" ref="AG835" si="1815">AG834</f>
        <v>0</v>
      </c>
      <c r="AH835" s="408">
        <f t="shared" ref="AH835" si="1816">AH834</f>
        <v>0</v>
      </c>
      <c r="AI835" s="408">
        <f t="shared" ref="AI835" si="1817">AI834</f>
        <v>0</v>
      </c>
      <c r="AJ835" s="408">
        <f t="shared" ref="AJ835" si="1818">AJ834</f>
        <v>0</v>
      </c>
      <c r="AK835" s="408">
        <f t="shared" ref="AK835" si="1819">AK834</f>
        <v>0</v>
      </c>
      <c r="AL835" s="408">
        <f t="shared" ref="AL835" si="1820">AL834</f>
        <v>0</v>
      </c>
      <c r="AM835" s="303"/>
    </row>
    <row r="836" spans="1:39" ht="15" outlineLevel="1">
      <c r="A836" s="529"/>
      <c r="B836" s="291"/>
      <c r="C836" s="288"/>
      <c r="D836" s="288"/>
      <c r="E836" s="288"/>
      <c r="F836" s="288"/>
      <c r="G836" s="288"/>
      <c r="H836" s="288"/>
      <c r="I836" s="288"/>
      <c r="J836" s="288"/>
      <c r="K836" s="288"/>
      <c r="L836" s="288"/>
      <c r="M836" s="288"/>
      <c r="N836" s="288"/>
      <c r="O836" s="288"/>
      <c r="P836" s="288"/>
      <c r="Q836" s="288"/>
      <c r="R836" s="288"/>
      <c r="S836" s="288"/>
      <c r="T836" s="288"/>
      <c r="U836" s="288"/>
      <c r="V836" s="288"/>
      <c r="W836" s="288"/>
      <c r="X836" s="288"/>
      <c r="Y836" s="419"/>
      <c r="Z836" s="422"/>
      <c r="AA836" s="422"/>
      <c r="AB836" s="422"/>
      <c r="AC836" s="422"/>
      <c r="AD836" s="422"/>
      <c r="AE836" s="422"/>
      <c r="AF836" s="422"/>
      <c r="AG836" s="422"/>
      <c r="AH836" s="422"/>
      <c r="AI836" s="422"/>
      <c r="AJ836" s="422"/>
      <c r="AK836" s="422"/>
      <c r="AL836" s="422"/>
      <c r="AM836" s="303"/>
    </row>
    <row r="837" spans="1:39" ht="30" outlineLevel="1">
      <c r="A837" s="529">
        <v>22</v>
      </c>
      <c r="B837" s="425" t="s">
        <v>114</v>
      </c>
      <c r="C837" s="288" t="s">
        <v>25</v>
      </c>
      <c r="D837" s="292">
        <f>'7.  Persistence Report'!AX159</f>
        <v>2520</v>
      </c>
      <c r="E837" s="292">
        <f>'7.  Persistence Report'!AY159</f>
        <v>2520</v>
      </c>
      <c r="F837" s="292"/>
      <c r="G837" s="292"/>
      <c r="H837" s="292"/>
      <c r="I837" s="292"/>
      <c r="J837" s="292"/>
      <c r="K837" s="292"/>
      <c r="L837" s="292"/>
      <c r="M837" s="292"/>
      <c r="N837" s="288"/>
      <c r="O837" s="292">
        <f>'7.  Persistence Report'!S159</f>
        <v>0.69856790920439926</v>
      </c>
      <c r="P837" s="292">
        <f>'7.  Persistence Report'!T159</f>
        <v>0.69856790920439926</v>
      </c>
      <c r="Q837" s="292"/>
      <c r="R837" s="292"/>
      <c r="S837" s="292"/>
      <c r="T837" s="292"/>
      <c r="U837" s="292"/>
      <c r="V837" s="292"/>
      <c r="W837" s="292"/>
      <c r="X837" s="292"/>
      <c r="Y837" s="412">
        <v>1</v>
      </c>
      <c r="Z837" s="412"/>
      <c r="AA837" s="412"/>
      <c r="AB837" s="412"/>
      <c r="AC837" s="412"/>
      <c r="AD837" s="412"/>
      <c r="AE837" s="412"/>
      <c r="AF837" s="407"/>
      <c r="AG837" s="407"/>
      <c r="AH837" s="407"/>
      <c r="AI837" s="407"/>
      <c r="AJ837" s="407"/>
      <c r="AK837" s="407"/>
      <c r="AL837" s="407"/>
      <c r="AM837" s="293">
        <f>SUM(Y837:AL837)</f>
        <v>1</v>
      </c>
    </row>
    <row r="838" spans="1:39" ht="15" outlineLevel="1">
      <c r="A838" s="529"/>
      <c r="B838" s="291" t="s">
        <v>336</v>
      </c>
      <c r="C838" s="288" t="s">
        <v>160</v>
      </c>
      <c r="D838" s="292"/>
      <c r="E838" s="292"/>
      <c r="F838" s="292"/>
      <c r="G838" s="292"/>
      <c r="H838" s="292"/>
      <c r="I838" s="292"/>
      <c r="J838" s="292"/>
      <c r="K838" s="292"/>
      <c r="L838" s="292"/>
      <c r="M838" s="292"/>
      <c r="N838" s="288"/>
      <c r="O838" s="292"/>
      <c r="P838" s="292"/>
      <c r="Q838" s="292"/>
      <c r="R838" s="292"/>
      <c r="S838" s="292"/>
      <c r="T838" s="292"/>
      <c r="U838" s="292"/>
      <c r="V838" s="292"/>
      <c r="W838" s="292"/>
      <c r="X838" s="292"/>
      <c r="Y838" s="408">
        <f>Y837</f>
        <v>1</v>
      </c>
      <c r="Z838" s="408">
        <f t="shared" ref="Z838" si="1821">Z837</f>
        <v>0</v>
      </c>
      <c r="AA838" s="408">
        <f t="shared" ref="AA838" si="1822">AA837</f>
        <v>0</v>
      </c>
      <c r="AB838" s="408">
        <f t="shared" ref="AB838" si="1823">AB837</f>
        <v>0</v>
      </c>
      <c r="AC838" s="408">
        <f t="shared" ref="AC838" si="1824">AC837</f>
        <v>0</v>
      </c>
      <c r="AD838" s="408">
        <f t="shared" ref="AD838" si="1825">AD837</f>
        <v>0</v>
      </c>
      <c r="AE838" s="408">
        <f t="shared" ref="AE838" si="1826">AE837</f>
        <v>0</v>
      </c>
      <c r="AF838" s="408">
        <f t="shared" ref="AF838" si="1827">AF837</f>
        <v>0</v>
      </c>
      <c r="AG838" s="408">
        <f t="shared" ref="AG838" si="1828">AG837</f>
        <v>0</v>
      </c>
      <c r="AH838" s="408">
        <f t="shared" ref="AH838" si="1829">AH837</f>
        <v>0</v>
      </c>
      <c r="AI838" s="408">
        <f t="shared" ref="AI838" si="1830">AI837</f>
        <v>0</v>
      </c>
      <c r="AJ838" s="408">
        <f t="shared" ref="AJ838" si="1831">AJ837</f>
        <v>0</v>
      </c>
      <c r="AK838" s="408">
        <f t="shared" ref="AK838" si="1832">AK837</f>
        <v>0</v>
      </c>
      <c r="AL838" s="408">
        <f t="shared" ref="AL838" si="1833">AL837</f>
        <v>0</v>
      </c>
      <c r="AM838" s="303"/>
    </row>
    <row r="839" spans="1:39" ht="15" outlineLevel="1">
      <c r="A839" s="529"/>
      <c r="B839" s="291"/>
      <c r="C839" s="288"/>
      <c r="D839" s="288"/>
      <c r="E839" s="288"/>
      <c r="F839" s="288"/>
      <c r="G839" s="288"/>
      <c r="H839" s="288"/>
      <c r="I839" s="288"/>
      <c r="J839" s="288"/>
      <c r="K839" s="288"/>
      <c r="L839" s="288"/>
      <c r="M839" s="288"/>
      <c r="N839" s="288"/>
      <c r="O839" s="288"/>
      <c r="P839" s="288"/>
      <c r="Q839" s="288"/>
      <c r="R839" s="288"/>
      <c r="S839" s="288"/>
      <c r="T839" s="288"/>
      <c r="U839" s="288"/>
      <c r="V839" s="288"/>
      <c r="W839" s="288"/>
      <c r="X839" s="288"/>
      <c r="Y839" s="419"/>
      <c r="Z839" s="422"/>
      <c r="AA839" s="422"/>
      <c r="AB839" s="422"/>
      <c r="AC839" s="422"/>
      <c r="AD839" s="422"/>
      <c r="AE839" s="422"/>
      <c r="AF839" s="422"/>
      <c r="AG839" s="422"/>
      <c r="AH839" s="422"/>
      <c r="AI839" s="422"/>
      <c r="AJ839" s="422"/>
      <c r="AK839" s="422"/>
      <c r="AL839" s="422"/>
      <c r="AM839" s="303"/>
    </row>
    <row r="840" spans="1:39" ht="30" outlineLevel="1">
      <c r="A840" s="529">
        <v>23</v>
      </c>
      <c r="B840" s="425" t="s">
        <v>115</v>
      </c>
      <c r="C840" s="288" t="s">
        <v>25</v>
      </c>
      <c r="D840" s="292"/>
      <c r="E840" s="292"/>
      <c r="F840" s="292"/>
      <c r="G840" s="292"/>
      <c r="H840" s="292"/>
      <c r="I840" s="292"/>
      <c r="J840" s="292"/>
      <c r="K840" s="292"/>
      <c r="L840" s="292"/>
      <c r="M840" s="292"/>
      <c r="N840" s="288"/>
      <c r="O840" s="292"/>
      <c r="P840" s="292"/>
      <c r="Q840" s="292"/>
      <c r="R840" s="292"/>
      <c r="S840" s="292"/>
      <c r="T840" s="292"/>
      <c r="U840" s="292"/>
      <c r="V840" s="292"/>
      <c r="W840" s="292"/>
      <c r="X840" s="292"/>
      <c r="Y840" s="412"/>
      <c r="Z840" s="412"/>
      <c r="AA840" s="412"/>
      <c r="AB840" s="412"/>
      <c r="AC840" s="412"/>
      <c r="AD840" s="412"/>
      <c r="AE840" s="412"/>
      <c r="AF840" s="407"/>
      <c r="AG840" s="407"/>
      <c r="AH840" s="407"/>
      <c r="AI840" s="407"/>
      <c r="AJ840" s="407"/>
      <c r="AK840" s="407"/>
      <c r="AL840" s="407"/>
      <c r="AM840" s="293">
        <f>SUM(Y840:AL840)</f>
        <v>0</v>
      </c>
    </row>
    <row r="841" spans="1:39" ht="15" outlineLevel="1">
      <c r="A841" s="529"/>
      <c r="B841" s="291" t="s">
        <v>336</v>
      </c>
      <c r="C841" s="288" t="s">
        <v>160</v>
      </c>
      <c r="D841" s="292"/>
      <c r="E841" s="292"/>
      <c r="F841" s="292"/>
      <c r="G841" s="292"/>
      <c r="H841" s="292"/>
      <c r="I841" s="292"/>
      <c r="J841" s="292"/>
      <c r="K841" s="292"/>
      <c r="L841" s="292"/>
      <c r="M841" s="292"/>
      <c r="N841" s="288"/>
      <c r="O841" s="292"/>
      <c r="P841" s="292"/>
      <c r="Q841" s="292"/>
      <c r="R841" s="292"/>
      <c r="S841" s="292"/>
      <c r="T841" s="292"/>
      <c r="U841" s="292"/>
      <c r="V841" s="292"/>
      <c r="W841" s="292"/>
      <c r="X841" s="292"/>
      <c r="Y841" s="408">
        <f>Y840</f>
        <v>0</v>
      </c>
      <c r="Z841" s="408">
        <f t="shared" ref="Z841" si="1834">Z840</f>
        <v>0</v>
      </c>
      <c r="AA841" s="408">
        <f t="shared" ref="AA841" si="1835">AA840</f>
        <v>0</v>
      </c>
      <c r="AB841" s="408">
        <f t="shared" ref="AB841" si="1836">AB840</f>
        <v>0</v>
      </c>
      <c r="AC841" s="408">
        <f t="shared" ref="AC841" si="1837">AC840</f>
        <v>0</v>
      </c>
      <c r="AD841" s="408">
        <f t="shared" ref="AD841" si="1838">AD840</f>
        <v>0</v>
      </c>
      <c r="AE841" s="408">
        <f t="shared" ref="AE841" si="1839">AE840</f>
        <v>0</v>
      </c>
      <c r="AF841" s="408">
        <f t="shared" ref="AF841" si="1840">AF840</f>
        <v>0</v>
      </c>
      <c r="AG841" s="408">
        <f t="shared" ref="AG841" si="1841">AG840</f>
        <v>0</v>
      </c>
      <c r="AH841" s="408">
        <f t="shared" ref="AH841" si="1842">AH840</f>
        <v>0</v>
      </c>
      <c r="AI841" s="408">
        <f t="shared" ref="AI841" si="1843">AI840</f>
        <v>0</v>
      </c>
      <c r="AJ841" s="408">
        <f t="shared" ref="AJ841" si="1844">AJ840</f>
        <v>0</v>
      </c>
      <c r="AK841" s="408">
        <f t="shared" ref="AK841" si="1845">AK840</f>
        <v>0</v>
      </c>
      <c r="AL841" s="408">
        <f t="shared" ref="AL841" si="1846">AL840</f>
        <v>0</v>
      </c>
      <c r="AM841" s="303"/>
    </row>
    <row r="842" spans="1:39" ht="15" outlineLevel="1">
      <c r="A842" s="529"/>
      <c r="B842" s="427"/>
      <c r="C842" s="288"/>
      <c r="D842" s="288"/>
      <c r="E842" s="288"/>
      <c r="F842" s="288"/>
      <c r="G842" s="288"/>
      <c r="H842" s="288"/>
      <c r="I842" s="288"/>
      <c r="J842" s="288"/>
      <c r="K842" s="288"/>
      <c r="L842" s="288"/>
      <c r="M842" s="288"/>
      <c r="N842" s="288"/>
      <c r="O842" s="288"/>
      <c r="P842" s="288"/>
      <c r="Q842" s="288"/>
      <c r="R842" s="288"/>
      <c r="S842" s="288"/>
      <c r="T842" s="288"/>
      <c r="U842" s="288"/>
      <c r="V842" s="288"/>
      <c r="W842" s="288"/>
      <c r="X842" s="288"/>
      <c r="Y842" s="419"/>
      <c r="Z842" s="422"/>
      <c r="AA842" s="422"/>
      <c r="AB842" s="422"/>
      <c r="AC842" s="422"/>
      <c r="AD842" s="422"/>
      <c r="AE842" s="422"/>
      <c r="AF842" s="422"/>
      <c r="AG842" s="422"/>
      <c r="AH842" s="422"/>
      <c r="AI842" s="422"/>
      <c r="AJ842" s="422"/>
      <c r="AK842" s="422"/>
      <c r="AL842" s="422"/>
      <c r="AM842" s="303"/>
    </row>
    <row r="843" spans="1:39" ht="15" outlineLevel="1">
      <c r="A843" s="529">
        <v>24</v>
      </c>
      <c r="B843" s="425" t="s">
        <v>116</v>
      </c>
      <c r="C843" s="288" t="s">
        <v>25</v>
      </c>
      <c r="D843" s="292"/>
      <c r="E843" s="292"/>
      <c r="F843" s="292"/>
      <c r="G843" s="292"/>
      <c r="H843" s="292"/>
      <c r="I843" s="292"/>
      <c r="J843" s="292"/>
      <c r="K843" s="292"/>
      <c r="L843" s="292"/>
      <c r="M843" s="292"/>
      <c r="N843" s="288"/>
      <c r="O843" s="292"/>
      <c r="P843" s="292"/>
      <c r="Q843" s="292"/>
      <c r="R843" s="292"/>
      <c r="S843" s="292"/>
      <c r="T843" s="292"/>
      <c r="U843" s="292"/>
      <c r="V843" s="292"/>
      <c r="W843" s="292"/>
      <c r="X843" s="292"/>
      <c r="Y843" s="412"/>
      <c r="Z843" s="412"/>
      <c r="AA843" s="412"/>
      <c r="AB843" s="412"/>
      <c r="AC843" s="412"/>
      <c r="AD843" s="412"/>
      <c r="AE843" s="412"/>
      <c r="AF843" s="407"/>
      <c r="AG843" s="407"/>
      <c r="AH843" s="407"/>
      <c r="AI843" s="407"/>
      <c r="AJ843" s="407"/>
      <c r="AK843" s="407"/>
      <c r="AL843" s="407"/>
      <c r="AM843" s="293">
        <f>SUM(Y843:AL843)</f>
        <v>0</v>
      </c>
    </row>
    <row r="844" spans="1:39" ht="15" outlineLevel="1">
      <c r="A844" s="529"/>
      <c r="B844" s="291" t="s">
        <v>336</v>
      </c>
      <c r="C844" s="288" t="s">
        <v>160</v>
      </c>
      <c r="D844" s="292"/>
      <c r="E844" s="292"/>
      <c r="F844" s="292"/>
      <c r="G844" s="292"/>
      <c r="H844" s="292"/>
      <c r="I844" s="292"/>
      <c r="J844" s="292"/>
      <c r="K844" s="292"/>
      <c r="L844" s="292"/>
      <c r="M844" s="292"/>
      <c r="N844" s="288"/>
      <c r="O844" s="292"/>
      <c r="P844" s="292"/>
      <c r="Q844" s="292"/>
      <c r="R844" s="292"/>
      <c r="S844" s="292"/>
      <c r="T844" s="292"/>
      <c r="U844" s="292"/>
      <c r="V844" s="292"/>
      <c r="W844" s="292"/>
      <c r="X844" s="292"/>
      <c r="Y844" s="408">
        <f>Y843</f>
        <v>0</v>
      </c>
      <c r="Z844" s="408">
        <f t="shared" ref="Z844" si="1847">Z843</f>
        <v>0</v>
      </c>
      <c r="AA844" s="408">
        <f t="shared" ref="AA844" si="1848">AA843</f>
        <v>0</v>
      </c>
      <c r="AB844" s="408">
        <f t="shared" ref="AB844" si="1849">AB843</f>
        <v>0</v>
      </c>
      <c r="AC844" s="408">
        <f t="shared" ref="AC844" si="1850">AC843</f>
        <v>0</v>
      </c>
      <c r="AD844" s="408">
        <f t="shared" ref="AD844" si="1851">AD843</f>
        <v>0</v>
      </c>
      <c r="AE844" s="408">
        <f t="shared" ref="AE844" si="1852">AE843</f>
        <v>0</v>
      </c>
      <c r="AF844" s="408">
        <f t="shared" ref="AF844" si="1853">AF843</f>
        <v>0</v>
      </c>
      <c r="AG844" s="408">
        <f t="shared" ref="AG844" si="1854">AG843</f>
        <v>0</v>
      </c>
      <c r="AH844" s="408">
        <f t="shared" ref="AH844" si="1855">AH843</f>
        <v>0</v>
      </c>
      <c r="AI844" s="408">
        <f t="shared" ref="AI844" si="1856">AI843</f>
        <v>0</v>
      </c>
      <c r="AJ844" s="408">
        <f t="shared" ref="AJ844" si="1857">AJ843</f>
        <v>0</v>
      </c>
      <c r="AK844" s="408">
        <f t="shared" ref="AK844" si="1858">AK843</f>
        <v>0</v>
      </c>
      <c r="AL844" s="408">
        <f t="shared" ref="AL844" si="1859">AL843</f>
        <v>0</v>
      </c>
      <c r="AM844" s="303"/>
    </row>
    <row r="845" spans="1:39" ht="15" outlineLevel="1">
      <c r="A845" s="529"/>
      <c r="B845" s="291"/>
      <c r="C845" s="288"/>
      <c r="D845" s="288"/>
      <c r="E845" s="288"/>
      <c r="F845" s="288"/>
      <c r="G845" s="288"/>
      <c r="H845" s="288"/>
      <c r="I845" s="288"/>
      <c r="J845" s="288"/>
      <c r="K845" s="288"/>
      <c r="L845" s="288"/>
      <c r="M845" s="288"/>
      <c r="N845" s="288"/>
      <c r="O845" s="288"/>
      <c r="P845" s="288"/>
      <c r="Q845" s="288"/>
      <c r="R845" s="288"/>
      <c r="S845" s="288"/>
      <c r="T845" s="288"/>
      <c r="U845" s="288"/>
      <c r="V845" s="288"/>
      <c r="W845" s="288"/>
      <c r="X845" s="288"/>
      <c r="Y845" s="409"/>
      <c r="Z845" s="422"/>
      <c r="AA845" s="422"/>
      <c r="AB845" s="422"/>
      <c r="AC845" s="422"/>
      <c r="AD845" s="422"/>
      <c r="AE845" s="422"/>
      <c r="AF845" s="422"/>
      <c r="AG845" s="422"/>
      <c r="AH845" s="422"/>
      <c r="AI845" s="422"/>
      <c r="AJ845" s="422"/>
      <c r="AK845" s="422"/>
      <c r="AL845" s="422"/>
      <c r="AM845" s="303"/>
    </row>
    <row r="846" spans="1:39" ht="15.6" outlineLevel="1">
      <c r="A846" s="529"/>
      <c r="B846" s="285" t="s">
        <v>485</v>
      </c>
      <c r="C846" s="288"/>
      <c r="D846" s="288"/>
      <c r="E846" s="288"/>
      <c r="F846" s="288"/>
      <c r="G846" s="288"/>
      <c r="H846" s="288"/>
      <c r="I846" s="288"/>
      <c r="J846" s="288"/>
      <c r="K846" s="288"/>
      <c r="L846" s="288"/>
      <c r="M846" s="288"/>
      <c r="N846" s="288"/>
      <c r="O846" s="288"/>
      <c r="P846" s="288"/>
      <c r="Q846" s="288"/>
      <c r="R846" s="288"/>
      <c r="S846" s="288"/>
      <c r="T846" s="288"/>
      <c r="U846" s="288"/>
      <c r="V846" s="288"/>
      <c r="W846" s="288"/>
      <c r="X846" s="288"/>
      <c r="Y846" s="409"/>
      <c r="Z846" s="422"/>
      <c r="AA846" s="422"/>
      <c r="AB846" s="422"/>
      <c r="AC846" s="422"/>
      <c r="AD846" s="422"/>
      <c r="AE846" s="422"/>
      <c r="AF846" s="422"/>
      <c r="AG846" s="422"/>
      <c r="AH846" s="422"/>
      <c r="AI846" s="422"/>
      <c r="AJ846" s="422"/>
      <c r="AK846" s="422"/>
      <c r="AL846" s="422"/>
      <c r="AM846" s="303"/>
    </row>
    <row r="847" spans="1:39" ht="15" outlineLevel="1">
      <c r="A847" s="529">
        <v>25</v>
      </c>
      <c r="B847" s="425" t="s">
        <v>117</v>
      </c>
      <c r="C847" s="288" t="s">
        <v>25</v>
      </c>
      <c r="D847" s="292"/>
      <c r="E847" s="292"/>
      <c r="F847" s="292"/>
      <c r="G847" s="292"/>
      <c r="H847" s="292"/>
      <c r="I847" s="292"/>
      <c r="J847" s="292"/>
      <c r="K847" s="292"/>
      <c r="L847" s="292"/>
      <c r="M847" s="292"/>
      <c r="N847" s="292">
        <v>12</v>
      </c>
      <c r="O847" s="292"/>
      <c r="P847" s="292"/>
      <c r="Q847" s="292"/>
      <c r="R847" s="292"/>
      <c r="S847" s="292"/>
      <c r="T847" s="292"/>
      <c r="U847" s="292"/>
      <c r="V847" s="292"/>
      <c r="W847" s="292"/>
      <c r="X847" s="292"/>
      <c r="Y847" s="423"/>
      <c r="Z847" s="412"/>
      <c r="AA847" s="412"/>
      <c r="AB847" s="412"/>
      <c r="AC847" s="412"/>
      <c r="AD847" s="412"/>
      <c r="AE847" s="412"/>
      <c r="AF847" s="412"/>
      <c r="AG847" s="412"/>
      <c r="AH847" s="412"/>
      <c r="AI847" s="412"/>
      <c r="AJ847" s="412"/>
      <c r="AK847" s="412"/>
      <c r="AL847" s="412"/>
      <c r="AM847" s="293">
        <f>SUM(Y847:AL847)</f>
        <v>0</v>
      </c>
    </row>
    <row r="848" spans="1:39" ht="15" outlineLevel="1">
      <c r="A848" s="529"/>
      <c r="B848" s="291" t="s">
        <v>336</v>
      </c>
      <c r="C848" s="288" t="s">
        <v>160</v>
      </c>
      <c r="D848" s="292"/>
      <c r="E848" s="292"/>
      <c r="F848" s="292"/>
      <c r="G848" s="292"/>
      <c r="H848" s="292"/>
      <c r="I848" s="292"/>
      <c r="J848" s="292"/>
      <c r="K848" s="292"/>
      <c r="L848" s="292"/>
      <c r="M848" s="292"/>
      <c r="N848" s="292">
        <f>N847</f>
        <v>12</v>
      </c>
      <c r="O848" s="292"/>
      <c r="P848" s="292"/>
      <c r="Q848" s="292"/>
      <c r="R848" s="292"/>
      <c r="S848" s="292"/>
      <c r="T848" s="292"/>
      <c r="U848" s="292"/>
      <c r="V848" s="292"/>
      <c r="W848" s="292"/>
      <c r="X848" s="292"/>
      <c r="Y848" s="408">
        <f>Y847</f>
        <v>0</v>
      </c>
      <c r="Z848" s="408">
        <f t="shared" ref="Z848" si="1860">Z847</f>
        <v>0</v>
      </c>
      <c r="AA848" s="408">
        <f t="shared" ref="AA848" si="1861">AA847</f>
        <v>0</v>
      </c>
      <c r="AB848" s="408">
        <f t="shared" ref="AB848" si="1862">AB847</f>
        <v>0</v>
      </c>
      <c r="AC848" s="408">
        <f t="shared" ref="AC848" si="1863">AC847</f>
        <v>0</v>
      </c>
      <c r="AD848" s="408">
        <f t="shared" ref="AD848" si="1864">AD847</f>
        <v>0</v>
      </c>
      <c r="AE848" s="408">
        <f t="shared" ref="AE848" si="1865">AE847</f>
        <v>0</v>
      </c>
      <c r="AF848" s="408">
        <f t="shared" ref="AF848" si="1866">AF847</f>
        <v>0</v>
      </c>
      <c r="AG848" s="408">
        <f t="shared" ref="AG848" si="1867">AG847</f>
        <v>0</v>
      </c>
      <c r="AH848" s="408">
        <f t="shared" ref="AH848" si="1868">AH847</f>
        <v>0</v>
      </c>
      <c r="AI848" s="408">
        <f t="shared" ref="AI848" si="1869">AI847</f>
        <v>0</v>
      </c>
      <c r="AJ848" s="408">
        <f t="shared" ref="AJ848" si="1870">AJ847</f>
        <v>0</v>
      </c>
      <c r="AK848" s="408">
        <f t="shared" ref="AK848" si="1871">AK847</f>
        <v>0</v>
      </c>
      <c r="AL848" s="408">
        <f t="shared" ref="AL848" si="1872">AL847</f>
        <v>0</v>
      </c>
      <c r="AM848" s="303"/>
    </row>
    <row r="849" spans="1:39" ht="15" outlineLevel="1">
      <c r="A849" s="529"/>
      <c r="B849" s="291"/>
      <c r="C849" s="288"/>
      <c r="D849" s="288"/>
      <c r="E849" s="288"/>
      <c r="F849" s="288"/>
      <c r="G849" s="288"/>
      <c r="H849" s="288"/>
      <c r="I849" s="288"/>
      <c r="J849" s="288"/>
      <c r="K849" s="288"/>
      <c r="L849" s="288"/>
      <c r="M849" s="288"/>
      <c r="N849" s="288"/>
      <c r="O849" s="288"/>
      <c r="P849" s="288"/>
      <c r="Q849" s="288"/>
      <c r="R849" s="288"/>
      <c r="S849" s="288"/>
      <c r="T849" s="288"/>
      <c r="U849" s="288"/>
      <c r="V849" s="288"/>
      <c r="W849" s="288"/>
      <c r="X849" s="288"/>
      <c r="Y849" s="409"/>
      <c r="Z849" s="422"/>
      <c r="AA849" s="422"/>
      <c r="AB849" s="422"/>
      <c r="AC849" s="422"/>
      <c r="AD849" s="422"/>
      <c r="AE849" s="422"/>
      <c r="AF849" s="422"/>
      <c r="AG849" s="422"/>
      <c r="AH849" s="422"/>
      <c r="AI849" s="422"/>
      <c r="AJ849" s="422"/>
      <c r="AK849" s="422"/>
      <c r="AL849" s="422"/>
      <c r="AM849" s="303"/>
    </row>
    <row r="850" spans="1:39" ht="15" outlineLevel="1">
      <c r="A850" s="529">
        <v>26</v>
      </c>
      <c r="B850" s="425" t="s">
        <v>118</v>
      </c>
      <c r="C850" s="288" t="s">
        <v>25</v>
      </c>
      <c r="D850" s="292">
        <f>'7.  Persistence Report'!AX161</f>
        <v>805741.16794672806</v>
      </c>
      <c r="E850" s="292">
        <f>'7.  Persistence Report'!AY161</f>
        <v>805741.16794672806</v>
      </c>
      <c r="F850" s="292">
        <f>'7.  Persistence Report'!AZ161</f>
        <v>801712.46210699447</v>
      </c>
      <c r="G850" s="292"/>
      <c r="H850" s="292"/>
      <c r="I850" s="292"/>
      <c r="J850" s="292"/>
      <c r="K850" s="292"/>
      <c r="L850" s="292"/>
      <c r="M850" s="292"/>
      <c r="N850" s="292">
        <v>12</v>
      </c>
      <c r="O850" s="292">
        <f>'7.  Persistence Report'!S161</f>
        <v>103.25061037200001</v>
      </c>
      <c r="P850" s="292">
        <f>'7.  Persistence Report'!T161</f>
        <v>103.25061037200001</v>
      </c>
      <c r="Q850" s="292">
        <f>'7.  Persistence Report'!U161</f>
        <v>102.73435732014001</v>
      </c>
      <c r="R850" s="292"/>
      <c r="S850" s="292"/>
      <c r="T850" s="292"/>
      <c r="U850" s="292"/>
      <c r="V850" s="292"/>
      <c r="W850" s="292"/>
      <c r="X850" s="292"/>
      <c r="Y850" s="423"/>
      <c r="Z850" s="412">
        <v>0.5756</v>
      </c>
      <c r="AA850" s="412">
        <v>0.37930000000000003</v>
      </c>
      <c r="AB850" s="412"/>
      <c r="AC850" s="412"/>
      <c r="AD850" s="412"/>
      <c r="AE850" s="412"/>
      <c r="AF850" s="412"/>
      <c r="AG850" s="412"/>
      <c r="AH850" s="412"/>
      <c r="AI850" s="412"/>
      <c r="AJ850" s="412"/>
      <c r="AK850" s="412"/>
      <c r="AL850" s="412"/>
      <c r="AM850" s="293">
        <f>SUM(Y850:AL850)</f>
        <v>0.95490000000000008</v>
      </c>
    </row>
    <row r="851" spans="1:39" ht="15" outlineLevel="1">
      <c r="A851" s="529"/>
      <c r="B851" s="291" t="s">
        <v>336</v>
      </c>
      <c r="C851" s="288" t="s">
        <v>160</v>
      </c>
      <c r="D851" s="292"/>
      <c r="E851" s="292"/>
      <c r="F851" s="292"/>
      <c r="G851" s="292"/>
      <c r="H851" s="292"/>
      <c r="I851" s="292"/>
      <c r="J851" s="292"/>
      <c r="K851" s="292"/>
      <c r="L851" s="292"/>
      <c r="M851" s="292"/>
      <c r="N851" s="292">
        <f>N850</f>
        <v>12</v>
      </c>
      <c r="O851" s="292"/>
      <c r="P851" s="292"/>
      <c r="Q851" s="292"/>
      <c r="R851" s="292"/>
      <c r="S851" s="292"/>
      <c r="T851" s="292"/>
      <c r="U851" s="292"/>
      <c r="V851" s="292"/>
      <c r="W851" s="292"/>
      <c r="X851" s="292"/>
      <c r="Y851" s="408">
        <f>Y850</f>
        <v>0</v>
      </c>
      <c r="Z851" s="408">
        <f t="shared" ref="Z851" si="1873">Z850</f>
        <v>0.5756</v>
      </c>
      <c r="AA851" s="408">
        <f t="shared" ref="AA851" si="1874">AA850</f>
        <v>0.37930000000000003</v>
      </c>
      <c r="AB851" s="408">
        <f t="shared" ref="AB851" si="1875">AB850</f>
        <v>0</v>
      </c>
      <c r="AC851" s="408">
        <f t="shared" ref="AC851" si="1876">AC850</f>
        <v>0</v>
      </c>
      <c r="AD851" s="408">
        <f t="shared" ref="AD851" si="1877">AD850</f>
        <v>0</v>
      </c>
      <c r="AE851" s="408">
        <f t="shared" ref="AE851" si="1878">AE850</f>
        <v>0</v>
      </c>
      <c r="AF851" s="408">
        <f t="shared" ref="AF851" si="1879">AF850</f>
        <v>0</v>
      </c>
      <c r="AG851" s="408">
        <f t="shared" ref="AG851" si="1880">AG850</f>
        <v>0</v>
      </c>
      <c r="AH851" s="408">
        <f t="shared" ref="AH851" si="1881">AH850</f>
        <v>0</v>
      </c>
      <c r="AI851" s="408">
        <f t="shared" ref="AI851" si="1882">AI850</f>
        <v>0</v>
      </c>
      <c r="AJ851" s="408">
        <f t="shared" ref="AJ851" si="1883">AJ850</f>
        <v>0</v>
      </c>
      <c r="AK851" s="408">
        <f t="shared" ref="AK851" si="1884">AK850</f>
        <v>0</v>
      </c>
      <c r="AL851" s="408">
        <f t="shared" ref="AL851" si="1885">AL850</f>
        <v>0</v>
      </c>
      <c r="AM851" s="303"/>
    </row>
    <row r="852" spans="1:39" ht="15" outlineLevel="1">
      <c r="A852" s="529"/>
      <c r="B852" s="291"/>
      <c r="C852" s="288"/>
      <c r="D852" s="288"/>
      <c r="E852" s="288"/>
      <c r="F852" s="288"/>
      <c r="G852" s="288"/>
      <c r="H852" s="288"/>
      <c r="I852" s="288"/>
      <c r="J852" s="288"/>
      <c r="K852" s="288"/>
      <c r="L852" s="288"/>
      <c r="M852" s="288"/>
      <c r="N852" s="288"/>
      <c r="O852" s="288"/>
      <c r="P852" s="288"/>
      <c r="Q852" s="288"/>
      <c r="R852" s="288"/>
      <c r="S852" s="288"/>
      <c r="T852" s="288"/>
      <c r="U852" s="288"/>
      <c r="V852" s="288"/>
      <c r="W852" s="288"/>
      <c r="X852" s="288"/>
      <c r="Y852" s="409"/>
      <c r="Z852" s="422"/>
      <c r="AA852" s="422"/>
      <c r="AB852" s="422"/>
      <c r="AC852" s="422"/>
      <c r="AD852" s="422"/>
      <c r="AE852" s="422"/>
      <c r="AF852" s="422"/>
      <c r="AG852" s="422"/>
      <c r="AH852" s="422"/>
      <c r="AI852" s="422"/>
      <c r="AJ852" s="422"/>
      <c r="AK852" s="422"/>
      <c r="AL852" s="422"/>
      <c r="AM852" s="303"/>
    </row>
    <row r="853" spans="1:39" ht="30" outlineLevel="1">
      <c r="A853" s="529">
        <v>27</v>
      </c>
      <c r="B853" s="425" t="s">
        <v>119</v>
      </c>
      <c r="C853" s="288" t="s">
        <v>25</v>
      </c>
      <c r="D853" s="292">
        <f>'7.  Persistence Report'!AX162</f>
        <v>24670.62626184</v>
      </c>
      <c r="E853" s="292">
        <f>'7.  Persistence Report'!AY162</f>
        <v>21734.821736681039</v>
      </c>
      <c r="F853" s="292">
        <f>'7.  Persistence Report'!AZ162</f>
        <v>13975.490376685908</v>
      </c>
      <c r="G853" s="292"/>
      <c r="H853" s="292"/>
      <c r="I853" s="292"/>
      <c r="J853" s="292"/>
      <c r="K853" s="292"/>
      <c r="L853" s="292"/>
      <c r="M853" s="292"/>
      <c r="N853" s="292">
        <v>12</v>
      </c>
      <c r="O853" s="292">
        <f>'7.  Persistence Report'!S162</f>
        <v>5.2933389599999998</v>
      </c>
      <c r="P853" s="292">
        <f>'7.  Persistence Report'!T162</f>
        <v>4.6634316237600002</v>
      </c>
      <c r="Q853" s="292">
        <f>'7.  Persistence Report'!U162</f>
        <v>2.9985865340776803</v>
      </c>
      <c r="R853" s="292"/>
      <c r="S853" s="292"/>
      <c r="T853" s="292"/>
      <c r="U853" s="292"/>
      <c r="V853" s="292"/>
      <c r="W853" s="292"/>
      <c r="X853" s="292"/>
      <c r="Y853" s="423"/>
      <c r="Z853" s="412">
        <v>1</v>
      </c>
      <c r="AA853" s="412"/>
      <c r="AB853" s="412"/>
      <c r="AC853" s="412"/>
      <c r="AD853" s="412"/>
      <c r="AE853" s="412"/>
      <c r="AF853" s="412"/>
      <c r="AG853" s="412"/>
      <c r="AH853" s="412"/>
      <c r="AI853" s="412"/>
      <c r="AJ853" s="412"/>
      <c r="AK853" s="412"/>
      <c r="AL853" s="412"/>
      <c r="AM853" s="293">
        <f>SUM(Y853:AL853)</f>
        <v>1</v>
      </c>
    </row>
    <row r="854" spans="1:39" ht="15" outlineLevel="1">
      <c r="A854" s="529"/>
      <c r="B854" s="291" t="s">
        <v>336</v>
      </c>
      <c r="C854" s="288" t="s">
        <v>160</v>
      </c>
      <c r="D854" s="292"/>
      <c r="E854" s="292"/>
      <c r="F854" s="292"/>
      <c r="G854" s="292"/>
      <c r="H854" s="292"/>
      <c r="I854" s="292"/>
      <c r="J854" s="292"/>
      <c r="K854" s="292"/>
      <c r="L854" s="292"/>
      <c r="M854" s="292"/>
      <c r="N854" s="292">
        <f>N853</f>
        <v>12</v>
      </c>
      <c r="O854" s="292"/>
      <c r="P854" s="292"/>
      <c r="Q854" s="292"/>
      <c r="R854" s="292"/>
      <c r="S854" s="292"/>
      <c r="T854" s="292"/>
      <c r="U854" s="292"/>
      <c r="V854" s="292"/>
      <c r="W854" s="292"/>
      <c r="X854" s="292"/>
      <c r="Y854" s="408">
        <f>Y853</f>
        <v>0</v>
      </c>
      <c r="Z854" s="408">
        <f t="shared" ref="Z854" si="1886">Z853</f>
        <v>1</v>
      </c>
      <c r="AA854" s="408">
        <f t="shared" ref="AA854" si="1887">AA853</f>
        <v>0</v>
      </c>
      <c r="AB854" s="408">
        <f t="shared" ref="AB854" si="1888">AB853</f>
        <v>0</v>
      </c>
      <c r="AC854" s="408">
        <f t="shared" ref="AC854" si="1889">AC853</f>
        <v>0</v>
      </c>
      <c r="AD854" s="408">
        <f t="shared" ref="AD854" si="1890">AD853</f>
        <v>0</v>
      </c>
      <c r="AE854" s="408">
        <f t="shared" ref="AE854" si="1891">AE853</f>
        <v>0</v>
      </c>
      <c r="AF854" s="408">
        <f t="shared" ref="AF854" si="1892">AF853</f>
        <v>0</v>
      </c>
      <c r="AG854" s="408">
        <f t="shared" ref="AG854" si="1893">AG853</f>
        <v>0</v>
      </c>
      <c r="AH854" s="408">
        <f t="shared" ref="AH854" si="1894">AH853</f>
        <v>0</v>
      </c>
      <c r="AI854" s="408">
        <f t="shared" ref="AI854" si="1895">AI853</f>
        <v>0</v>
      </c>
      <c r="AJ854" s="408">
        <f t="shared" ref="AJ854" si="1896">AJ853</f>
        <v>0</v>
      </c>
      <c r="AK854" s="408">
        <f t="shared" ref="AK854" si="1897">AK853</f>
        <v>0</v>
      </c>
      <c r="AL854" s="408">
        <f t="shared" ref="AL854" si="1898">AL853</f>
        <v>0</v>
      </c>
      <c r="AM854" s="303"/>
    </row>
    <row r="855" spans="1:39" ht="15" outlineLevel="1">
      <c r="A855" s="529"/>
      <c r="B855" s="291"/>
      <c r="C855" s="288"/>
      <c r="D855" s="288"/>
      <c r="E855" s="288"/>
      <c r="F855" s="288"/>
      <c r="G855" s="288"/>
      <c r="H855" s="288"/>
      <c r="I855" s="288"/>
      <c r="J855" s="288"/>
      <c r="K855" s="288"/>
      <c r="L855" s="288"/>
      <c r="M855" s="288"/>
      <c r="N855" s="288"/>
      <c r="O855" s="288"/>
      <c r="P855" s="288"/>
      <c r="Q855" s="288"/>
      <c r="R855" s="288"/>
      <c r="S855" s="288"/>
      <c r="T855" s="288"/>
      <c r="U855" s="288"/>
      <c r="V855" s="288"/>
      <c r="W855" s="288"/>
      <c r="X855" s="288"/>
      <c r="Y855" s="409"/>
      <c r="Z855" s="422"/>
      <c r="AA855" s="422"/>
      <c r="AB855" s="422"/>
      <c r="AC855" s="422"/>
      <c r="AD855" s="422"/>
      <c r="AE855" s="422"/>
      <c r="AF855" s="422"/>
      <c r="AG855" s="422"/>
      <c r="AH855" s="422"/>
      <c r="AI855" s="422"/>
      <c r="AJ855" s="422"/>
      <c r="AK855" s="422"/>
      <c r="AL855" s="422"/>
      <c r="AM855" s="303"/>
    </row>
    <row r="856" spans="1:39" ht="30" outlineLevel="1">
      <c r="A856" s="529">
        <v>28</v>
      </c>
      <c r="B856" s="425" t="s">
        <v>120</v>
      </c>
      <c r="C856" s="288" t="s">
        <v>25</v>
      </c>
      <c r="D856" s="292">
        <f>'7.  Persistence Report'!AX160</f>
        <v>75115.788870849996</v>
      </c>
      <c r="E856" s="292">
        <f>'7.  Persistence Report'!AY160</f>
        <v>75115.788870849996</v>
      </c>
      <c r="F856" s="292">
        <f>'7.  Persistence Report'!AZ160</f>
        <v>74364.630982141491</v>
      </c>
      <c r="G856" s="292"/>
      <c r="H856" s="292"/>
      <c r="I856" s="292"/>
      <c r="J856" s="292"/>
      <c r="K856" s="292"/>
      <c r="L856" s="292"/>
      <c r="M856" s="292"/>
      <c r="N856" s="292">
        <v>12</v>
      </c>
      <c r="O856" s="292">
        <f>'7.  Persistence Report'!S160</f>
        <v>15.532584226999999</v>
      </c>
      <c r="P856" s="292">
        <f>'7.  Persistence Report'!T160</f>
        <v>15.532584226999999</v>
      </c>
      <c r="Q856" s="292">
        <f>'7.  Persistence Report'!U160</f>
        <v>15.377258384729998</v>
      </c>
      <c r="R856" s="292"/>
      <c r="S856" s="292"/>
      <c r="T856" s="292"/>
      <c r="U856" s="292"/>
      <c r="V856" s="292"/>
      <c r="W856" s="292"/>
      <c r="X856" s="292"/>
      <c r="Y856" s="423"/>
      <c r="Z856" s="412"/>
      <c r="AA856" s="412">
        <v>1</v>
      </c>
      <c r="AB856" s="412"/>
      <c r="AC856" s="412"/>
      <c r="AD856" s="412"/>
      <c r="AE856" s="412"/>
      <c r="AF856" s="412"/>
      <c r="AG856" s="412"/>
      <c r="AH856" s="412"/>
      <c r="AI856" s="412"/>
      <c r="AJ856" s="412"/>
      <c r="AK856" s="412"/>
      <c r="AL856" s="412"/>
      <c r="AM856" s="293">
        <f>SUM(Y856:AL856)</f>
        <v>1</v>
      </c>
    </row>
    <row r="857" spans="1:39" ht="15" outlineLevel="1">
      <c r="A857" s="529"/>
      <c r="B857" s="291" t="s">
        <v>336</v>
      </c>
      <c r="C857" s="288" t="s">
        <v>160</v>
      </c>
      <c r="D857" s="292"/>
      <c r="E857" s="292"/>
      <c r="F857" s="292"/>
      <c r="G857" s="292"/>
      <c r="H857" s="292"/>
      <c r="I857" s="292"/>
      <c r="J857" s="292"/>
      <c r="K857" s="292"/>
      <c r="L857" s="292"/>
      <c r="M857" s="292"/>
      <c r="N857" s="292">
        <f>N856</f>
        <v>12</v>
      </c>
      <c r="O857" s="292"/>
      <c r="P857" s="292"/>
      <c r="Q857" s="292"/>
      <c r="R857" s="292"/>
      <c r="S857" s="292"/>
      <c r="T857" s="292"/>
      <c r="U857" s="292"/>
      <c r="V857" s="292"/>
      <c r="W857" s="292"/>
      <c r="X857" s="292"/>
      <c r="Y857" s="408">
        <f>Y856</f>
        <v>0</v>
      </c>
      <c r="Z857" s="408">
        <f t="shared" ref="Z857" si="1899">Z856</f>
        <v>0</v>
      </c>
      <c r="AA857" s="408">
        <f t="shared" ref="AA857" si="1900">AA856</f>
        <v>1</v>
      </c>
      <c r="AB857" s="408">
        <f t="shared" ref="AB857" si="1901">AB856</f>
        <v>0</v>
      </c>
      <c r="AC857" s="408">
        <f t="shared" ref="AC857" si="1902">AC856</f>
        <v>0</v>
      </c>
      <c r="AD857" s="408">
        <f t="shared" ref="AD857" si="1903">AD856</f>
        <v>0</v>
      </c>
      <c r="AE857" s="408">
        <f t="shared" ref="AE857" si="1904">AE856</f>
        <v>0</v>
      </c>
      <c r="AF857" s="408">
        <f t="shared" ref="AF857" si="1905">AF856</f>
        <v>0</v>
      </c>
      <c r="AG857" s="408">
        <f t="shared" ref="AG857" si="1906">AG856</f>
        <v>0</v>
      </c>
      <c r="AH857" s="408">
        <f t="shared" ref="AH857" si="1907">AH856</f>
        <v>0</v>
      </c>
      <c r="AI857" s="408">
        <f t="shared" ref="AI857" si="1908">AI856</f>
        <v>0</v>
      </c>
      <c r="AJ857" s="408">
        <f t="shared" ref="AJ857" si="1909">AJ856</f>
        <v>0</v>
      </c>
      <c r="AK857" s="408">
        <f t="shared" ref="AK857" si="1910">AK856</f>
        <v>0</v>
      </c>
      <c r="AL857" s="408">
        <f t="shared" ref="AL857" si="1911">AL856</f>
        <v>0</v>
      </c>
      <c r="AM857" s="303"/>
    </row>
    <row r="858" spans="1:39" ht="15" outlineLevel="1">
      <c r="A858" s="529"/>
      <c r="B858" s="291"/>
      <c r="C858" s="288"/>
      <c r="D858" s="288"/>
      <c r="E858" s="288"/>
      <c r="F858" s="288"/>
      <c r="G858" s="288"/>
      <c r="H858" s="288"/>
      <c r="I858" s="288"/>
      <c r="J858" s="288"/>
      <c r="K858" s="288"/>
      <c r="L858" s="288"/>
      <c r="M858" s="288"/>
      <c r="N858" s="288"/>
      <c r="O858" s="288"/>
      <c r="P858" s="288"/>
      <c r="Q858" s="288"/>
      <c r="R858" s="288"/>
      <c r="S858" s="288"/>
      <c r="T858" s="288"/>
      <c r="U858" s="288"/>
      <c r="V858" s="288"/>
      <c r="W858" s="288"/>
      <c r="X858" s="288"/>
      <c r="Y858" s="409"/>
      <c r="Z858" s="422"/>
      <c r="AA858" s="422"/>
      <c r="AB858" s="422"/>
      <c r="AC858" s="422"/>
      <c r="AD858" s="422"/>
      <c r="AE858" s="422"/>
      <c r="AF858" s="422"/>
      <c r="AG858" s="422"/>
      <c r="AH858" s="422"/>
      <c r="AI858" s="422"/>
      <c r="AJ858" s="422"/>
      <c r="AK858" s="422"/>
      <c r="AL858" s="422"/>
      <c r="AM858" s="303"/>
    </row>
    <row r="859" spans="1:39" ht="30" outlineLevel="1">
      <c r="A859" s="529">
        <v>29</v>
      </c>
      <c r="B859" s="425" t="s">
        <v>121</v>
      </c>
      <c r="C859" s="288" t="s">
        <v>25</v>
      </c>
      <c r="D859" s="292"/>
      <c r="E859" s="292"/>
      <c r="F859" s="292"/>
      <c r="G859" s="292"/>
      <c r="H859" s="292"/>
      <c r="I859" s="292"/>
      <c r="J859" s="292"/>
      <c r="K859" s="292"/>
      <c r="L859" s="292"/>
      <c r="M859" s="292"/>
      <c r="N859" s="292">
        <v>3</v>
      </c>
      <c r="O859" s="292"/>
      <c r="P859" s="292"/>
      <c r="Q859" s="292"/>
      <c r="R859" s="292"/>
      <c r="S859" s="292"/>
      <c r="T859" s="292"/>
      <c r="U859" s="292"/>
      <c r="V859" s="292"/>
      <c r="W859" s="292"/>
      <c r="X859" s="292"/>
      <c r="Y859" s="423"/>
      <c r="Z859" s="412"/>
      <c r="AA859" s="412"/>
      <c r="AB859" s="412"/>
      <c r="AC859" s="412"/>
      <c r="AD859" s="412"/>
      <c r="AE859" s="412"/>
      <c r="AF859" s="412"/>
      <c r="AG859" s="412"/>
      <c r="AH859" s="412"/>
      <c r="AI859" s="412"/>
      <c r="AJ859" s="412"/>
      <c r="AK859" s="412"/>
      <c r="AL859" s="412"/>
      <c r="AM859" s="293">
        <f>SUM(Y859:AL859)</f>
        <v>0</v>
      </c>
    </row>
    <row r="860" spans="1:39" ht="15" outlineLevel="1">
      <c r="A860" s="529"/>
      <c r="B860" s="291" t="s">
        <v>336</v>
      </c>
      <c r="C860" s="288" t="s">
        <v>160</v>
      </c>
      <c r="D860" s="292"/>
      <c r="E860" s="292"/>
      <c r="F860" s="292"/>
      <c r="G860" s="292"/>
      <c r="H860" s="292"/>
      <c r="I860" s="292"/>
      <c r="J860" s="292"/>
      <c r="K860" s="292"/>
      <c r="L860" s="292"/>
      <c r="M860" s="292"/>
      <c r="N860" s="292">
        <f>N859</f>
        <v>3</v>
      </c>
      <c r="O860" s="292"/>
      <c r="P860" s="292"/>
      <c r="Q860" s="292"/>
      <c r="R860" s="292"/>
      <c r="S860" s="292"/>
      <c r="T860" s="292"/>
      <c r="U860" s="292"/>
      <c r="V860" s="292"/>
      <c r="W860" s="292"/>
      <c r="X860" s="292"/>
      <c r="Y860" s="408">
        <f>Y859</f>
        <v>0</v>
      </c>
      <c r="Z860" s="408">
        <f t="shared" ref="Z860" si="1912">Z859</f>
        <v>0</v>
      </c>
      <c r="AA860" s="408">
        <f t="shared" ref="AA860" si="1913">AA859</f>
        <v>0</v>
      </c>
      <c r="AB860" s="408">
        <f t="shared" ref="AB860" si="1914">AB859</f>
        <v>0</v>
      </c>
      <c r="AC860" s="408">
        <f t="shared" ref="AC860" si="1915">AC859</f>
        <v>0</v>
      </c>
      <c r="AD860" s="408">
        <f t="shared" ref="AD860" si="1916">AD859</f>
        <v>0</v>
      </c>
      <c r="AE860" s="408">
        <f t="shared" ref="AE860" si="1917">AE859</f>
        <v>0</v>
      </c>
      <c r="AF860" s="408">
        <f t="shared" ref="AF860" si="1918">AF859</f>
        <v>0</v>
      </c>
      <c r="AG860" s="408">
        <f t="shared" ref="AG860" si="1919">AG859</f>
        <v>0</v>
      </c>
      <c r="AH860" s="408">
        <f t="shared" ref="AH860" si="1920">AH859</f>
        <v>0</v>
      </c>
      <c r="AI860" s="408">
        <f t="shared" ref="AI860" si="1921">AI859</f>
        <v>0</v>
      </c>
      <c r="AJ860" s="408">
        <f t="shared" ref="AJ860" si="1922">AJ859</f>
        <v>0</v>
      </c>
      <c r="AK860" s="408">
        <f t="shared" ref="AK860" si="1923">AK859</f>
        <v>0</v>
      </c>
      <c r="AL860" s="408">
        <f t="shared" ref="AL860" si="1924">AL859</f>
        <v>0</v>
      </c>
      <c r="AM860" s="303"/>
    </row>
    <row r="861" spans="1:39" ht="15" outlineLevel="1">
      <c r="A861" s="529"/>
      <c r="B861" s="291"/>
      <c r="C861" s="288"/>
      <c r="D861" s="288"/>
      <c r="E861" s="288"/>
      <c r="F861" s="288"/>
      <c r="G861" s="288"/>
      <c r="H861" s="288"/>
      <c r="I861" s="288"/>
      <c r="J861" s="288"/>
      <c r="K861" s="288"/>
      <c r="L861" s="288"/>
      <c r="M861" s="288"/>
      <c r="N861" s="288"/>
      <c r="O861" s="288"/>
      <c r="P861" s="288"/>
      <c r="Q861" s="288"/>
      <c r="R861" s="288"/>
      <c r="S861" s="288"/>
      <c r="T861" s="288"/>
      <c r="U861" s="288"/>
      <c r="V861" s="288"/>
      <c r="W861" s="288"/>
      <c r="X861" s="288"/>
      <c r="Y861" s="409"/>
      <c r="Z861" s="422"/>
      <c r="AA861" s="422"/>
      <c r="AB861" s="422"/>
      <c r="AC861" s="422"/>
      <c r="AD861" s="422"/>
      <c r="AE861" s="422"/>
      <c r="AF861" s="422"/>
      <c r="AG861" s="422"/>
      <c r="AH861" s="422"/>
      <c r="AI861" s="422"/>
      <c r="AJ861" s="422"/>
      <c r="AK861" s="422"/>
      <c r="AL861" s="422"/>
      <c r="AM861" s="303"/>
    </row>
    <row r="862" spans="1:39" ht="30" outlineLevel="1">
      <c r="A862" s="529">
        <v>30</v>
      </c>
      <c r="B862" s="425" t="s">
        <v>122</v>
      </c>
      <c r="C862" s="288" t="s">
        <v>25</v>
      </c>
      <c r="D862" s="292"/>
      <c r="E862" s="292"/>
      <c r="F862" s="292"/>
      <c r="G862" s="292"/>
      <c r="H862" s="292"/>
      <c r="I862" s="292"/>
      <c r="J862" s="292"/>
      <c r="K862" s="292"/>
      <c r="L862" s="292"/>
      <c r="M862" s="292"/>
      <c r="N862" s="292">
        <v>12</v>
      </c>
      <c r="O862" s="292"/>
      <c r="P862" s="292"/>
      <c r="Q862" s="292"/>
      <c r="R862" s="292"/>
      <c r="S862" s="292"/>
      <c r="T862" s="292"/>
      <c r="U862" s="292"/>
      <c r="V862" s="292"/>
      <c r="W862" s="292"/>
      <c r="X862" s="292"/>
      <c r="Y862" s="423"/>
      <c r="Z862" s="412"/>
      <c r="AA862" s="412"/>
      <c r="AB862" s="412"/>
      <c r="AC862" s="412"/>
      <c r="AD862" s="412"/>
      <c r="AE862" s="412"/>
      <c r="AF862" s="412"/>
      <c r="AG862" s="412"/>
      <c r="AH862" s="412"/>
      <c r="AI862" s="412"/>
      <c r="AJ862" s="412"/>
      <c r="AK862" s="412"/>
      <c r="AL862" s="412"/>
      <c r="AM862" s="293">
        <f>SUM(Y862:AL862)</f>
        <v>0</v>
      </c>
    </row>
    <row r="863" spans="1:39" ht="15" outlineLevel="1">
      <c r="A863" s="529"/>
      <c r="B863" s="291" t="s">
        <v>336</v>
      </c>
      <c r="C863" s="288" t="s">
        <v>160</v>
      </c>
      <c r="D863" s="292"/>
      <c r="E863" s="292"/>
      <c r="F863" s="292"/>
      <c r="G863" s="292"/>
      <c r="H863" s="292"/>
      <c r="I863" s="292"/>
      <c r="J863" s="292"/>
      <c r="K863" s="292"/>
      <c r="L863" s="292"/>
      <c r="M863" s="292"/>
      <c r="N863" s="292">
        <f>N862</f>
        <v>12</v>
      </c>
      <c r="O863" s="292"/>
      <c r="P863" s="292"/>
      <c r="Q863" s="292"/>
      <c r="R863" s="292"/>
      <c r="S863" s="292"/>
      <c r="T863" s="292"/>
      <c r="U863" s="292"/>
      <c r="V863" s="292"/>
      <c r="W863" s="292"/>
      <c r="X863" s="292"/>
      <c r="Y863" s="408">
        <f>Y862</f>
        <v>0</v>
      </c>
      <c r="Z863" s="408">
        <f t="shared" ref="Z863" si="1925">Z862</f>
        <v>0</v>
      </c>
      <c r="AA863" s="408">
        <f t="shared" ref="AA863" si="1926">AA862</f>
        <v>0</v>
      </c>
      <c r="AB863" s="408">
        <f t="shared" ref="AB863" si="1927">AB862</f>
        <v>0</v>
      </c>
      <c r="AC863" s="408">
        <f t="shared" ref="AC863" si="1928">AC862</f>
        <v>0</v>
      </c>
      <c r="AD863" s="408">
        <f t="shared" ref="AD863" si="1929">AD862</f>
        <v>0</v>
      </c>
      <c r="AE863" s="408">
        <f t="shared" ref="AE863" si="1930">AE862</f>
        <v>0</v>
      </c>
      <c r="AF863" s="408">
        <f t="shared" ref="AF863" si="1931">AF862</f>
        <v>0</v>
      </c>
      <c r="AG863" s="408">
        <f t="shared" ref="AG863" si="1932">AG862</f>
        <v>0</v>
      </c>
      <c r="AH863" s="408">
        <f t="shared" ref="AH863" si="1933">AH862</f>
        <v>0</v>
      </c>
      <c r="AI863" s="408">
        <f t="shared" ref="AI863" si="1934">AI862</f>
        <v>0</v>
      </c>
      <c r="AJ863" s="408">
        <f t="shared" ref="AJ863" si="1935">AJ862</f>
        <v>0</v>
      </c>
      <c r="AK863" s="408">
        <f t="shared" ref="AK863" si="1936">AK862</f>
        <v>0</v>
      </c>
      <c r="AL863" s="408">
        <f t="shared" ref="AL863" si="1937">AL862</f>
        <v>0</v>
      </c>
      <c r="AM863" s="303"/>
    </row>
    <row r="864" spans="1:39" ht="15" outlineLevel="1">
      <c r="A864" s="529"/>
      <c r="B864" s="291"/>
      <c r="C864" s="288"/>
      <c r="D864" s="288"/>
      <c r="E864" s="288"/>
      <c r="F864" s="288"/>
      <c r="G864" s="288"/>
      <c r="H864" s="288"/>
      <c r="I864" s="288"/>
      <c r="J864" s="288"/>
      <c r="K864" s="288"/>
      <c r="L864" s="288"/>
      <c r="M864" s="288"/>
      <c r="N864" s="288"/>
      <c r="O864" s="288"/>
      <c r="P864" s="288"/>
      <c r="Q864" s="288"/>
      <c r="R864" s="288"/>
      <c r="S864" s="288"/>
      <c r="T864" s="288"/>
      <c r="U864" s="288"/>
      <c r="V864" s="288"/>
      <c r="W864" s="288"/>
      <c r="X864" s="288"/>
      <c r="Y864" s="409"/>
      <c r="Z864" s="422"/>
      <c r="AA864" s="422"/>
      <c r="AB864" s="422"/>
      <c r="AC864" s="422"/>
      <c r="AD864" s="422"/>
      <c r="AE864" s="422"/>
      <c r="AF864" s="422"/>
      <c r="AG864" s="422"/>
      <c r="AH864" s="422"/>
      <c r="AI864" s="422"/>
      <c r="AJ864" s="422"/>
      <c r="AK864" s="422"/>
      <c r="AL864" s="422"/>
      <c r="AM864" s="303"/>
    </row>
    <row r="865" spans="1:39" ht="30" outlineLevel="1">
      <c r="A865" s="529">
        <v>31</v>
      </c>
      <c r="B865" s="425" t="s">
        <v>123</v>
      </c>
      <c r="C865" s="288" t="s">
        <v>25</v>
      </c>
      <c r="D865" s="292"/>
      <c r="E865" s="292"/>
      <c r="F865" s="292"/>
      <c r="G865" s="292"/>
      <c r="H865" s="292"/>
      <c r="I865" s="292"/>
      <c r="J865" s="292"/>
      <c r="K865" s="292"/>
      <c r="L865" s="292"/>
      <c r="M865" s="292"/>
      <c r="N865" s="292">
        <v>12</v>
      </c>
      <c r="O865" s="292"/>
      <c r="P865" s="292"/>
      <c r="Q865" s="292"/>
      <c r="R865" s="292"/>
      <c r="S865" s="292"/>
      <c r="T865" s="292"/>
      <c r="U865" s="292"/>
      <c r="V865" s="292"/>
      <c r="W865" s="292"/>
      <c r="X865" s="292"/>
      <c r="Y865" s="423"/>
      <c r="Z865" s="412"/>
      <c r="AA865" s="412"/>
      <c r="AB865" s="412"/>
      <c r="AC865" s="412"/>
      <c r="AD865" s="412"/>
      <c r="AE865" s="412"/>
      <c r="AF865" s="412"/>
      <c r="AG865" s="412"/>
      <c r="AH865" s="412"/>
      <c r="AI865" s="412"/>
      <c r="AJ865" s="412"/>
      <c r="AK865" s="412"/>
      <c r="AL865" s="412"/>
      <c r="AM865" s="293">
        <f>SUM(Y865:AL865)</f>
        <v>0</v>
      </c>
    </row>
    <row r="866" spans="1:39" ht="15" outlineLevel="1">
      <c r="A866" s="529"/>
      <c r="B866" s="291" t="s">
        <v>336</v>
      </c>
      <c r="C866" s="288" t="s">
        <v>160</v>
      </c>
      <c r="D866" s="292"/>
      <c r="E866" s="292"/>
      <c r="F866" s="292"/>
      <c r="G866" s="292"/>
      <c r="H866" s="292"/>
      <c r="I866" s="292"/>
      <c r="J866" s="292"/>
      <c r="K866" s="292"/>
      <c r="L866" s="292"/>
      <c r="M866" s="292"/>
      <c r="N866" s="292">
        <f>N865</f>
        <v>12</v>
      </c>
      <c r="O866" s="292"/>
      <c r="P866" s="292"/>
      <c r="Q866" s="292"/>
      <c r="R866" s="292"/>
      <c r="S866" s="292"/>
      <c r="T866" s="292"/>
      <c r="U866" s="292"/>
      <c r="V866" s="292"/>
      <c r="W866" s="292"/>
      <c r="X866" s="292"/>
      <c r="Y866" s="408">
        <f>Y865</f>
        <v>0</v>
      </c>
      <c r="Z866" s="408">
        <f t="shared" ref="Z866" si="1938">Z865</f>
        <v>0</v>
      </c>
      <c r="AA866" s="408">
        <f t="shared" ref="AA866" si="1939">AA865</f>
        <v>0</v>
      </c>
      <c r="AB866" s="408">
        <f t="shared" ref="AB866" si="1940">AB865</f>
        <v>0</v>
      </c>
      <c r="AC866" s="408">
        <f t="shared" ref="AC866" si="1941">AC865</f>
        <v>0</v>
      </c>
      <c r="AD866" s="408">
        <f t="shared" ref="AD866" si="1942">AD865</f>
        <v>0</v>
      </c>
      <c r="AE866" s="408">
        <f t="shared" ref="AE866" si="1943">AE865</f>
        <v>0</v>
      </c>
      <c r="AF866" s="408">
        <f t="shared" ref="AF866" si="1944">AF865</f>
        <v>0</v>
      </c>
      <c r="AG866" s="408">
        <f t="shared" ref="AG866" si="1945">AG865</f>
        <v>0</v>
      </c>
      <c r="AH866" s="408">
        <f t="shared" ref="AH866" si="1946">AH865</f>
        <v>0</v>
      </c>
      <c r="AI866" s="408">
        <f t="shared" ref="AI866" si="1947">AI865</f>
        <v>0</v>
      </c>
      <c r="AJ866" s="408">
        <f t="shared" ref="AJ866" si="1948">AJ865</f>
        <v>0</v>
      </c>
      <c r="AK866" s="408">
        <f t="shared" ref="AK866" si="1949">AK865</f>
        <v>0</v>
      </c>
      <c r="AL866" s="408">
        <f t="shared" ref="AL866" si="1950">AL865</f>
        <v>0</v>
      </c>
      <c r="AM866" s="303"/>
    </row>
    <row r="867" spans="1:39" ht="15" outlineLevel="1">
      <c r="A867" s="529"/>
      <c r="B867" s="425"/>
      <c r="C867" s="288"/>
      <c r="D867" s="288"/>
      <c r="E867" s="288"/>
      <c r="F867" s="288"/>
      <c r="G867" s="288"/>
      <c r="H867" s="288"/>
      <c r="I867" s="288"/>
      <c r="J867" s="288"/>
      <c r="K867" s="288"/>
      <c r="L867" s="288"/>
      <c r="M867" s="288"/>
      <c r="N867" s="288"/>
      <c r="O867" s="288"/>
      <c r="P867" s="288"/>
      <c r="Q867" s="288"/>
      <c r="R867" s="288"/>
      <c r="S867" s="288"/>
      <c r="T867" s="288"/>
      <c r="U867" s="288"/>
      <c r="V867" s="288"/>
      <c r="W867" s="288"/>
      <c r="X867" s="288"/>
      <c r="Y867" s="409"/>
      <c r="Z867" s="422"/>
      <c r="AA867" s="422"/>
      <c r="AB867" s="422"/>
      <c r="AC867" s="422"/>
      <c r="AD867" s="422"/>
      <c r="AE867" s="422"/>
      <c r="AF867" s="422"/>
      <c r="AG867" s="422"/>
      <c r="AH867" s="422"/>
      <c r="AI867" s="422"/>
      <c r="AJ867" s="422"/>
      <c r="AK867" s="422"/>
      <c r="AL867" s="422"/>
      <c r="AM867" s="303"/>
    </row>
    <row r="868" spans="1:39" ht="15" outlineLevel="1">
      <c r="A868" s="529">
        <v>32</v>
      </c>
      <c r="B868" s="425" t="s">
        <v>124</v>
      </c>
      <c r="C868" s="288" t="s">
        <v>25</v>
      </c>
      <c r="D868" s="292"/>
      <c r="E868" s="292"/>
      <c r="F868" s="292"/>
      <c r="G868" s="292"/>
      <c r="H868" s="292"/>
      <c r="I868" s="292"/>
      <c r="J868" s="292"/>
      <c r="K868" s="292"/>
      <c r="L868" s="292"/>
      <c r="M868" s="292"/>
      <c r="N868" s="292">
        <v>12</v>
      </c>
      <c r="O868" s="292"/>
      <c r="P868" s="292"/>
      <c r="Q868" s="292"/>
      <c r="R868" s="292"/>
      <c r="S868" s="292"/>
      <c r="T868" s="292"/>
      <c r="U868" s="292"/>
      <c r="V868" s="292"/>
      <c r="W868" s="292"/>
      <c r="X868" s="292"/>
      <c r="Y868" s="423"/>
      <c r="Z868" s="412"/>
      <c r="AA868" s="412"/>
      <c r="AB868" s="412"/>
      <c r="AC868" s="412"/>
      <c r="AD868" s="412"/>
      <c r="AE868" s="412"/>
      <c r="AF868" s="412"/>
      <c r="AG868" s="412"/>
      <c r="AH868" s="412"/>
      <c r="AI868" s="412"/>
      <c r="AJ868" s="412"/>
      <c r="AK868" s="412"/>
      <c r="AL868" s="412"/>
      <c r="AM868" s="293">
        <f>SUM(Y868:AL868)</f>
        <v>0</v>
      </c>
    </row>
    <row r="869" spans="1:39" ht="15" outlineLevel="1">
      <c r="A869" s="529"/>
      <c r="B869" s="291" t="s">
        <v>336</v>
      </c>
      <c r="C869" s="288" t="s">
        <v>160</v>
      </c>
      <c r="D869" s="292"/>
      <c r="E869" s="292"/>
      <c r="F869" s="292"/>
      <c r="G869" s="292"/>
      <c r="H869" s="292"/>
      <c r="I869" s="292"/>
      <c r="J869" s="292"/>
      <c r="K869" s="292"/>
      <c r="L869" s="292"/>
      <c r="M869" s="292"/>
      <c r="N869" s="292">
        <f>N868</f>
        <v>12</v>
      </c>
      <c r="O869" s="292"/>
      <c r="P869" s="292"/>
      <c r="Q869" s="292"/>
      <c r="R869" s="292"/>
      <c r="S869" s="292"/>
      <c r="T869" s="292"/>
      <c r="U869" s="292"/>
      <c r="V869" s="292"/>
      <c r="W869" s="292"/>
      <c r="X869" s="292"/>
      <c r="Y869" s="408">
        <f>Y868</f>
        <v>0</v>
      </c>
      <c r="Z869" s="408">
        <f t="shared" ref="Z869" si="1951">Z868</f>
        <v>0</v>
      </c>
      <c r="AA869" s="408">
        <f t="shared" ref="AA869" si="1952">AA868</f>
        <v>0</v>
      </c>
      <c r="AB869" s="408">
        <f t="shared" ref="AB869" si="1953">AB868</f>
        <v>0</v>
      </c>
      <c r="AC869" s="408">
        <f t="shared" ref="AC869" si="1954">AC868</f>
        <v>0</v>
      </c>
      <c r="AD869" s="408">
        <f t="shared" ref="AD869" si="1955">AD868</f>
        <v>0</v>
      </c>
      <c r="AE869" s="408">
        <f t="shared" ref="AE869" si="1956">AE868</f>
        <v>0</v>
      </c>
      <c r="AF869" s="408">
        <f t="shared" ref="AF869" si="1957">AF868</f>
        <v>0</v>
      </c>
      <c r="AG869" s="408">
        <f t="shared" ref="AG869" si="1958">AG868</f>
        <v>0</v>
      </c>
      <c r="AH869" s="408">
        <f t="shared" ref="AH869" si="1959">AH868</f>
        <v>0</v>
      </c>
      <c r="AI869" s="408">
        <f t="shared" ref="AI869" si="1960">AI868</f>
        <v>0</v>
      </c>
      <c r="AJ869" s="408">
        <f t="shared" ref="AJ869" si="1961">AJ868</f>
        <v>0</v>
      </c>
      <c r="AK869" s="408">
        <f t="shared" ref="AK869" si="1962">AK868</f>
        <v>0</v>
      </c>
      <c r="AL869" s="408">
        <f>AL868</f>
        <v>0</v>
      </c>
      <c r="AM869" s="303"/>
    </row>
    <row r="870" spans="1:39" ht="15" outlineLevel="1">
      <c r="A870" s="529"/>
      <c r="B870" s="425"/>
      <c r="C870" s="288"/>
      <c r="D870" s="288"/>
      <c r="E870" s="288"/>
      <c r="F870" s="288"/>
      <c r="G870" s="288"/>
      <c r="H870" s="288"/>
      <c r="I870" s="288"/>
      <c r="J870" s="288"/>
      <c r="K870" s="288"/>
      <c r="L870" s="288"/>
      <c r="M870" s="288"/>
      <c r="N870" s="288"/>
      <c r="O870" s="288"/>
      <c r="P870" s="288"/>
      <c r="Q870" s="288"/>
      <c r="R870" s="288"/>
      <c r="S870" s="288"/>
      <c r="T870" s="288"/>
      <c r="U870" s="288"/>
      <c r="V870" s="288"/>
      <c r="W870" s="288"/>
      <c r="X870" s="288"/>
      <c r="Y870" s="409"/>
      <c r="Z870" s="422"/>
      <c r="AA870" s="422"/>
      <c r="AB870" s="422"/>
      <c r="AC870" s="422"/>
      <c r="AD870" s="422"/>
      <c r="AE870" s="422"/>
      <c r="AF870" s="422"/>
      <c r="AG870" s="422"/>
      <c r="AH870" s="422"/>
      <c r="AI870" s="422"/>
      <c r="AJ870" s="422"/>
      <c r="AK870" s="422"/>
      <c r="AL870" s="422"/>
      <c r="AM870" s="303"/>
    </row>
    <row r="871" spans="1:39" ht="15.6" outlineLevel="1">
      <c r="A871" s="529"/>
      <c r="B871" s="285" t="s">
        <v>486</v>
      </c>
      <c r="C871" s="288"/>
      <c r="D871" s="288"/>
      <c r="E871" s="288"/>
      <c r="F871" s="288"/>
      <c r="G871" s="288"/>
      <c r="H871" s="288"/>
      <c r="I871" s="288"/>
      <c r="J871" s="288"/>
      <c r="K871" s="288"/>
      <c r="L871" s="288"/>
      <c r="M871" s="288"/>
      <c r="N871" s="288"/>
      <c r="O871" s="288"/>
      <c r="P871" s="288"/>
      <c r="Q871" s="288"/>
      <c r="R871" s="288"/>
      <c r="S871" s="288"/>
      <c r="T871" s="288"/>
      <c r="U871" s="288"/>
      <c r="V871" s="288"/>
      <c r="W871" s="288"/>
      <c r="X871" s="288"/>
      <c r="Y871" s="409"/>
      <c r="Z871" s="422"/>
      <c r="AA871" s="422"/>
      <c r="AB871" s="422"/>
      <c r="AC871" s="422"/>
      <c r="AD871" s="422"/>
      <c r="AE871" s="422"/>
      <c r="AF871" s="422"/>
      <c r="AG871" s="422"/>
      <c r="AH871" s="422"/>
      <c r="AI871" s="422"/>
      <c r="AJ871" s="422"/>
      <c r="AK871" s="422"/>
      <c r="AL871" s="422"/>
      <c r="AM871" s="303"/>
    </row>
    <row r="872" spans="1:39" ht="15" outlineLevel="1">
      <c r="A872" s="529">
        <v>33</v>
      </c>
      <c r="B872" s="810" t="s">
        <v>711</v>
      </c>
      <c r="C872" s="288" t="s">
        <v>25</v>
      </c>
      <c r="D872" s="292">
        <f>'7.  Persistence Report'!AX158</f>
        <v>25849</v>
      </c>
      <c r="E872" s="292">
        <f>'7.  Persistence Report'!AY158</f>
        <v>25849</v>
      </c>
      <c r="F872" s="292"/>
      <c r="G872" s="292"/>
      <c r="H872" s="292"/>
      <c r="I872" s="292"/>
      <c r="J872" s="292"/>
      <c r="K872" s="292"/>
      <c r="L872" s="292"/>
      <c r="M872" s="292"/>
      <c r="N872" s="292">
        <v>0</v>
      </c>
      <c r="O872" s="292">
        <f>'7.  Persistence Report'!S158</f>
        <v>1.774608099456823</v>
      </c>
      <c r="P872" s="292">
        <f>'7.  Persistence Report'!T158</f>
        <v>1.7849158447765947</v>
      </c>
      <c r="Q872" s="292"/>
      <c r="R872" s="292"/>
      <c r="S872" s="292"/>
      <c r="T872" s="292"/>
      <c r="U872" s="292"/>
      <c r="V872" s="292"/>
      <c r="W872" s="292"/>
      <c r="X872" s="292"/>
      <c r="Y872" s="423">
        <v>1</v>
      </c>
      <c r="Z872" s="412"/>
      <c r="AA872" s="412"/>
      <c r="AB872" s="412"/>
      <c r="AC872" s="412"/>
      <c r="AD872" s="412"/>
      <c r="AE872" s="412"/>
      <c r="AF872" s="412"/>
      <c r="AG872" s="412"/>
      <c r="AH872" s="412"/>
      <c r="AI872" s="412"/>
      <c r="AJ872" s="412"/>
      <c r="AK872" s="412"/>
      <c r="AL872" s="412"/>
      <c r="AM872" s="293">
        <f>SUM(Y872:AL872)</f>
        <v>1</v>
      </c>
    </row>
    <row r="873" spans="1:39" ht="15" outlineLevel="1">
      <c r="A873" s="529"/>
      <c r="B873" s="291" t="s">
        <v>336</v>
      </c>
      <c r="C873" s="288" t="s">
        <v>160</v>
      </c>
      <c r="D873" s="292"/>
      <c r="E873" s="292"/>
      <c r="F873" s="292"/>
      <c r="G873" s="292"/>
      <c r="H873" s="292"/>
      <c r="I873" s="292"/>
      <c r="J873" s="292"/>
      <c r="K873" s="292"/>
      <c r="L873" s="292"/>
      <c r="M873" s="292"/>
      <c r="N873" s="292">
        <f>N872</f>
        <v>0</v>
      </c>
      <c r="O873" s="292"/>
      <c r="P873" s="292"/>
      <c r="Q873" s="292"/>
      <c r="R873" s="292"/>
      <c r="S873" s="292"/>
      <c r="T873" s="292"/>
      <c r="U873" s="292"/>
      <c r="V873" s="292"/>
      <c r="W873" s="292"/>
      <c r="X873" s="292"/>
      <c r="Y873" s="408">
        <f>Y872</f>
        <v>1</v>
      </c>
      <c r="Z873" s="408">
        <f t="shared" ref="Z873" si="1963">Z872</f>
        <v>0</v>
      </c>
      <c r="AA873" s="408">
        <f t="shared" ref="AA873" si="1964">AA872</f>
        <v>0</v>
      </c>
      <c r="AB873" s="408">
        <f t="shared" ref="AB873" si="1965">AB872</f>
        <v>0</v>
      </c>
      <c r="AC873" s="408">
        <f t="shared" ref="AC873" si="1966">AC872</f>
        <v>0</v>
      </c>
      <c r="AD873" s="408">
        <f t="shared" ref="AD873" si="1967">AD872</f>
        <v>0</v>
      </c>
      <c r="AE873" s="408">
        <f t="shared" ref="AE873" si="1968">AE872</f>
        <v>0</v>
      </c>
      <c r="AF873" s="408">
        <f t="shared" ref="AF873" si="1969">AF872</f>
        <v>0</v>
      </c>
      <c r="AG873" s="408">
        <f t="shared" ref="AG873" si="1970">AG872</f>
        <v>0</v>
      </c>
      <c r="AH873" s="408">
        <f t="shared" ref="AH873" si="1971">AH872</f>
        <v>0</v>
      </c>
      <c r="AI873" s="408">
        <f t="shared" ref="AI873" si="1972">AI872</f>
        <v>0</v>
      </c>
      <c r="AJ873" s="408">
        <f t="shared" ref="AJ873" si="1973">AJ872</f>
        <v>0</v>
      </c>
      <c r="AK873" s="408">
        <f t="shared" ref="AK873" si="1974">AK872</f>
        <v>0</v>
      </c>
      <c r="AL873" s="408">
        <f t="shared" ref="AL873" si="1975">AL872</f>
        <v>0</v>
      </c>
      <c r="AM873" s="303"/>
    </row>
    <row r="874" spans="1:39" ht="15" outlineLevel="1">
      <c r="A874" s="529"/>
      <c r="B874" s="425"/>
      <c r="C874" s="288"/>
      <c r="D874" s="288"/>
      <c r="E874" s="288"/>
      <c r="F874" s="288"/>
      <c r="G874" s="288"/>
      <c r="H874" s="288"/>
      <c r="I874" s="288"/>
      <c r="J874" s="288"/>
      <c r="K874" s="288"/>
      <c r="L874" s="288"/>
      <c r="M874" s="288"/>
      <c r="N874" s="288"/>
      <c r="O874" s="288"/>
      <c r="P874" s="288"/>
      <c r="Q874" s="288"/>
      <c r="R874" s="288"/>
      <c r="S874" s="288"/>
      <c r="T874" s="288"/>
      <c r="U874" s="288"/>
      <c r="V874" s="288"/>
      <c r="W874" s="288"/>
      <c r="X874" s="288"/>
      <c r="Y874" s="409"/>
      <c r="Z874" s="422"/>
      <c r="AA874" s="422"/>
      <c r="AB874" s="422"/>
      <c r="AC874" s="422"/>
      <c r="AD874" s="422"/>
      <c r="AE874" s="422"/>
      <c r="AF874" s="422"/>
      <c r="AG874" s="422"/>
      <c r="AH874" s="422"/>
      <c r="AI874" s="422"/>
      <c r="AJ874" s="422"/>
      <c r="AK874" s="422"/>
      <c r="AL874" s="422"/>
      <c r="AM874" s="303"/>
    </row>
    <row r="875" spans="1:39" ht="15" outlineLevel="1">
      <c r="A875" s="529">
        <v>34</v>
      </c>
      <c r="B875" s="425" t="s">
        <v>126</v>
      </c>
      <c r="C875" s="288" t="s">
        <v>25</v>
      </c>
      <c r="D875" s="292"/>
      <c r="E875" s="292"/>
      <c r="F875" s="292"/>
      <c r="G875" s="292"/>
      <c r="H875" s="292"/>
      <c r="I875" s="292"/>
      <c r="J875" s="292"/>
      <c r="K875" s="292"/>
      <c r="L875" s="292"/>
      <c r="M875" s="292"/>
      <c r="N875" s="292">
        <v>0</v>
      </c>
      <c r="O875" s="292"/>
      <c r="P875" s="292"/>
      <c r="Q875" s="292"/>
      <c r="R875" s="292"/>
      <c r="S875" s="292"/>
      <c r="T875" s="292"/>
      <c r="U875" s="292"/>
      <c r="V875" s="292"/>
      <c r="W875" s="292"/>
      <c r="X875" s="292"/>
      <c r="Y875" s="423"/>
      <c r="Z875" s="412"/>
      <c r="AA875" s="412"/>
      <c r="AB875" s="412"/>
      <c r="AC875" s="412"/>
      <c r="AD875" s="412"/>
      <c r="AE875" s="412"/>
      <c r="AF875" s="412"/>
      <c r="AG875" s="412"/>
      <c r="AH875" s="412"/>
      <c r="AI875" s="412"/>
      <c r="AJ875" s="412"/>
      <c r="AK875" s="412"/>
      <c r="AL875" s="412"/>
      <c r="AM875" s="293">
        <f>SUM(Y875:AL875)</f>
        <v>0</v>
      </c>
    </row>
    <row r="876" spans="1:39" ht="15" outlineLevel="1">
      <c r="A876" s="529"/>
      <c r="B876" s="291" t="s">
        <v>336</v>
      </c>
      <c r="C876" s="288" t="s">
        <v>160</v>
      </c>
      <c r="D876" s="292"/>
      <c r="E876" s="292"/>
      <c r="F876" s="292"/>
      <c r="G876" s="292"/>
      <c r="H876" s="292"/>
      <c r="I876" s="292"/>
      <c r="J876" s="292"/>
      <c r="K876" s="292"/>
      <c r="L876" s="292"/>
      <c r="M876" s="292"/>
      <c r="N876" s="292">
        <f>N875</f>
        <v>0</v>
      </c>
      <c r="O876" s="292"/>
      <c r="P876" s="292"/>
      <c r="Q876" s="292"/>
      <c r="R876" s="292"/>
      <c r="S876" s="292"/>
      <c r="T876" s="292"/>
      <c r="U876" s="292"/>
      <c r="V876" s="292"/>
      <c r="W876" s="292"/>
      <c r="X876" s="292"/>
      <c r="Y876" s="408">
        <f>Y875</f>
        <v>0</v>
      </c>
      <c r="Z876" s="408">
        <f t="shared" ref="Z876" si="1976">Z875</f>
        <v>0</v>
      </c>
      <c r="AA876" s="408">
        <f t="shared" ref="AA876" si="1977">AA875</f>
        <v>0</v>
      </c>
      <c r="AB876" s="408">
        <f t="shared" ref="AB876" si="1978">AB875</f>
        <v>0</v>
      </c>
      <c r="AC876" s="408">
        <f t="shared" ref="AC876" si="1979">AC875</f>
        <v>0</v>
      </c>
      <c r="AD876" s="408">
        <f t="shared" ref="AD876" si="1980">AD875</f>
        <v>0</v>
      </c>
      <c r="AE876" s="408">
        <f t="shared" ref="AE876" si="1981">AE875</f>
        <v>0</v>
      </c>
      <c r="AF876" s="408">
        <f t="shared" ref="AF876" si="1982">AF875</f>
        <v>0</v>
      </c>
      <c r="AG876" s="408">
        <f t="shared" ref="AG876" si="1983">AG875</f>
        <v>0</v>
      </c>
      <c r="AH876" s="408">
        <f t="shared" ref="AH876" si="1984">AH875</f>
        <v>0</v>
      </c>
      <c r="AI876" s="408">
        <f t="shared" ref="AI876" si="1985">AI875</f>
        <v>0</v>
      </c>
      <c r="AJ876" s="408">
        <f t="shared" ref="AJ876" si="1986">AJ875</f>
        <v>0</v>
      </c>
      <c r="AK876" s="408">
        <f t="shared" ref="AK876" si="1987">AK875</f>
        <v>0</v>
      </c>
      <c r="AL876" s="408">
        <f t="shared" ref="AL876" si="1988">AL875</f>
        <v>0</v>
      </c>
      <c r="AM876" s="303"/>
    </row>
    <row r="877" spans="1:39" ht="15" outlineLevel="1">
      <c r="A877" s="529"/>
      <c r="B877" s="425"/>
      <c r="C877" s="288"/>
      <c r="D877" s="288"/>
      <c r="E877" s="288"/>
      <c r="F877" s="288"/>
      <c r="G877" s="288"/>
      <c r="H877" s="288"/>
      <c r="I877" s="288"/>
      <c r="J877" s="288"/>
      <c r="K877" s="288"/>
      <c r="L877" s="288"/>
      <c r="M877" s="288"/>
      <c r="N877" s="288"/>
      <c r="O877" s="288"/>
      <c r="P877" s="288"/>
      <c r="Q877" s="288"/>
      <c r="R877" s="288"/>
      <c r="S877" s="288"/>
      <c r="T877" s="288"/>
      <c r="U877" s="288"/>
      <c r="V877" s="288"/>
      <c r="W877" s="288"/>
      <c r="X877" s="288"/>
      <c r="Y877" s="409"/>
      <c r="Z877" s="422"/>
      <c r="AA877" s="422"/>
      <c r="AB877" s="422"/>
      <c r="AC877" s="422"/>
      <c r="AD877" s="422"/>
      <c r="AE877" s="422"/>
      <c r="AF877" s="422"/>
      <c r="AG877" s="422"/>
      <c r="AH877" s="422"/>
      <c r="AI877" s="422"/>
      <c r="AJ877" s="422"/>
      <c r="AK877" s="422"/>
      <c r="AL877" s="422"/>
      <c r="AM877" s="303"/>
    </row>
    <row r="878" spans="1:39" ht="15" outlineLevel="1">
      <c r="A878" s="529">
        <v>35</v>
      </c>
      <c r="B878" s="425" t="s">
        <v>127</v>
      </c>
      <c r="C878" s="288" t="s">
        <v>25</v>
      </c>
      <c r="D878" s="292"/>
      <c r="E878" s="292"/>
      <c r="F878" s="292"/>
      <c r="G878" s="292"/>
      <c r="H878" s="292"/>
      <c r="I878" s="292"/>
      <c r="J878" s="292"/>
      <c r="K878" s="292"/>
      <c r="L878" s="292"/>
      <c r="M878" s="292"/>
      <c r="N878" s="292">
        <v>0</v>
      </c>
      <c r="O878" s="292"/>
      <c r="P878" s="292"/>
      <c r="Q878" s="292"/>
      <c r="R878" s="292"/>
      <c r="S878" s="292"/>
      <c r="T878" s="292"/>
      <c r="U878" s="292"/>
      <c r="V878" s="292"/>
      <c r="W878" s="292"/>
      <c r="X878" s="292"/>
      <c r="Y878" s="423"/>
      <c r="Z878" s="412"/>
      <c r="AA878" s="412"/>
      <c r="AB878" s="412"/>
      <c r="AC878" s="412"/>
      <c r="AD878" s="412"/>
      <c r="AE878" s="412"/>
      <c r="AF878" s="412"/>
      <c r="AG878" s="412"/>
      <c r="AH878" s="412"/>
      <c r="AI878" s="412"/>
      <c r="AJ878" s="412"/>
      <c r="AK878" s="412"/>
      <c r="AL878" s="412"/>
      <c r="AM878" s="293">
        <f>SUM(Y878:AL878)</f>
        <v>0</v>
      </c>
    </row>
    <row r="879" spans="1:39" ht="15" outlineLevel="1">
      <c r="A879" s="529"/>
      <c r="B879" s="291" t="s">
        <v>336</v>
      </c>
      <c r="C879" s="288" t="s">
        <v>160</v>
      </c>
      <c r="D879" s="292"/>
      <c r="E879" s="292"/>
      <c r="F879" s="292"/>
      <c r="G879" s="292"/>
      <c r="H879" s="292"/>
      <c r="I879" s="292"/>
      <c r="J879" s="292"/>
      <c r="K879" s="292"/>
      <c r="L879" s="292"/>
      <c r="M879" s="292"/>
      <c r="N879" s="292">
        <f>N878</f>
        <v>0</v>
      </c>
      <c r="O879" s="292"/>
      <c r="P879" s="292"/>
      <c r="Q879" s="292"/>
      <c r="R879" s="292"/>
      <c r="S879" s="292"/>
      <c r="T879" s="292"/>
      <c r="U879" s="292"/>
      <c r="V879" s="292"/>
      <c r="W879" s="292"/>
      <c r="X879" s="292"/>
      <c r="Y879" s="408">
        <f>Y878</f>
        <v>0</v>
      </c>
      <c r="Z879" s="408">
        <f t="shared" ref="Z879" si="1989">Z878</f>
        <v>0</v>
      </c>
      <c r="AA879" s="408">
        <f t="shared" ref="AA879" si="1990">AA878</f>
        <v>0</v>
      </c>
      <c r="AB879" s="408">
        <f t="shared" ref="AB879" si="1991">AB878</f>
        <v>0</v>
      </c>
      <c r="AC879" s="408">
        <f t="shared" ref="AC879" si="1992">AC878</f>
        <v>0</v>
      </c>
      <c r="AD879" s="408">
        <f t="shared" ref="AD879" si="1993">AD878</f>
        <v>0</v>
      </c>
      <c r="AE879" s="408">
        <f t="shared" ref="AE879" si="1994">AE878</f>
        <v>0</v>
      </c>
      <c r="AF879" s="408">
        <f t="shared" ref="AF879" si="1995">AF878</f>
        <v>0</v>
      </c>
      <c r="AG879" s="408">
        <f t="shared" ref="AG879" si="1996">AG878</f>
        <v>0</v>
      </c>
      <c r="AH879" s="408">
        <f t="shared" ref="AH879" si="1997">AH878</f>
        <v>0</v>
      </c>
      <c r="AI879" s="408">
        <f t="shared" ref="AI879" si="1998">AI878</f>
        <v>0</v>
      </c>
      <c r="AJ879" s="408">
        <f t="shared" ref="AJ879" si="1999">AJ878</f>
        <v>0</v>
      </c>
      <c r="AK879" s="408">
        <f t="shared" ref="AK879" si="2000">AK878</f>
        <v>0</v>
      </c>
      <c r="AL879" s="408">
        <f t="shared" ref="AL879" si="2001">AL878</f>
        <v>0</v>
      </c>
      <c r="AM879" s="303"/>
    </row>
    <row r="880" spans="1:39" ht="15" outlineLevel="1">
      <c r="A880" s="529"/>
      <c r="B880" s="428"/>
      <c r="C880" s="288"/>
      <c r="D880" s="288"/>
      <c r="E880" s="288"/>
      <c r="F880" s="288"/>
      <c r="G880" s="288"/>
      <c r="H880" s="288"/>
      <c r="I880" s="288"/>
      <c r="J880" s="288"/>
      <c r="K880" s="288"/>
      <c r="L880" s="288"/>
      <c r="M880" s="288"/>
      <c r="N880" s="288"/>
      <c r="O880" s="288"/>
      <c r="P880" s="288"/>
      <c r="Q880" s="288"/>
      <c r="R880" s="288"/>
      <c r="S880" s="288"/>
      <c r="T880" s="288"/>
      <c r="U880" s="288"/>
      <c r="V880" s="288"/>
      <c r="W880" s="288"/>
      <c r="X880" s="288"/>
      <c r="Y880" s="409"/>
      <c r="Z880" s="422"/>
      <c r="AA880" s="422"/>
      <c r="AB880" s="422"/>
      <c r="AC880" s="422"/>
      <c r="AD880" s="422"/>
      <c r="AE880" s="422"/>
      <c r="AF880" s="422"/>
      <c r="AG880" s="422"/>
      <c r="AH880" s="422"/>
      <c r="AI880" s="422"/>
      <c r="AJ880" s="422"/>
      <c r="AK880" s="422"/>
      <c r="AL880" s="422"/>
      <c r="AM880" s="303"/>
    </row>
    <row r="881" spans="1:39" ht="15.6" outlineLevel="1">
      <c r="A881" s="529"/>
      <c r="B881" s="285" t="s">
        <v>487</v>
      </c>
      <c r="C881" s="288"/>
      <c r="D881" s="288"/>
      <c r="E881" s="288"/>
      <c r="F881" s="288"/>
      <c r="G881" s="288"/>
      <c r="H881" s="288"/>
      <c r="I881" s="288"/>
      <c r="J881" s="288"/>
      <c r="K881" s="288"/>
      <c r="L881" s="288"/>
      <c r="M881" s="288"/>
      <c r="N881" s="288"/>
      <c r="O881" s="288"/>
      <c r="P881" s="288"/>
      <c r="Q881" s="288"/>
      <c r="R881" s="288"/>
      <c r="S881" s="288"/>
      <c r="T881" s="288"/>
      <c r="U881" s="288"/>
      <c r="V881" s="288"/>
      <c r="W881" s="288"/>
      <c r="X881" s="288"/>
      <c r="Y881" s="409"/>
      <c r="Z881" s="422"/>
      <c r="AA881" s="422"/>
      <c r="AB881" s="422"/>
      <c r="AC881" s="422"/>
      <c r="AD881" s="422"/>
      <c r="AE881" s="422"/>
      <c r="AF881" s="422"/>
      <c r="AG881" s="422"/>
      <c r="AH881" s="422"/>
      <c r="AI881" s="422"/>
      <c r="AJ881" s="422"/>
      <c r="AK881" s="422"/>
      <c r="AL881" s="422"/>
      <c r="AM881" s="303"/>
    </row>
    <row r="882" spans="1:39" ht="45" outlineLevel="1">
      <c r="A882" s="529">
        <v>36</v>
      </c>
      <c r="B882" s="425" t="s">
        <v>128</v>
      </c>
      <c r="C882" s="288" t="s">
        <v>25</v>
      </c>
      <c r="D882" s="292"/>
      <c r="E882" s="292"/>
      <c r="F882" s="292"/>
      <c r="G882" s="292"/>
      <c r="H882" s="292"/>
      <c r="I882" s="292"/>
      <c r="J882" s="292"/>
      <c r="K882" s="292"/>
      <c r="L882" s="292"/>
      <c r="M882" s="292"/>
      <c r="N882" s="292">
        <v>12</v>
      </c>
      <c r="O882" s="292"/>
      <c r="P882" s="292"/>
      <c r="Q882" s="292"/>
      <c r="R882" s="292"/>
      <c r="S882" s="292"/>
      <c r="T882" s="292"/>
      <c r="U882" s="292"/>
      <c r="V882" s="292"/>
      <c r="W882" s="292"/>
      <c r="X882" s="292"/>
      <c r="Y882" s="423"/>
      <c r="Z882" s="412"/>
      <c r="AA882" s="412"/>
      <c r="AB882" s="412"/>
      <c r="AC882" s="412"/>
      <c r="AD882" s="412"/>
      <c r="AE882" s="412"/>
      <c r="AF882" s="412"/>
      <c r="AG882" s="412"/>
      <c r="AH882" s="412"/>
      <c r="AI882" s="412"/>
      <c r="AJ882" s="412"/>
      <c r="AK882" s="412"/>
      <c r="AL882" s="412"/>
      <c r="AM882" s="293">
        <f>SUM(Y882:AL882)</f>
        <v>0</v>
      </c>
    </row>
    <row r="883" spans="1:39" ht="15" outlineLevel="1">
      <c r="A883" s="529"/>
      <c r="B883" s="291" t="s">
        <v>336</v>
      </c>
      <c r="C883" s="288" t="s">
        <v>160</v>
      </c>
      <c r="D883" s="292"/>
      <c r="E883" s="292"/>
      <c r="F883" s="292"/>
      <c r="G883" s="292"/>
      <c r="H883" s="292"/>
      <c r="I883" s="292"/>
      <c r="J883" s="292"/>
      <c r="K883" s="292"/>
      <c r="L883" s="292"/>
      <c r="M883" s="292"/>
      <c r="N883" s="292">
        <f>N882</f>
        <v>12</v>
      </c>
      <c r="O883" s="292"/>
      <c r="P883" s="292"/>
      <c r="Q883" s="292"/>
      <c r="R883" s="292"/>
      <c r="S883" s="292"/>
      <c r="T883" s="292"/>
      <c r="U883" s="292"/>
      <c r="V883" s="292"/>
      <c r="W883" s="292"/>
      <c r="X883" s="292"/>
      <c r="Y883" s="408">
        <f>Y882</f>
        <v>0</v>
      </c>
      <c r="Z883" s="408">
        <f t="shared" ref="Z883" si="2002">Z882</f>
        <v>0</v>
      </c>
      <c r="AA883" s="408">
        <f t="shared" ref="AA883" si="2003">AA882</f>
        <v>0</v>
      </c>
      <c r="AB883" s="408">
        <f t="shared" ref="AB883" si="2004">AB882</f>
        <v>0</v>
      </c>
      <c r="AC883" s="408">
        <f t="shared" ref="AC883" si="2005">AC882</f>
        <v>0</v>
      </c>
      <c r="AD883" s="408">
        <f t="shared" ref="AD883" si="2006">AD882</f>
        <v>0</v>
      </c>
      <c r="AE883" s="408">
        <f t="shared" ref="AE883" si="2007">AE882</f>
        <v>0</v>
      </c>
      <c r="AF883" s="408">
        <f t="shared" ref="AF883" si="2008">AF882</f>
        <v>0</v>
      </c>
      <c r="AG883" s="408">
        <f t="shared" ref="AG883" si="2009">AG882</f>
        <v>0</v>
      </c>
      <c r="AH883" s="408">
        <f t="shared" ref="AH883" si="2010">AH882</f>
        <v>0</v>
      </c>
      <c r="AI883" s="408">
        <f t="shared" ref="AI883" si="2011">AI882</f>
        <v>0</v>
      </c>
      <c r="AJ883" s="408">
        <f t="shared" ref="AJ883" si="2012">AJ882</f>
        <v>0</v>
      </c>
      <c r="AK883" s="408">
        <f t="shared" ref="AK883" si="2013">AK882</f>
        <v>0</v>
      </c>
      <c r="AL883" s="408">
        <f t="shared" ref="AL883" si="2014">AL882</f>
        <v>0</v>
      </c>
      <c r="AM883" s="303"/>
    </row>
    <row r="884" spans="1:39" ht="15" outlineLevel="1">
      <c r="A884" s="529"/>
      <c r="B884" s="425"/>
      <c r="C884" s="288"/>
      <c r="D884" s="288"/>
      <c r="E884" s="288"/>
      <c r="F884" s="288"/>
      <c r="G884" s="288"/>
      <c r="H884" s="288"/>
      <c r="I884" s="288"/>
      <c r="J884" s="288"/>
      <c r="K884" s="288"/>
      <c r="L884" s="288"/>
      <c r="M884" s="288"/>
      <c r="N884" s="288"/>
      <c r="O884" s="288"/>
      <c r="P884" s="288"/>
      <c r="Q884" s="288"/>
      <c r="R884" s="288"/>
      <c r="S884" s="288"/>
      <c r="T884" s="288"/>
      <c r="U884" s="288"/>
      <c r="V884" s="288"/>
      <c r="W884" s="288"/>
      <c r="X884" s="288"/>
      <c r="Y884" s="409"/>
      <c r="Z884" s="422"/>
      <c r="AA884" s="422"/>
      <c r="AB884" s="422"/>
      <c r="AC884" s="422"/>
      <c r="AD884" s="422"/>
      <c r="AE884" s="422"/>
      <c r="AF884" s="422"/>
      <c r="AG884" s="422"/>
      <c r="AH884" s="422"/>
      <c r="AI884" s="422"/>
      <c r="AJ884" s="422"/>
      <c r="AK884" s="422"/>
      <c r="AL884" s="422"/>
      <c r="AM884" s="303"/>
    </row>
    <row r="885" spans="1:39" ht="30" outlineLevel="1">
      <c r="A885" s="529">
        <v>37</v>
      </c>
      <c r="B885" s="425" t="s">
        <v>129</v>
      </c>
      <c r="C885" s="288" t="s">
        <v>25</v>
      </c>
      <c r="D885" s="292"/>
      <c r="E885" s="292"/>
      <c r="F885" s="292"/>
      <c r="G885" s="292"/>
      <c r="H885" s="292"/>
      <c r="I885" s="292"/>
      <c r="J885" s="292"/>
      <c r="K885" s="292"/>
      <c r="L885" s="292"/>
      <c r="M885" s="292"/>
      <c r="N885" s="292">
        <v>12</v>
      </c>
      <c r="O885" s="292"/>
      <c r="P885" s="292"/>
      <c r="Q885" s="292"/>
      <c r="R885" s="292"/>
      <c r="S885" s="292"/>
      <c r="T885" s="292"/>
      <c r="U885" s="292"/>
      <c r="V885" s="292"/>
      <c r="W885" s="292"/>
      <c r="X885" s="292"/>
      <c r="Y885" s="423"/>
      <c r="Z885" s="412"/>
      <c r="AA885" s="412"/>
      <c r="AB885" s="412"/>
      <c r="AC885" s="412"/>
      <c r="AD885" s="412"/>
      <c r="AE885" s="412"/>
      <c r="AF885" s="412"/>
      <c r="AG885" s="412"/>
      <c r="AH885" s="412"/>
      <c r="AI885" s="412"/>
      <c r="AJ885" s="412"/>
      <c r="AK885" s="412"/>
      <c r="AL885" s="412"/>
      <c r="AM885" s="293">
        <f>SUM(Y885:AL885)</f>
        <v>0</v>
      </c>
    </row>
    <row r="886" spans="1:39" ht="15" outlineLevel="1">
      <c r="A886" s="529"/>
      <c r="B886" s="291" t="s">
        <v>336</v>
      </c>
      <c r="C886" s="288" t="s">
        <v>160</v>
      </c>
      <c r="D886" s="292"/>
      <c r="E886" s="292"/>
      <c r="F886" s="292"/>
      <c r="G886" s="292"/>
      <c r="H886" s="292"/>
      <c r="I886" s="292"/>
      <c r="J886" s="292"/>
      <c r="K886" s="292"/>
      <c r="L886" s="292"/>
      <c r="M886" s="292"/>
      <c r="N886" s="292">
        <f>N885</f>
        <v>12</v>
      </c>
      <c r="O886" s="292"/>
      <c r="P886" s="292"/>
      <c r="Q886" s="292"/>
      <c r="R886" s="292"/>
      <c r="S886" s="292"/>
      <c r="T886" s="292"/>
      <c r="U886" s="292"/>
      <c r="V886" s="292"/>
      <c r="W886" s="292"/>
      <c r="X886" s="292"/>
      <c r="Y886" s="408">
        <f>Y885</f>
        <v>0</v>
      </c>
      <c r="Z886" s="408">
        <f t="shared" ref="Z886" si="2015">Z885</f>
        <v>0</v>
      </c>
      <c r="AA886" s="408">
        <f t="shared" ref="AA886" si="2016">AA885</f>
        <v>0</v>
      </c>
      <c r="AB886" s="408">
        <f t="shared" ref="AB886" si="2017">AB885</f>
        <v>0</v>
      </c>
      <c r="AC886" s="408">
        <f t="shared" ref="AC886" si="2018">AC885</f>
        <v>0</v>
      </c>
      <c r="AD886" s="408">
        <f t="shared" ref="AD886" si="2019">AD885</f>
        <v>0</v>
      </c>
      <c r="AE886" s="408">
        <f t="shared" ref="AE886" si="2020">AE885</f>
        <v>0</v>
      </c>
      <c r="AF886" s="408">
        <f t="shared" ref="AF886" si="2021">AF885</f>
        <v>0</v>
      </c>
      <c r="AG886" s="408">
        <f t="shared" ref="AG886" si="2022">AG885</f>
        <v>0</v>
      </c>
      <c r="AH886" s="408">
        <f t="shared" ref="AH886" si="2023">AH885</f>
        <v>0</v>
      </c>
      <c r="AI886" s="408">
        <f t="shared" ref="AI886" si="2024">AI885</f>
        <v>0</v>
      </c>
      <c r="AJ886" s="408">
        <f t="shared" ref="AJ886" si="2025">AJ885</f>
        <v>0</v>
      </c>
      <c r="AK886" s="408">
        <f t="shared" ref="AK886" si="2026">AK885</f>
        <v>0</v>
      </c>
      <c r="AL886" s="408">
        <f t="shared" ref="AL886" si="2027">AL885</f>
        <v>0</v>
      </c>
      <c r="AM886" s="303"/>
    </row>
    <row r="887" spans="1:39" ht="15" outlineLevel="1">
      <c r="A887" s="529"/>
      <c r="B887" s="425"/>
      <c r="C887" s="288"/>
      <c r="D887" s="288"/>
      <c r="E887" s="288"/>
      <c r="F887" s="288"/>
      <c r="G887" s="288"/>
      <c r="H887" s="288"/>
      <c r="I887" s="288"/>
      <c r="J887" s="288"/>
      <c r="K887" s="288"/>
      <c r="L887" s="288"/>
      <c r="M887" s="288"/>
      <c r="N887" s="288"/>
      <c r="O887" s="288"/>
      <c r="P887" s="288"/>
      <c r="Q887" s="288"/>
      <c r="R887" s="288"/>
      <c r="S887" s="288"/>
      <c r="T887" s="288"/>
      <c r="U887" s="288"/>
      <c r="V887" s="288"/>
      <c r="W887" s="288"/>
      <c r="X887" s="288"/>
      <c r="Y887" s="409"/>
      <c r="Z887" s="422"/>
      <c r="AA887" s="422"/>
      <c r="AB887" s="422"/>
      <c r="AC887" s="422"/>
      <c r="AD887" s="422"/>
      <c r="AE887" s="422"/>
      <c r="AF887" s="422"/>
      <c r="AG887" s="422"/>
      <c r="AH887" s="422"/>
      <c r="AI887" s="422"/>
      <c r="AJ887" s="422"/>
      <c r="AK887" s="422"/>
      <c r="AL887" s="422"/>
      <c r="AM887" s="303"/>
    </row>
    <row r="888" spans="1:39" ht="15" outlineLevel="1">
      <c r="A888" s="529">
        <v>38</v>
      </c>
      <c r="B888" s="425" t="s">
        <v>130</v>
      </c>
      <c r="C888" s="288" t="s">
        <v>25</v>
      </c>
      <c r="D888" s="292"/>
      <c r="E888" s="292"/>
      <c r="F888" s="292"/>
      <c r="G888" s="292"/>
      <c r="H888" s="292"/>
      <c r="I888" s="292"/>
      <c r="J888" s="292"/>
      <c r="K888" s="292"/>
      <c r="L888" s="292"/>
      <c r="M888" s="292"/>
      <c r="N888" s="292">
        <v>12</v>
      </c>
      <c r="O888" s="292"/>
      <c r="P888" s="292"/>
      <c r="Q888" s="292"/>
      <c r="R888" s="292"/>
      <c r="S888" s="292"/>
      <c r="T888" s="292"/>
      <c r="U888" s="292"/>
      <c r="V888" s="292"/>
      <c r="W888" s="292"/>
      <c r="X888" s="292"/>
      <c r="Y888" s="423"/>
      <c r="Z888" s="412"/>
      <c r="AA888" s="412"/>
      <c r="AB888" s="412"/>
      <c r="AC888" s="412"/>
      <c r="AD888" s="412"/>
      <c r="AE888" s="412"/>
      <c r="AF888" s="412"/>
      <c r="AG888" s="412"/>
      <c r="AH888" s="412"/>
      <c r="AI888" s="412"/>
      <c r="AJ888" s="412"/>
      <c r="AK888" s="412"/>
      <c r="AL888" s="412"/>
      <c r="AM888" s="293">
        <f>SUM(Y888:AL888)</f>
        <v>0</v>
      </c>
    </row>
    <row r="889" spans="1:39" ht="15" outlineLevel="1">
      <c r="A889" s="529"/>
      <c r="B889" s="291" t="s">
        <v>336</v>
      </c>
      <c r="C889" s="288" t="s">
        <v>160</v>
      </c>
      <c r="D889" s="292"/>
      <c r="E889" s="292"/>
      <c r="F889" s="292"/>
      <c r="G889" s="292"/>
      <c r="H889" s="292"/>
      <c r="I889" s="292"/>
      <c r="J889" s="292"/>
      <c r="K889" s="292"/>
      <c r="L889" s="292"/>
      <c r="M889" s="292"/>
      <c r="N889" s="292">
        <f>N888</f>
        <v>12</v>
      </c>
      <c r="O889" s="292"/>
      <c r="P889" s="292"/>
      <c r="Q889" s="292"/>
      <c r="R889" s="292"/>
      <c r="S889" s="292"/>
      <c r="T889" s="292"/>
      <c r="U889" s="292"/>
      <c r="V889" s="292"/>
      <c r="W889" s="292"/>
      <c r="X889" s="292"/>
      <c r="Y889" s="408">
        <f>Y888</f>
        <v>0</v>
      </c>
      <c r="Z889" s="408">
        <f t="shared" ref="Z889" si="2028">Z888</f>
        <v>0</v>
      </c>
      <c r="AA889" s="408">
        <f t="shared" ref="AA889" si="2029">AA888</f>
        <v>0</v>
      </c>
      <c r="AB889" s="408">
        <f t="shared" ref="AB889" si="2030">AB888</f>
        <v>0</v>
      </c>
      <c r="AC889" s="408">
        <f t="shared" ref="AC889" si="2031">AC888</f>
        <v>0</v>
      </c>
      <c r="AD889" s="408">
        <f t="shared" ref="AD889" si="2032">AD888</f>
        <v>0</v>
      </c>
      <c r="AE889" s="408">
        <f t="shared" ref="AE889" si="2033">AE888</f>
        <v>0</v>
      </c>
      <c r="AF889" s="408">
        <f t="shared" ref="AF889" si="2034">AF888</f>
        <v>0</v>
      </c>
      <c r="AG889" s="408">
        <f t="shared" ref="AG889" si="2035">AG888</f>
        <v>0</v>
      </c>
      <c r="AH889" s="408">
        <f t="shared" ref="AH889" si="2036">AH888</f>
        <v>0</v>
      </c>
      <c r="AI889" s="408">
        <f t="shared" ref="AI889" si="2037">AI888</f>
        <v>0</v>
      </c>
      <c r="AJ889" s="408">
        <f t="shared" ref="AJ889" si="2038">AJ888</f>
        <v>0</v>
      </c>
      <c r="AK889" s="408">
        <f t="shared" ref="AK889" si="2039">AK888</f>
        <v>0</v>
      </c>
      <c r="AL889" s="408">
        <f t="shared" ref="AL889" si="2040">AL888</f>
        <v>0</v>
      </c>
      <c r="AM889" s="303"/>
    </row>
    <row r="890" spans="1:39" ht="15" outlineLevel="1">
      <c r="A890" s="529"/>
      <c r="B890" s="425"/>
      <c r="C890" s="288"/>
      <c r="D890" s="288"/>
      <c r="E890" s="288"/>
      <c r="F890" s="288"/>
      <c r="G890" s="288"/>
      <c r="H890" s="288"/>
      <c r="I890" s="288"/>
      <c r="J890" s="288"/>
      <c r="K890" s="288"/>
      <c r="L890" s="288"/>
      <c r="M890" s="288"/>
      <c r="N890" s="288"/>
      <c r="O890" s="288"/>
      <c r="P890" s="288"/>
      <c r="Q890" s="288"/>
      <c r="R890" s="288"/>
      <c r="S890" s="288"/>
      <c r="T890" s="288"/>
      <c r="U890" s="288"/>
      <c r="V890" s="288"/>
      <c r="W890" s="288"/>
      <c r="X890" s="288"/>
      <c r="Y890" s="409"/>
      <c r="Z890" s="422"/>
      <c r="AA890" s="422"/>
      <c r="AB890" s="422"/>
      <c r="AC890" s="422"/>
      <c r="AD890" s="422"/>
      <c r="AE890" s="422"/>
      <c r="AF890" s="422"/>
      <c r="AG890" s="422"/>
      <c r="AH890" s="422"/>
      <c r="AI890" s="422"/>
      <c r="AJ890" s="422"/>
      <c r="AK890" s="422"/>
      <c r="AL890" s="422"/>
      <c r="AM890" s="303"/>
    </row>
    <row r="891" spans="1:39" ht="30" outlineLevel="1">
      <c r="A891" s="529">
        <v>39</v>
      </c>
      <c r="B891" s="425" t="s">
        <v>131</v>
      </c>
      <c r="C891" s="288" t="s">
        <v>25</v>
      </c>
      <c r="D891" s="292"/>
      <c r="E891" s="292"/>
      <c r="F891" s="292"/>
      <c r="G891" s="292"/>
      <c r="H891" s="292"/>
      <c r="I891" s="292"/>
      <c r="J891" s="292"/>
      <c r="K891" s="292"/>
      <c r="L891" s="292"/>
      <c r="M891" s="292"/>
      <c r="N891" s="292">
        <v>12</v>
      </c>
      <c r="O891" s="292"/>
      <c r="P891" s="292"/>
      <c r="Q891" s="292"/>
      <c r="R891" s="292"/>
      <c r="S891" s="292"/>
      <c r="T891" s="292"/>
      <c r="U891" s="292"/>
      <c r="V891" s="292"/>
      <c r="W891" s="292"/>
      <c r="X891" s="292"/>
      <c r="Y891" s="423"/>
      <c r="Z891" s="412"/>
      <c r="AA891" s="412"/>
      <c r="AB891" s="412"/>
      <c r="AC891" s="412"/>
      <c r="AD891" s="412"/>
      <c r="AE891" s="412"/>
      <c r="AF891" s="412"/>
      <c r="AG891" s="412"/>
      <c r="AH891" s="412"/>
      <c r="AI891" s="412"/>
      <c r="AJ891" s="412"/>
      <c r="AK891" s="412"/>
      <c r="AL891" s="412"/>
      <c r="AM891" s="293">
        <f>SUM(Y891:AL891)</f>
        <v>0</v>
      </c>
    </row>
    <row r="892" spans="1:39" ht="15" outlineLevel="1">
      <c r="A892" s="529"/>
      <c r="B892" s="291" t="s">
        <v>336</v>
      </c>
      <c r="C892" s="288" t="s">
        <v>160</v>
      </c>
      <c r="D892" s="292"/>
      <c r="E892" s="292"/>
      <c r="F892" s="292"/>
      <c r="G892" s="292"/>
      <c r="H892" s="292"/>
      <c r="I892" s="292"/>
      <c r="J892" s="292"/>
      <c r="K892" s="292"/>
      <c r="L892" s="292"/>
      <c r="M892" s="292"/>
      <c r="N892" s="292">
        <f>N891</f>
        <v>12</v>
      </c>
      <c r="O892" s="292"/>
      <c r="P892" s="292"/>
      <c r="Q892" s="292"/>
      <c r="R892" s="292"/>
      <c r="S892" s="292"/>
      <c r="T892" s="292"/>
      <c r="U892" s="292"/>
      <c r="V892" s="292"/>
      <c r="W892" s="292"/>
      <c r="X892" s="292"/>
      <c r="Y892" s="408">
        <f>Y891</f>
        <v>0</v>
      </c>
      <c r="Z892" s="408">
        <f t="shared" ref="Z892" si="2041">Z891</f>
        <v>0</v>
      </c>
      <c r="AA892" s="408">
        <f t="shared" ref="AA892" si="2042">AA891</f>
        <v>0</v>
      </c>
      <c r="AB892" s="408">
        <f t="shared" ref="AB892" si="2043">AB891</f>
        <v>0</v>
      </c>
      <c r="AC892" s="408">
        <f t="shared" ref="AC892" si="2044">AC891</f>
        <v>0</v>
      </c>
      <c r="AD892" s="408">
        <f t="shared" ref="AD892" si="2045">AD891</f>
        <v>0</v>
      </c>
      <c r="AE892" s="408">
        <f t="shared" ref="AE892" si="2046">AE891</f>
        <v>0</v>
      </c>
      <c r="AF892" s="408">
        <f t="shared" ref="AF892" si="2047">AF891</f>
        <v>0</v>
      </c>
      <c r="AG892" s="408">
        <f t="shared" ref="AG892" si="2048">AG891</f>
        <v>0</v>
      </c>
      <c r="AH892" s="408">
        <f t="shared" ref="AH892" si="2049">AH891</f>
        <v>0</v>
      </c>
      <c r="AI892" s="408">
        <f t="shared" ref="AI892" si="2050">AI891</f>
        <v>0</v>
      </c>
      <c r="AJ892" s="408">
        <f t="shared" ref="AJ892" si="2051">AJ891</f>
        <v>0</v>
      </c>
      <c r="AK892" s="408">
        <f t="shared" ref="AK892" si="2052">AK891</f>
        <v>0</v>
      </c>
      <c r="AL892" s="408">
        <f t="shared" ref="AL892" si="2053">AL891</f>
        <v>0</v>
      </c>
      <c r="AM892" s="303"/>
    </row>
    <row r="893" spans="1:39" ht="15" outlineLevel="1">
      <c r="A893" s="529"/>
      <c r="B893" s="425"/>
      <c r="C893" s="288"/>
      <c r="D893" s="288"/>
      <c r="E893" s="288"/>
      <c r="F893" s="288"/>
      <c r="G893" s="288"/>
      <c r="H893" s="288"/>
      <c r="I893" s="288"/>
      <c r="J893" s="288"/>
      <c r="K893" s="288"/>
      <c r="L893" s="288"/>
      <c r="M893" s="288"/>
      <c r="N893" s="288"/>
      <c r="O893" s="288"/>
      <c r="P893" s="288"/>
      <c r="Q893" s="288"/>
      <c r="R893" s="288"/>
      <c r="S893" s="288"/>
      <c r="T893" s="288"/>
      <c r="U893" s="288"/>
      <c r="V893" s="288"/>
      <c r="W893" s="288"/>
      <c r="X893" s="288"/>
      <c r="Y893" s="409"/>
      <c r="Z893" s="422"/>
      <c r="AA893" s="422"/>
      <c r="AB893" s="422"/>
      <c r="AC893" s="422"/>
      <c r="AD893" s="422"/>
      <c r="AE893" s="422"/>
      <c r="AF893" s="422"/>
      <c r="AG893" s="422"/>
      <c r="AH893" s="422"/>
      <c r="AI893" s="422"/>
      <c r="AJ893" s="422"/>
      <c r="AK893" s="422"/>
      <c r="AL893" s="422"/>
      <c r="AM893" s="303"/>
    </row>
    <row r="894" spans="1:39" ht="30" outlineLevel="1">
      <c r="A894" s="529">
        <v>40</v>
      </c>
      <c r="B894" s="425" t="s">
        <v>132</v>
      </c>
      <c r="C894" s="288" t="s">
        <v>25</v>
      </c>
      <c r="D894" s="292"/>
      <c r="E894" s="292"/>
      <c r="F894" s="292"/>
      <c r="G894" s="292"/>
      <c r="H894" s="292"/>
      <c r="I894" s="292"/>
      <c r="J894" s="292"/>
      <c r="K894" s="292"/>
      <c r="L894" s="292"/>
      <c r="M894" s="292"/>
      <c r="N894" s="292">
        <v>12</v>
      </c>
      <c r="O894" s="292"/>
      <c r="P894" s="292"/>
      <c r="Q894" s="292"/>
      <c r="R894" s="292"/>
      <c r="S894" s="292"/>
      <c r="T894" s="292"/>
      <c r="U894" s="292"/>
      <c r="V894" s="292"/>
      <c r="W894" s="292"/>
      <c r="X894" s="292"/>
      <c r="Y894" s="423"/>
      <c r="Z894" s="412"/>
      <c r="AA894" s="412"/>
      <c r="AB894" s="412"/>
      <c r="AC894" s="412"/>
      <c r="AD894" s="412"/>
      <c r="AE894" s="412"/>
      <c r="AF894" s="412"/>
      <c r="AG894" s="412"/>
      <c r="AH894" s="412"/>
      <c r="AI894" s="412"/>
      <c r="AJ894" s="412"/>
      <c r="AK894" s="412"/>
      <c r="AL894" s="412"/>
      <c r="AM894" s="293">
        <f>SUM(Y894:AL894)</f>
        <v>0</v>
      </c>
    </row>
    <row r="895" spans="1:39" ht="15" outlineLevel="1">
      <c r="A895" s="529"/>
      <c r="B895" s="291" t="s">
        <v>336</v>
      </c>
      <c r="C895" s="288" t="s">
        <v>160</v>
      </c>
      <c r="D895" s="292"/>
      <c r="E895" s="292"/>
      <c r="F895" s="292"/>
      <c r="G895" s="292"/>
      <c r="H895" s="292"/>
      <c r="I895" s="292"/>
      <c r="J895" s="292"/>
      <c r="K895" s="292"/>
      <c r="L895" s="292"/>
      <c r="M895" s="292"/>
      <c r="N895" s="292">
        <f>N894</f>
        <v>12</v>
      </c>
      <c r="O895" s="292"/>
      <c r="P895" s="292"/>
      <c r="Q895" s="292"/>
      <c r="R895" s="292"/>
      <c r="S895" s="292"/>
      <c r="T895" s="292"/>
      <c r="U895" s="292"/>
      <c r="V895" s="292"/>
      <c r="W895" s="292"/>
      <c r="X895" s="292"/>
      <c r="Y895" s="408">
        <f>Y894</f>
        <v>0</v>
      </c>
      <c r="Z895" s="408">
        <f t="shared" ref="Z895" si="2054">Z894</f>
        <v>0</v>
      </c>
      <c r="AA895" s="408">
        <f t="shared" ref="AA895" si="2055">AA894</f>
        <v>0</v>
      </c>
      <c r="AB895" s="408">
        <f t="shared" ref="AB895" si="2056">AB894</f>
        <v>0</v>
      </c>
      <c r="AC895" s="408">
        <f t="shared" ref="AC895" si="2057">AC894</f>
        <v>0</v>
      </c>
      <c r="AD895" s="408">
        <f t="shared" ref="AD895" si="2058">AD894</f>
        <v>0</v>
      </c>
      <c r="AE895" s="408">
        <f t="shared" ref="AE895" si="2059">AE894</f>
        <v>0</v>
      </c>
      <c r="AF895" s="408">
        <f t="shared" ref="AF895" si="2060">AF894</f>
        <v>0</v>
      </c>
      <c r="AG895" s="408">
        <f t="shared" ref="AG895" si="2061">AG894</f>
        <v>0</v>
      </c>
      <c r="AH895" s="408">
        <f t="shared" ref="AH895" si="2062">AH894</f>
        <v>0</v>
      </c>
      <c r="AI895" s="408">
        <f t="shared" ref="AI895" si="2063">AI894</f>
        <v>0</v>
      </c>
      <c r="AJ895" s="408">
        <f t="shared" ref="AJ895" si="2064">AJ894</f>
        <v>0</v>
      </c>
      <c r="AK895" s="408">
        <f t="shared" ref="AK895" si="2065">AK894</f>
        <v>0</v>
      </c>
      <c r="AL895" s="408">
        <f t="shared" ref="AL895" si="2066">AL894</f>
        <v>0</v>
      </c>
      <c r="AM895" s="303"/>
    </row>
    <row r="896" spans="1:39" ht="15" outlineLevel="1">
      <c r="A896" s="529"/>
      <c r="B896" s="425"/>
      <c r="C896" s="288"/>
      <c r="D896" s="288"/>
      <c r="E896" s="288"/>
      <c r="F896" s="288"/>
      <c r="G896" s="288"/>
      <c r="H896" s="288"/>
      <c r="I896" s="288"/>
      <c r="J896" s="288"/>
      <c r="K896" s="288"/>
      <c r="L896" s="288"/>
      <c r="M896" s="288"/>
      <c r="N896" s="288"/>
      <c r="O896" s="288"/>
      <c r="P896" s="288"/>
      <c r="Q896" s="288"/>
      <c r="R896" s="288"/>
      <c r="S896" s="288"/>
      <c r="T896" s="288"/>
      <c r="U896" s="288"/>
      <c r="V896" s="288"/>
      <c r="W896" s="288"/>
      <c r="X896" s="288"/>
      <c r="Y896" s="409"/>
      <c r="Z896" s="422"/>
      <c r="AA896" s="422"/>
      <c r="AB896" s="422"/>
      <c r="AC896" s="422"/>
      <c r="AD896" s="422"/>
      <c r="AE896" s="422"/>
      <c r="AF896" s="422"/>
      <c r="AG896" s="422"/>
      <c r="AH896" s="422"/>
      <c r="AI896" s="422"/>
      <c r="AJ896" s="422"/>
      <c r="AK896" s="422"/>
      <c r="AL896" s="422"/>
      <c r="AM896" s="303"/>
    </row>
    <row r="897" spans="1:39" ht="45" outlineLevel="1">
      <c r="A897" s="529">
        <v>41</v>
      </c>
      <c r="B897" s="425" t="s">
        <v>133</v>
      </c>
      <c r="C897" s="288" t="s">
        <v>25</v>
      </c>
      <c r="D897" s="292"/>
      <c r="E897" s="292"/>
      <c r="F897" s="292"/>
      <c r="G897" s="292"/>
      <c r="H897" s="292"/>
      <c r="I897" s="292"/>
      <c r="J897" s="292"/>
      <c r="K897" s="292"/>
      <c r="L897" s="292"/>
      <c r="M897" s="292"/>
      <c r="N897" s="292">
        <v>12</v>
      </c>
      <c r="O897" s="292"/>
      <c r="P897" s="292"/>
      <c r="Q897" s="292"/>
      <c r="R897" s="292"/>
      <c r="S897" s="292"/>
      <c r="T897" s="292"/>
      <c r="U897" s="292"/>
      <c r="V897" s="292"/>
      <c r="W897" s="292"/>
      <c r="X897" s="292"/>
      <c r="Y897" s="423"/>
      <c r="Z897" s="412"/>
      <c r="AA897" s="412"/>
      <c r="AB897" s="412"/>
      <c r="AC897" s="412"/>
      <c r="AD897" s="412"/>
      <c r="AE897" s="412"/>
      <c r="AF897" s="412"/>
      <c r="AG897" s="412"/>
      <c r="AH897" s="412"/>
      <c r="AI897" s="412"/>
      <c r="AJ897" s="412"/>
      <c r="AK897" s="412"/>
      <c r="AL897" s="412"/>
      <c r="AM897" s="293">
        <f>SUM(Y897:AL897)</f>
        <v>0</v>
      </c>
    </row>
    <row r="898" spans="1:39" ht="15" outlineLevel="1">
      <c r="A898" s="529"/>
      <c r="B898" s="291" t="s">
        <v>336</v>
      </c>
      <c r="C898" s="288" t="s">
        <v>160</v>
      </c>
      <c r="D898" s="292"/>
      <c r="E898" s="292"/>
      <c r="F898" s="292"/>
      <c r="G898" s="292"/>
      <c r="H898" s="292"/>
      <c r="I898" s="292"/>
      <c r="J898" s="292"/>
      <c r="K898" s="292"/>
      <c r="L898" s="292"/>
      <c r="M898" s="292"/>
      <c r="N898" s="292">
        <f>N897</f>
        <v>12</v>
      </c>
      <c r="O898" s="292"/>
      <c r="P898" s="292"/>
      <c r="Q898" s="292"/>
      <c r="R898" s="292"/>
      <c r="S898" s="292"/>
      <c r="T898" s="292"/>
      <c r="U898" s="292"/>
      <c r="V898" s="292"/>
      <c r="W898" s="292"/>
      <c r="X898" s="292"/>
      <c r="Y898" s="408">
        <f>Y897</f>
        <v>0</v>
      </c>
      <c r="Z898" s="408">
        <f t="shared" ref="Z898" si="2067">Z897</f>
        <v>0</v>
      </c>
      <c r="AA898" s="408">
        <f t="shared" ref="AA898" si="2068">AA897</f>
        <v>0</v>
      </c>
      <c r="AB898" s="408">
        <f t="shared" ref="AB898" si="2069">AB897</f>
        <v>0</v>
      </c>
      <c r="AC898" s="408">
        <f t="shared" ref="AC898" si="2070">AC897</f>
        <v>0</v>
      </c>
      <c r="AD898" s="408">
        <f t="shared" ref="AD898" si="2071">AD897</f>
        <v>0</v>
      </c>
      <c r="AE898" s="408">
        <f t="shared" ref="AE898" si="2072">AE897</f>
        <v>0</v>
      </c>
      <c r="AF898" s="408">
        <f t="shared" ref="AF898" si="2073">AF897</f>
        <v>0</v>
      </c>
      <c r="AG898" s="408">
        <f t="shared" ref="AG898" si="2074">AG897</f>
        <v>0</v>
      </c>
      <c r="AH898" s="408">
        <f t="shared" ref="AH898" si="2075">AH897</f>
        <v>0</v>
      </c>
      <c r="AI898" s="408">
        <f t="shared" ref="AI898" si="2076">AI897</f>
        <v>0</v>
      </c>
      <c r="AJ898" s="408">
        <f t="shared" ref="AJ898" si="2077">AJ897</f>
        <v>0</v>
      </c>
      <c r="AK898" s="408">
        <f t="shared" ref="AK898" si="2078">AK897</f>
        <v>0</v>
      </c>
      <c r="AL898" s="408">
        <f t="shared" ref="AL898" si="2079">AL897</f>
        <v>0</v>
      </c>
      <c r="AM898" s="303"/>
    </row>
    <row r="899" spans="1:39" ht="15" outlineLevel="1">
      <c r="A899" s="529"/>
      <c r="B899" s="425"/>
      <c r="C899" s="288"/>
      <c r="D899" s="288"/>
      <c r="E899" s="288"/>
      <c r="F899" s="288"/>
      <c r="G899" s="288"/>
      <c r="H899" s="288"/>
      <c r="I899" s="288"/>
      <c r="J899" s="288"/>
      <c r="K899" s="288"/>
      <c r="L899" s="288"/>
      <c r="M899" s="288"/>
      <c r="N899" s="288"/>
      <c r="O899" s="288"/>
      <c r="P899" s="288"/>
      <c r="Q899" s="288"/>
      <c r="R899" s="288"/>
      <c r="S899" s="288"/>
      <c r="T899" s="288"/>
      <c r="U899" s="288"/>
      <c r="V899" s="288"/>
      <c r="W899" s="288"/>
      <c r="X899" s="288"/>
      <c r="Y899" s="409"/>
      <c r="Z899" s="422"/>
      <c r="AA899" s="422"/>
      <c r="AB899" s="422"/>
      <c r="AC899" s="422"/>
      <c r="AD899" s="422"/>
      <c r="AE899" s="422"/>
      <c r="AF899" s="422"/>
      <c r="AG899" s="422"/>
      <c r="AH899" s="422"/>
      <c r="AI899" s="422"/>
      <c r="AJ899" s="422"/>
      <c r="AK899" s="422"/>
      <c r="AL899" s="422"/>
      <c r="AM899" s="303"/>
    </row>
    <row r="900" spans="1:39" ht="30" outlineLevel="1">
      <c r="A900" s="529">
        <v>42</v>
      </c>
      <c r="B900" s="425" t="s">
        <v>134</v>
      </c>
      <c r="C900" s="288" t="s">
        <v>25</v>
      </c>
      <c r="D900" s="292"/>
      <c r="E900" s="292"/>
      <c r="F900" s="292"/>
      <c r="G900" s="292"/>
      <c r="H900" s="292"/>
      <c r="I900" s="292"/>
      <c r="J900" s="292"/>
      <c r="K900" s="292"/>
      <c r="L900" s="292"/>
      <c r="M900" s="292"/>
      <c r="N900" s="288"/>
      <c r="O900" s="292"/>
      <c r="P900" s="292"/>
      <c r="Q900" s="292"/>
      <c r="R900" s="292"/>
      <c r="S900" s="292"/>
      <c r="T900" s="292"/>
      <c r="U900" s="292"/>
      <c r="V900" s="292"/>
      <c r="W900" s="292"/>
      <c r="X900" s="292"/>
      <c r="Y900" s="423"/>
      <c r="Z900" s="412"/>
      <c r="AA900" s="412"/>
      <c r="AB900" s="412"/>
      <c r="AC900" s="412"/>
      <c r="AD900" s="412"/>
      <c r="AE900" s="412"/>
      <c r="AF900" s="412"/>
      <c r="AG900" s="412"/>
      <c r="AH900" s="412"/>
      <c r="AI900" s="412"/>
      <c r="AJ900" s="412"/>
      <c r="AK900" s="412"/>
      <c r="AL900" s="412"/>
      <c r="AM900" s="293">
        <f>SUM(Y900:AL900)</f>
        <v>0</v>
      </c>
    </row>
    <row r="901" spans="1:39" ht="15" outlineLevel="1">
      <c r="A901" s="529"/>
      <c r="B901" s="291" t="s">
        <v>336</v>
      </c>
      <c r="C901" s="288" t="s">
        <v>160</v>
      </c>
      <c r="D901" s="292"/>
      <c r="E901" s="292"/>
      <c r="F901" s="292"/>
      <c r="G901" s="292"/>
      <c r="H901" s="292"/>
      <c r="I901" s="292"/>
      <c r="J901" s="292"/>
      <c r="K901" s="292"/>
      <c r="L901" s="292"/>
      <c r="M901" s="292"/>
      <c r="N901" s="465"/>
      <c r="O901" s="292"/>
      <c r="P901" s="292"/>
      <c r="Q901" s="292"/>
      <c r="R901" s="292"/>
      <c r="S901" s="292"/>
      <c r="T901" s="292"/>
      <c r="U901" s="292"/>
      <c r="V901" s="292"/>
      <c r="W901" s="292"/>
      <c r="X901" s="292"/>
      <c r="Y901" s="408">
        <f>Y900</f>
        <v>0</v>
      </c>
      <c r="Z901" s="408">
        <f t="shared" ref="Z901" si="2080">Z900</f>
        <v>0</v>
      </c>
      <c r="AA901" s="408">
        <f t="shared" ref="AA901" si="2081">AA900</f>
        <v>0</v>
      </c>
      <c r="AB901" s="408">
        <f t="shared" ref="AB901" si="2082">AB900</f>
        <v>0</v>
      </c>
      <c r="AC901" s="408">
        <f t="shared" ref="AC901" si="2083">AC900</f>
        <v>0</v>
      </c>
      <c r="AD901" s="408">
        <f t="shared" ref="AD901" si="2084">AD900</f>
        <v>0</v>
      </c>
      <c r="AE901" s="408">
        <f t="shared" ref="AE901" si="2085">AE900</f>
        <v>0</v>
      </c>
      <c r="AF901" s="408">
        <f t="shared" ref="AF901" si="2086">AF900</f>
        <v>0</v>
      </c>
      <c r="AG901" s="408">
        <f t="shared" ref="AG901" si="2087">AG900</f>
        <v>0</v>
      </c>
      <c r="AH901" s="408">
        <f t="shared" ref="AH901" si="2088">AH900</f>
        <v>0</v>
      </c>
      <c r="AI901" s="408">
        <f t="shared" ref="AI901" si="2089">AI900</f>
        <v>0</v>
      </c>
      <c r="AJ901" s="408">
        <f t="shared" ref="AJ901" si="2090">AJ900</f>
        <v>0</v>
      </c>
      <c r="AK901" s="408">
        <f t="shared" ref="AK901" si="2091">AK900</f>
        <v>0</v>
      </c>
      <c r="AL901" s="408">
        <f t="shared" ref="AL901" si="2092">AL900</f>
        <v>0</v>
      </c>
      <c r="AM901" s="303"/>
    </row>
    <row r="902" spans="1:39" ht="15" outlineLevel="1">
      <c r="A902" s="529"/>
      <c r="B902" s="425"/>
      <c r="C902" s="288"/>
      <c r="D902" s="288"/>
      <c r="E902" s="288"/>
      <c r="F902" s="288"/>
      <c r="G902" s="288"/>
      <c r="H902" s="288"/>
      <c r="I902" s="288"/>
      <c r="J902" s="288"/>
      <c r="K902" s="288"/>
      <c r="L902" s="288"/>
      <c r="M902" s="288"/>
      <c r="N902" s="288"/>
      <c r="O902" s="288"/>
      <c r="P902" s="288"/>
      <c r="Q902" s="288"/>
      <c r="R902" s="288"/>
      <c r="S902" s="288"/>
      <c r="T902" s="288"/>
      <c r="U902" s="288"/>
      <c r="V902" s="288"/>
      <c r="W902" s="288"/>
      <c r="X902" s="288"/>
      <c r="Y902" s="409"/>
      <c r="Z902" s="422"/>
      <c r="AA902" s="422"/>
      <c r="AB902" s="422"/>
      <c r="AC902" s="422"/>
      <c r="AD902" s="422"/>
      <c r="AE902" s="422"/>
      <c r="AF902" s="422"/>
      <c r="AG902" s="422"/>
      <c r="AH902" s="422"/>
      <c r="AI902" s="422"/>
      <c r="AJ902" s="422"/>
      <c r="AK902" s="422"/>
      <c r="AL902" s="422"/>
      <c r="AM902" s="303"/>
    </row>
    <row r="903" spans="1:39" ht="15" outlineLevel="1">
      <c r="A903" s="529">
        <v>43</v>
      </c>
      <c r="B903" s="425" t="s">
        <v>135</v>
      </c>
      <c r="C903" s="288" t="s">
        <v>25</v>
      </c>
      <c r="D903" s="292"/>
      <c r="E903" s="292"/>
      <c r="F903" s="292"/>
      <c r="G903" s="292"/>
      <c r="H903" s="292"/>
      <c r="I903" s="292"/>
      <c r="J903" s="292"/>
      <c r="K903" s="292"/>
      <c r="L903" s="292"/>
      <c r="M903" s="292"/>
      <c r="N903" s="292">
        <v>12</v>
      </c>
      <c r="O903" s="292"/>
      <c r="P903" s="292"/>
      <c r="Q903" s="292"/>
      <c r="R903" s="292"/>
      <c r="S903" s="292"/>
      <c r="T903" s="292"/>
      <c r="U903" s="292"/>
      <c r="V903" s="292"/>
      <c r="W903" s="292"/>
      <c r="X903" s="292"/>
      <c r="Y903" s="423"/>
      <c r="Z903" s="412"/>
      <c r="AA903" s="412"/>
      <c r="AB903" s="412"/>
      <c r="AC903" s="412"/>
      <c r="AD903" s="412"/>
      <c r="AE903" s="412"/>
      <c r="AF903" s="412"/>
      <c r="AG903" s="412"/>
      <c r="AH903" s="412"/>
      <c r="AI903" s="412"/>
      <c r="AJ903" s="412"/>
      <c r="AK903" s="412"/>
      <c r="AL903" s="412"/>
      <c r="AM903" s="293">
        <f>SUM(Y903:AL903)</f>
        <v>0</v>
      </c>
    </row>
    <row r="904" spans="1:39" ht="15" outlineLevel="1">
      <c r="A904" s="529"/>
      <c r="B904" s="291" t="s">
        <v>336</v>
      </c>
      <c r="C904" s="288" t="s">
        <v>160</v>
      </c>
      <c r="D904" s="292"/>
      <c r="E904" s="292"/>
      <c r="F904" s="292"/>
      <c r="G904" s="292"/>
      <c r="H904" s="292"/>
      <c r="I904" s="292"/>
      <c r="J904" s="292"/>
      <c r="K904" s="292"/>
      <c r="L904" s="292"/>
      <c r="M904" s="292"/>
      <c r="N904" s="292">
        <f>N903</f>
        <v>12</v>
      </c>
      <c r="O904" s="292"/>
      <c r="P904" s="292"/>
      <c r="Q904" s="292"/>
      <c r="R904" s="292"/>
      <c r="S904" s="292"/>
      <c r="T904" s="292"/>
      <c r="U904" s="292"/>
      <c r="V904" s="292"/>
      <c r="W904" s="292"/>
      <c r="X904" s="292"/>
      <c r="Y904" s="408">
        <f>Y903</f>
        <v>0</v>
      </c>
      <c r="Z904" s="408">
        <f t="shared" ref="Z904" si="2093">Z903</f>
        <v>0</v>
      </c>
      <c r="AA904" s="408">
        <f t="shared" ref="AA904" si="2094">AA903</f>
        <v>0</v>
      </c>
      <c r="AB904" s="408">
        <f t="shared" ref="AB904" si="2095">AB903</f>
        <v>0</v>
      </c>
      <c r="AC904" s="408">
        <f t="shared" ref="AC904" si="2096">AC903</f>
        <v>0</v>
      </c>
      <c r="AD904" s="408">
        <f t="shared" ref="AD904" si="2097">AD903</f>
        <v>0</v>
      </c>
      <c r="AE904" s="408">
        <f t="shared" ref="AE904" si="2098">AE903</f>
        <v>0</v>
      </c>
      <c r="AF904" s="408">
        <f t="shared" ref="AF904" si="2099">AF903</f>
        <v>0</v>
      </c>
      <c r="AG904" s="408">
        <f t="shared" ref="AG904" si="2100">AG903</f>
        <v>0</v>
      </c>
      <c r="AH904" s="408">
        <f t="shared" ref="AH904" si="2101">AH903</f>
        <v>0</v>
      </c>
      <c r="AI904" s="408">
        <f t="shared" ref="AI904" si="2102">AI903</f>
        <v>0</v>
      </c>
      <c r="AJ904" s="408">
        <f t="shared" ref="AJ904" si="2103">AJ903</f>
        <v>0</v>
      </c>
      <c r="AK904" s="408">
        <f t="shared" ref="AK904" si="2104">AK903</f>
        <v>0</v>
      </c>
      <c r="AL904" s="408">
        <f t="shared" ref="AL904" si="2105">AL903</f>
        <v>0</v>
      </c>
      <c r="AM904" s="303"/>
    </row>
    <row r="905" spans="1:39" ht="15" outlineLevel="1">
      <c r="A905" s="529"/>
      <c r="B905" s="425"/>
      <c r="C905" s="288"/>
      <c r="D905" s="288"/>
      <c r="E905" s="288"/>
      <c r="F905" s="288"/>
      <c r="G905" s="288"/>
      <c r="H905" s="288"/>
      <c r="I905" s="288"/>
      <c r="J905" s="288"/>
      <c r="K905" s="288"/>
      <c r="L905" s="288"/>
      <c r="M905" s="288"/>
      <c r="N905" s="288"/>
      <c r="O905" s="288"/>
      <c r="P905" s="288"/>
      <c r="Q905" s="288"/>
      <c r="R905" s="288"/>
      <c r="S905" s="288"/>
      <c r="T905" s="288"/>
      <c r="U905" s="288"/>
      <c r="V905" s="288"/>
      <c r="W905" s="288"/>
      <c r="X905" s="288"/>
      <c r="Y905" s="409"/>
      <c r="Z905" s="422"/>
      <c r="AA905" s="422"/>
      <c r="AB905" s="422"/>
      <c r="AC905" s="422"/>
      <c r="AD905" s="422"/>
      <c r="AE905" s="422"/>
      <c r="AF905" s="422"/>
      <c r="AG905" s="422"/>
      <c r="AH905" s="422"/>
      <c r="AI905" s="422"/>
      <c r="AJ905" s="422"/>
      <c r="AK905" s="422"/>
      <c r="AL905" s="422"/>
      <c r="AM905" s="303"/>
    </row>
    <row r="906" spans="1:39" ht="45" outlineLevel="1">
      <c r="A906" s="529">
        <v>44</v>
      </c>
      <c r="B906" s="425" t="s">
        <v>136</v>
      </c>
      <c r="C906" s="288" t="s">
        <v>25</v>
      </c>
      <c r="D906" s="292"/>
      <c r="E906" s="292"/>
      <c r="F906" s="292"/>
      <c r="G906" s="292"/>
      <c r="H906" s="292"/>
      <c r="I906" s="292"/>
      <c r="J906" s="292"/>
      <c r="K906" s="292"/>
      <c r="L906" s="292"/>
      <c r="M906" s="292"/>
      <c r="N906" s="292">
        <v>12</v>
      </c>
      <c r="O906" s="292"/>
      <c r="P906" s="292"/>
      <c r="Q906" s="292"/>
      <c r="R906" s="292"/>
      <c r="S906" s="292"/>
      <c r="T906" s="292"/>
      <c r="U906" s="292"/>
      <c r="V906" s="292"/>
      <c r="W906" s="292"/>
      <c r="X906" s="292"/>
      <c r="Y906" s="423"/>
      <c r="Z906" s="412"/>
      <c r="AA906" s="412"/>
      <c r="AB906" s="412"/>
      <c r="AC906" s="412"/>
      <c r="AD906" s="412"/>
      <c r="AE906" s="412"/>
      <c r="AF906" s="412"/>
      <c r="AG906" s="412"/>
      <c r="AH906" s="412"/>
      <c r="AI906" s="412"/>
      <c r="AJ906" s="412"/>
      <c r="AK906" s="412"/>
      <c r="AL906" s="412"/>
      <c r="AM906" s="293">
        <f>SUM(Y906:AL906)</f>
        <v>0</v>
      </c>
    </row>
    <row r="907" spans="1:39" ht="15" outlineLevel="1">
      <c r="A907" s="529"/>
      <c r="B907" s="291" t="s">
        <v>336</v>
      </c>
      <c r="C907" s="288" t="s">
        <v>160</v>
      </c>
      <c r="D907" s="292"/>
      <c r="E907" s="292"/>
      <c r="F907" s="292"/>
      <c r="G907" s="292"/>
      <c r="H907" s="292"/>
      <c r="I907" s="292"/>
      <c r="J907" s="292"/>
      <c r="K907" s="292"/>
      <c r="L907" s="292"/>
      <c r="M907" s="292"/>
      <c r="N907" s="292">
        <f>N906</f>
        <v>12</v>
      </c>
      <c r="O907" s="292"/>
      <c r="P907" s="292"/>
      <c r="Q907" s="292"/>
      <c r="R907" s="292"/>
      <c r="S907" s="292"/>
      <c r="T907" s="292"/>
      <c r="U907" s="292"/>
      <c r="V907" s="292"/>
      <c r="W907" s="292"/>
      <c r="X907" s="292"/>
      <c r="Y907" s="408">
        <f>Y906</f>
        <v>0</v>
      </c>
      <c r="Z907" s="408">
        <f t="shared" ref="Z907" si="2106">Z906</f>
        <v>0</v>
      </c>
      <c r="AA907" s="408">
        <f t="shared" ref="AA907" si="2107">AA906</f>
        <v>0</v>
      </c>
      <c r="AB907" s="408">
        <f t="shared" ref="AB907" si="2108">AB906</f>
        <v>0</v>
      </c>
      <c r="AC907" s="408">
        <f t="shared" ref="AC907" si="2109">AC906</f>
        <v>0</v>
      </c>
      <c r="AD907" s="408">
        <f t="shared" ref="AD907" si="2110">AD906</f>
        <v>0</v>
      </c>
      <c r="AE907" s="408">
        <f t="shared" ref="AE907" si="2111">AE906</f>
        <v>0</v>
      </c>
      <c r="AF907" s="408">
        <f t="shared" ref="AF907" si="2112">AF906</f>
        <v>0</v>
      </c>
      <c r="AG907" s="408">
        <f t="shared" ref="AG907" si="2113">AG906</f>
        <v>0</v>
      </c>
      <c r="AH907" s="408">
        <f t="shared" ref="AH907" si="2114">AH906</f>
        <v>0</v>
      </c>
      <c r="AI907" s="408">
        <f t="shared" ref="AI907" si="2115">AI906</f>
        <v>0</v>
      </c>
      <c r="AJ907" s="408">
        <f t="shared" ref="AJ907" si="2116">AJ906</f>
        <v>0</v>
      </c>
      <c r="AK907" s="408">
        <f t="shared" ref="AK907" si="2117">AK906</f>
        <v>0</v>
      </c>
      <c r="AL907" s="408">
        <f t="shared" ref="AL907" si="2118">AL906</f>
        <v>0</v>
      </c>
      <c r="AM907" s="303"/>
    </row>
    <row r="908" spans="1:39" ht="15" outlineLevel="1">
      <c r="A908" s="529"/>
      <c r="B908" s="425"/>
      <c r="C908" s="288"/>
      <c r="D908" s="288"/>
      <c r="E908" s="288"/>
      <c r="F908" s="288"/>
      <c r="G908" s="288"/>
      <c r="H908" s="288"/>
      <c r="I908" s="288"/>
      <c r="J908" s="288"/>
      <c r="K908" s="288"/>
      <c r="L908" s="288"/>
      <c r="M908" s="288"/>
      <c r="N908" s="288"/>
      <c r="O908" s="288"/>
      <c r="P908" s="288"/>
      <c r="Q908" s="288"/>
      <c r="R908" s="288"/>
      <c r="S908" s="288"/>
      <c r="T908" s="288"/>
      <c r="U908" s="288"/>
      <c r="V908" s="288"/>
      <c r="W908" s="288"/>
      <c r="X908" s="288"/>
      <c r="Y908" s="409"/>
      <c r="Z908" s="422"/>
      <c r="AA908" s="422"/>
      <c r="AB908" s="422"/>
      <c r="AC908" s="422"/>
      <c r="AD908" s="422"/>
      <c r="AE908" s="422"/>
      <c r="AF908" s="422"/>
      <c r="AG908" s="422"/>
      <c r="AH908" s="422"/>
      <c r="AI908" s="422"/>
      <c r="AJ908" s="422"/>
      <c r="AK908" s="422"/>
      <c r="AL908" s="422"/>
      <c r="AM908" s="303"/>
    </row>
    <row r="909" spans="1:39" ht="30" outlineLevel="1">
      <c r="A909" s="529">
        <v>45</v>
      </c>
      <c r="B909" s="425" t="s">
        <v>137</v>
      </c>
      <c r="C909" s="288" t="s">
        <v>25</v>
      </c>
      <c r="D909" s="292"/>
      <c r="E909" s="292"/>
      <c r="F909" s="292"/>
      <c r="G909" s="292"/>
      <c r="H909" s="292"/>
      <c r="I909" s="292"/>
      <c r="J909" s="292"/>
      <c r="K909" s="292"/>
      <c r="L909" s="292"/>
      <c r="M909" s="292"/>
      <c r="N909" s="292">
        <v>12</v>
      </c>
      <c r="O909" s="292"/>
      <c r="P909" s="292"/>
      <c r="Q909" s="292"/>
      <c r="R909" s="292"/>
      <c r="S909" s="292"/>
      <c r="T909" s="292"/>
      <c r="U909" s="292"/>
      <c r="V909" s="292"/>
      <c r="W909" s="292"/>
      <c r="X909" s="292"/>
      <c r="Y909" s="423"/>
      <c r="Z909" s="412"/>
      <c r="AA909" s="412"/>
      <c r="AB909" s="412"/>
      <c r="AC909" s="412"/>
      <c r="AD909" s="412"/>
      <c r="AE909" s="412"/>
      <c r="AF909" s="412"/>
      <c r="AG909" s="412"/>
      <c r="AH909" s="412"/>
      <c r="AI909" s="412"/>
      <c r="AJ909" s="412"/>
      <c r="AK909" s="412"/>
      <c r="AL909" s="412"/>
      <c r="AM909" s="293">
        <f>SUM(Y909:AL909)</f>
        <v>0</v>
      </c>
    </row>
    <row r="910" spans="1:39" ht="15" outlineLevel="1">
      <c r="A910" s="529"/>
      <c r="B910" s="291" t="s">
        <v>336</v>
      </c>
      <c r="C910" s="288" t="s">
        <v>160</v>
      </c>
      <c r="D910" s="292"/>
      <c r="E910" s="292"/>
      <c r="F910" s="292"/>
      <c r="G910" s="292"/>
      <c r="H910" s="292"/>
      <c r="I910" s="292"/>
      <c r="J910" s="292"/>
      <c r="K910" s="292"/>
      <c r="L910" s="292"/>
      <c r="M910" s="292"/>
      <c r="N910" s="292">
        <f>N909</f>
        <v>12</v>
      </c>
      <c r="O910" s="292"/>
      <c r="P910" s="292"/>
      <c r="Q910" s="292"/>
      <c r="R910" s="292"/>
      <c r="S910" s="292"/>
      <c r="T910" s="292"/>
      <c r="U910" s="292"/>
      <c r="V910" s="292"/>
      <c r="W910" s="292"/>
      <c r="X910" s="292"/>
      <c r="Y910" s="408">
        <f>Y909</f>
        <v>0</v>
      </c>
      <c r="Z910" s="408">
        <f t="shared" ref="Z910" si="2119">Z909</f>
        <v>0</v>
      </c>
      <c r="AA910" s="408">
        <f t="shared" ref="AA910" si="2120">AA909</f>
        <v>0</v>
      </c>
      <c r="AB910" s="408">
        <f t="shared" ref="AB910" si="2121">AB909</f>
        <v>0</v>
      </c>
      <c r="AC910" s="408">
        <f t="shared" ref="AC910" si="2122">AC909</f>
        <v>0</v>
      </c>
      <c r="AD910" s="408">
        <f t="shared" ref="AD910" si="2123">AD909</f>
        <v>0</v>
      </c>
      <c r="AE910" s="408">
        <f t="shared" ref="AE910" si="2124">AE909</f>
        <v>0</v>
      </c>
      <c r="AF910" s="408">
        <f t="shared" ref="AF910" si="2125">AF909</f>
        <v>0</v>
      </c>
      <c r="AG910" s="408">
        <f t="shared" ref="AG910" si="2126">AG909</f>
        <v>0</v>
      </c>
      <c r="AH910" s="408">
        <f t="shared" ref="AH910" si="2127">AH909</f>
        <v>0</v>
      </c>
      <c r="AI910" s="408">
        <f t="shared" ref="AI910" si="2128">AI909</f>
        <v>0</v>
      </c>
      <c r="AJ910" s="408">
        <f t="shared" ref="AJ910" si="2129">AJ909</f>
        <v>0</v>
      </c>
      <c r="AK910" s="408">
        <f t="shared" ref="AK910" si="2130">AK909</f>
        <v>0</v>
      </c>
      <c r="AL910" s="408">
        <f t="shared" ref="AL910" si="2131">AL909</f>
        <v>0</v>
      </c>
      <c r="AM910" s="303"/>
    </row>
    <row r="911" spans="1:39" ht="15" outlineLevel="1">
      <c r="A911" s="529"/>
      <c r="B911" s="425"/>
      <c r="C911" s="288"/>
      <c r="D911" s="288"/>
      <c r="E911" s="288"/>
      <c r="F911" s="288"/>
      <c r="G911" s="288"/>
      <c r="H911" s="288"/>
      <c r="I911" s="288"/>
      <c r="J911" s="288"/>
      <c r="K911" s="288"/>
      <c r="L911" s="288"/>
      <c r="M911" s="288"/>
      <c r="N911" s="288"/>
      <c r="O911" s="288"/>
      <c r="P911" s="288"/>
      <c r="Q911" s="288"/>
      <c r="R911" s="288"/>
      <c r="S911" s="288"/>
      <c r="T911" s="288"/>
      <c r="U911" s="288"/>
      <c r="V911" s="288"/>
      <c r="W911" s="288"/>
      <c r="X911" s="288"/>
      <c r="Y911" s="409"/>
      <c r="Z911" s="422"/>
      <c r="AA911" s="422"/>
      <c r="AB911" s="422"/>
      <c r="AC911" s="422"/>
      <c r="AD911" s="422"/>
      <c r="AE911" s="422"/>
      <c r="AF911" s="422"/>
      <c r="AG911" s="422"/>
      <c r="AH911" s="422"/>
      <c r="AI911" s="422"/>
      <c r="AJ911" s="422"/>
      <c r="AK911" s="422"/>
      <c r="AL911" s="422"/>
      <c r="AM911" s="303"/>
    </row>
    <row r="912" spans="1:39" ht="30" outlineLevel="1">
      <c r="A912" s="529">
        <v>46</v>
      </c>
      <c r="B912" s="425" t="s">
        <v>138</v>
      </c>
      <c r="C912" s="288" t="s">
        <v>25</v>
      </c>
      <c r="D912" s="292"/>
      <c r="E912" s="292"/>
      <c r="F912" s="292"/>
      <c r="G912" s="292"/>
      <c r="H912" s="292"/>
      <c r="I912" s="292"/>
      <c r="J912" s="292"/>
      <c r="K912" s="292"/>
      <c r="L912" s="292"/>
      <c r="M912" s="292"/>
      <c r="N912" s="292">
        <v>12</v>
      </c>
      <c r="O912" s="292"/>
      <c r="P912" s="292"/>
      <c r="Q912" s="292"/>
      <c r="R912" s="292"/>
      <c r="S912" s="292"/>
      <c r="T912" s="292"/>
      <c r="U912" s="292"/>
      <c r="V912" s="292"/>
      <c r="W912" s="292"/>
      <c r="X912" s="292"/>
      <c r="Y912" s="423"/>
      <c r="Z912" s="412"/>
      <c r="AA912" s="412"/>
      <c r="AB912" s="412"/>
      <c r="AC912" s="412"/>
      <c r="AD912" s="412"/>
      <c r="AE912" s="412"/>
      <c r="AF912" s="412"/>
      <c r="AG912" s="412"/>
      <c r="AH912" s="412"/>
      <c r="AI912" s="412"/>
      <c r="AJ912" s="412"/>
      <c r="AK912" s="412"/>
      <c r="AL912" s="412"/>
      <c r="AM912" s="293">
        <f>SUM(Y912:AL912)</f>
        <v>0</v>
      </c>
    </row>
    <row r="913" spans="1:39" ht="15" outlineLevel="1">
      <c r="A913" s="529"/>
      <c r="B913" s="291" t="s">
        <v>336</v>
      </c>
      <c r="C913" s="288" t="s">
        <v>160</v>
      </c>
      <c r="D913" s="292"/>
      <c r="E913" s="292"/>
      <c r="F913" s="292"/>
      <c r="G913" s="292"/>
      <c r="H913" s="292"/>
      <c r="I913" s="292"/>
      <c r="J913" s="292"/>
      <c r="K913" s="292"/>
      <c r="L913" s="292"/>
      <c r="M913" s="292"/>
      <c r="N913" s="292">
        <f>N912</f>
        <v>12</v>
      </c>
      <c r="O913" s="292"/>
      <c r="P913" s="292"/>
      <c r="Q913" s="292"/>
      <c r="R913" s="292"/>
      <c r="S913" s="292"/>
      <c r="T913" s="292"/>
      <c r="U913" s="292"/>
      <c r="V913" s="292"/>
      <c r="W913" s="292"/>
      <c r="X913" s="292"/>
      <c r="Y913" s="408">
        <f>Y912</f>
        <v>0</v>
      </c>
      <c r="Z913" s="408">
        <f t="shared" ref="Z913" si="2132">Z912</f>
        <v>0</v>
      </c>
      <c r="AA913" s="408">
        <f t="shared" ref="AA913" si="2133">AA912</f>
        <v>0</v>
      </c>
      <c r="AB913" s="408">
        <f t="shared" ref="AB913" si="2134">AB912</f>
        <v>0</v>
      </c>
      <c r="AC913" s="408">
        <f t="shared" ref="AC913" si="2135">AC912</f>
        <v>0</v>
      </c>
      <c r="AD913" s="408">
        <f t="shared" ref="AD913" si="2136">AD912</f>
        <v>0</v>
      </c>
      <c r="AE913" s="408">
        <f t="shared" ref="AE913" si="2137">AE912</f>
        <v>0</v>
      </c>
      <c r="AF913" s="408">
        <f t="shared" ref="AF913" si="2138">AF912</f>
        <v>0</v>
      </c>
      <c r="AG913" s="408">
        <f t="shared" ref="AG913" si="2139">AG912</f>
        <v>0</v>
      </c>
      <c r="AH913" s="408">
        <f t="shared" ref="AH913" si="2140">AH912</f>
        <v>0</v>
      </c>
      <c r="AI913" s="408">
        <f t="shared" ref="AI913" si="2141">AI912</f>
        <v>0</v>
      </c>
      <c r="AJ913" s="408">
        <f t="shared" ref="AJ913" si="2142">AJ912</f>
        <v>0</v>
      </c>
      <c r="AK913" s="408">
        <f t="shared" ref="AK913" si="2143">AK912</f>
        <v>0</v>
      </c>
      <c r="AL913" s="408">
        <f t="shared" ref="AL913" si="2144">AL912</f>
        <v>0</v>
      </c>
      <c r="AM913" s="303"/>
    </row>
    <row r="914" spans="1:39" ht="15" outlineLevel="1">
      <c r="A914" s="529"/>
      <c r="B914" s="425"/>
      <c r="C914" s="288"/>
      <c r="D914" s="288"/>
      <c r="E914" s="288"/>
      <c r="F914" s="288"/>
      <c r="G914" s="288"/>
      <c r="H914" s="288"/>
      <c r="I914" s="288"/>
      <c r="J914" s="288"/>
      <c r="K914" s="288"/>
      <c r="L914" s="288"/>
      <c r="M914" s="288"/>
      <c r="N914" s="288"/>
      <c r="O914" s="288"/>
      <c r="P914" s="288"/>
      <c r="Q914" s="288"/>
      <c r="R914" s="288"/>
      <c r="S914" s="288"/>
      <c r="T914" s="288"/>
      <c r="U914" s="288"/>
      <c r="V914" s="288"/>
      <c r="W914" s="288"/>
      <c r="X914" s="288"/>
      <c r="Y914" s="409"/>
      <c r="Z914" s="422"/>
      <c r="AA914" s="422"/>
      <c r="AB914" s="422"/>
      <c r="AC914" s="422"/>
      <c r="AD914" s="422"/>
      <c r="AE914" s="422"/>
      <c r="AF914" s="422"/>
      <c r="AG914" s="422"/>
      <c r="AH914" s="422"/>
      <c r="AI914" s="422"/>
      <c r="AJ914" s="422"/>
      <c r="AK914" s="422"/>
      <c r="AL914" s="422"/>
      <c r="AM914" s="303"/>
    </row>
    <row r="915" spans="1:39" ht="30" outlineLevel="1">
      <c r="A915" s="529">
        <v>47</v>
      </c>
      <c r="B915" s="425" t="s">
        <v>139</v>
      </c>
      <c r="C915" s="288" t="s">
        <v>25</v>
      </c>
      <c r="D915" s="292"/>
      <c r="E915" s="292"/>
      <c r="F915" s="292"/>
      <c r="G915" s="292"/>
      <c r="H915" s="292"/>
      <c r="I915" s="292"/>
      <c r="J915" s="292"/>
      <c r="K915" s="292"/>
      <c r="L915" s="292"/>
      <c r="M915" s="292"/>
      <c r="N915" s="292">
        <v>12</v>
      </c>
      <c r="O915" s="292"/>
      <c r="P915" s="292"/>
      <c r="Q915" s="292"/>
      <c r="R915" s="292"/>
      <c r="S915" s="292"/>
      <c r="T915" s="292"/>
      <c r="U915" s="292"/>
      <c r="V915" s="292"/>
      <c r="W915" s="292"/>
      <c r="X915" s="292"/>
      <c r="Y915" s="423"/>
      <c r="Z915" s="412"/>
      <c r="AA915" s="412"/>
      <c r="AB915" s="412"/>
      <c r="AC915" s="412"/>
      <c r="AD915" s="412"/>
      <c r="AE915" s="412"/>
      <c r="AF915" s="412"/>
      <c r="AG915" s="412"/>
      <c r="AH915" s="412"/>
      <c r="AI915" s="412"/>
      <c r="AJ915" s="412"/>
      <c r="AK915" s="412"/>
      <c r="AL915" s="412"/>
      <c r="AM915" s="293">
        <f>SUM(Y915:AL915)</f>
        <v>0</v>
      </c>
    </row>
    <row r="916" spans="1:39" ht="15" outlineLevel="1">
      <c r="A916" s="529"/>
      <c r="B916" s="291" t="s">
        <v>336</v>
      </c>
      <c r="C916" s="288" t="s">
        <v>160</v>
      </c>
      <c r="D916" s="292"/>
      <c r="E916" s="292"/>
      <c r="F916" s="292"/>
      <c r="G916" s="292"/>
      <c r="H916" s="292"/>
      <c r="I916" s="292"/>
      <c r="J916" s="292"/>
      <c r="K916" s="292"/>
      <c r="L916" s="292"/>
      <c r="M916" s="292"/>
      <c r="N916" s="292">
        <f>N915</f>
        <v>12</v>
      </c>
      <c r="O916" s="292"/>
      <c r="P916" s="292"/>
      <c r="Q916" s="292"/>
      <c r="R916" s="292"/>
      <c r="S916" s="292"/>
      <c r="T916" s="292"/>
      <c r="U916" s="292"/>
      <c r="V916" s="292"/>
      <c r="W916" s="292"/>
      <c r="X916" s="292"/>
      <c r="Y916" s="408">
        <f>Y915</f>
        <v>0</v>
      </c>
      <c r="Z916" s="408">
        <f t="shared" ref="Z916" si="2145">Z915</f>
        <v>0</v>
      </c>
      <c r="AA916" s="408">
        <f t="shared" ref="AA916" si="2146">AA915</f>
        <v>0</v>
      </c>
      <c r="AB916" s="408">
        <f t="shared" ref="AB916" si="2147">AB915</f>
        <v>0</v>
      </c>
      <c r="AC916" s="408">
        <f t="shared" ref="AC916" si="2148">AC915</f>
        <v>0</v>
      </c>
      <c r="AD916" s="408">
        <f t="shared" ref="AD916" si="2149">AD915</f>
        <v>0</v>
      </c>
      <c r="AE916" s="408">
        <f t="shared" ref="AE916" si="2150">AE915</f>
        <v>0</v>
      </c>
      <c r="AF916" s="408">
        <f t="shared" ref="AF916" si="2151">AF915</f>
        <v>0</v>
      </c>
      <c r="AG916" s="408">
        <f t="shared" ref="AG916" si="2152">AG915</f>
        <v>0</v>
      </c>
      <c r="AH916" s="408">
        <f t="shared" ref="AH916" si="2153">AH915</f>
        <v>0</v>
      </c>
      <c r="AI916" s="408">
        <f t="shared" ref="AI916" si="2154">AI915</f>
        <v>0</v>
      </c>
      <c r="AJ916" s="408">
        <f t="shared" ref="AJ916" si="2155">AJ915</f>
        <v>0</v>
      </c>
      <c r="AK916" s="408">
        <f t="shared" ref="AK916" si="2156">AK915</f>
        <v>0</v>
      </c>
      <c r="AL916" s="408">
        <f t="shared" ref="AL916" si="2157">AL915</f>
        <v>0</v>
      </c>
      <c r="AM916" s="303"/>
    </row>
    <row r="917" spans="1:39" ht="15" outlineLevel="1">
      <c r="A917" s="529"/>
      <c r="B917" s="425"/>
      <c r="C917" s="288"/>
      <c r="D917" s="288"/>
      <c r="E917" s="288"/>
      <c r="F917" s="288"/>
      <c r="G917" s="288"/>
      <c r="H917" s="288"/>
      <c r="I917" s="288"/>
      <c r="J917" s="288"/>
      <c r="K917" s="288"/>
      <c r="L917" s="288"/>
      <c r="M917" s="288"/>
      <c r="N917" s="288"/>
      <c r="O917" s="288"/>
      <c r="P917" s="288"/>
      <c r="Q917" s="288"/>
      <c r="R917" s="288"/>
      <c r="S917" s="288"/>
      <c r="T917" s="288"/>
      <c r="U917" s="288"/>
      <c r="V917" s="288"/>
      <c r="W917" s="288"/>
      <c r="X917" s="288"/>
      <c r="Y917" s="409"/>
      <c r="Z917" s="422"/>
      <c r="AA917" s="422"/>
      <c r="AB917" s="422"/>
      <c r="AC917" s="422"/>
      <c r="AD917" s="422"/>
      <c r="AE917" s="422"/>
      <c r="AF917" s="422"/>
      <c r="AG917" s="422"/>
      <c r="AH917" s="422"/>
      <c r="AI917" s="422"/>
      <c r="AJ917" s="422"/>
      <c r="AK917" s="422"/>
      <c r="AL917" s="422"/>
      <c r="AM917" s="303"/>
    </row>
    <row r="918" spans="1:39" ht="30" outlineLevel="1">
      <c r="A918" s="529">
        <v>48</v>
      </c>
      <c r="B918" s="425" t="s">
        <v>140</v>
      </c>
      <c r="C918" s="288" t="s">
        <v>25</v>
      </c>
      <c r="D918" s="292"/>
      <c r="E918" s="292"/>
      <c r="F918" s="292"/>
      <c r="G918" s="292"/>
      <c r="H918" s="292"/>
      <c r="I918" s="292"/>
      <c r="J918" s="292"/>
      <c r="K918" s="292"/>
      <c r="L918" s="292"/>
      <c r="M918" s="292"/>
      <c r="N918" s="292">
        <v>12</v>
      </c>
      <c r="O918" s="292"/>
      <c r="P918" s="292"/>
      <c r="Q918" s="292"/>
      <c r="R918" s="292"/>
      <c r="S918" s="292"/>
      <c r="T918" s="292"/>
      <c r="U918" s="292"/>
      <c r="V918" s="292"/>
      <c r="W918" s="292"/>
      <c r="X918" s="292"/>
      <c r="Y918" s="423"/>
      <c r="Z918" s="412"/>
      <c r="AA918" s="412"/>
      <c r="AB918" s="412"/>
      <c r="AC918" s="412"/>
      <c r="AD918" s="412"/>
      <c r="AE918" s="412"/>
      <c r="AF918" s="412"/>
      <c r="AG918" s="412"/>
      <c r="AH918" s="412"/>
      <c r="AI918" s="412"/>
      <c r="AJ918" s="412"/>
      <c r="AK918" s="412"/>
      <c r="AL918" s="412"/>
      <c r="AM918" s="293">
        <f>SUM(Y918:AL918)</f>
        <v>0</v>
      </c>
    </row>
    <row r="919" spans="1:39" ht="15" outlineLevel="1">
      <c r="A919" s="529"/>
      <c r="B919" s="291" t="s">
        <v>336</v>
      </c>
      <c r="C919" s="288" t="s">
        <v>160</v>
      </c>
      <c r="D919" s="292"/>
      <c r="E919" s="292"/>
      <c r="F919" s="292"/>
      <c r="G919" s="292"/>
      <c r="H919" s="292"/>
      <c r="I919" s="292"/>
      <c r="J919" s="292"/>
      <c r="K919" s="292"/>
      <c r="L919" s="292"/>
      <c r="M919" s="292"/>
      <c r="N919" s="292">
        <f>N918</f>
        <v>12</v>
      </c>
      <c r="O919" s="292"/>
      <c r="P919" s="292"/>
      <c r="Q919" s="292"/>
      <c r="R919" s="292"/>
      <c r="S919" s="292"/>
      <c r="T919" s="292"/>
      <c r="U919" s="292"/>
      <c r="V919" s="292"/>
      <c r="W919" s="292"/>
      <c r="X919" s="292"/>
      <c r="Y919" s="408">
        <f>Y918</f>
        <v>0</v>
      </c>
      <c r="Z919" s="408">
        <f t="shared" ref="Z919" si="2158">Z918</f>
        <v>0</v>
      </c>
      <c r="AA919" s="408">
        <f t="shared" ref="AA919" si="2159">AA918</f>
        <v>0</v>
      </c>
      <c r="AB919" s="408">
        <f t="shared" ref="AB919" si="2160">AB918</f>
        <v>0</v>
      </c>
      <c r="AC919" s="408">
        <f t="shared" ref="AC919" si="2161">AC918</f>
        <v>0</v>
      </c>
      <c r="AD919" s="408">
        <f t="shared" ref="AD919" si="2162">AD918</f>
        <v>0</v>
      </c>
      <c r="AE919" s="408">
        <f t="shared" ref="AE919" si="2163">AE918</f>
        <v>0</v>
      </c>
      <c r="AF919" s="408">
        <f t="shared" ref="AF919" si="2164">AF918</f>
        <v>0</v>
      </c>
      <c r="AG919" s="408">
        <f t="shared" ref="AG919" si="2165">AG918</f>
        <v>0</v>
      </c>
      <c r="AH919" s="408">
        <f t="shared" ref="AH919" si="2166">AH918</f>
        <v>0</v>
      </c>
      <c r="AI919" s="408">
        <f t="shared" ref="AI919" si="2167">AI918</f>
        <v>0</v>
      </c>
      <c r="AJ919" s="408">
        <f t="shared" ref="AJ919" si="2168">AJ918</f>
        <v>0</v>
      </c>
      <c r="AK919" s="408">
        <f t="shared" ref="AK919" si="2169">AK918</f>
        <v>0</v>
      </c>
      <c r="AL919" s="408">
        <f t="shared" ref="AL919" si="2170">AL918</f>
        <v>0</v>
      </c>
      <c r="AM919" s="303"/>
    </row>
    <row r="920" spans="1:39" ht="15" outlineLevel="1">
      <c r="A920" s="529"/>
      <c r="B920" s="425"/>
      <c r="C920" s="288"/>
      <c r="D920" s="288"/>
      <c r="E920" s="288"/>
      <c r="F920" s="288"/>
      <c r="G920" s="288"/>
      <c r="H920" s="288"/>
      <c r="I920" s="288"/>
      <c r="J920" s="288"/>
      <c r="K920" s="288"/>
      <c r="L920" s="288"/>
      <c r="M920" s="288"/>
      <c r="N920" s="288"/>
      <c r="O920" s="288"/>
      <c r="P920" s="288"/>
      <c r="Q920" s="288"/>
      <c r="R920" s="288"/>
      <c r="S920" s="288"/>
      <c r="T920" s="288"/>
      <c r="U920" s="288"/>
      <c r="V920" s="288"/>
      <c r="W920" s="288"/>
      <c r="X920" s="288"/>
      <c r="Y920" s="409"/>
      <c r="Z920" s="422"/>
      <c r="AA920" s="422"/>
      <c r="AB920" s="422"/>
      <c r="AC920" s="422"/>
      <c r="AD920" s="422"/>
      <c r="AE920" s="422"/>
      <c r="AF920" s="422"/>
      <c r="AG920" s="422"/>
      <c r="AH920" s="422"/>
      <c r="AI920" s="422"/>
      <c r="AJ920" s="422"/>
      <c r="AK920" s="422"/>
      <c r="AL920" s="422"/>
      <c r="AM920" s="303"/>
    </row>
    <row r="921" spans="1:39" ht="30" outlineLevel="1">
      <c r="A921" s="529">
        <v>49</v>
      </c>
      <c r="B921" s="425" t="s">
        <v>141</v>
      </c>
      <c r="C921" s="288" t="s">
        <v>25</v>
      </c>
      <c r="D921" s="292"/>
      <c r="E921" s="292"/>
      <c r="F921" s="292"/>
      <c r="G921" s="292"/>
      <c r="H921" s="292"/>
      <c r="I921" s="292"/>
      <c r="J921" s="292"/>
      <c r="K921" s="292"/>
      <c r="L921" s="292"/>
      <c r="M921" s="292"/>
      <c r="N921" s="292">
        <v>12</v>
      </c>
      <c r="O921" s="292"/>
      <c r="P921" s="292"/>
      <c r="Q921" s="292"/>
      <c r="R921" s="292"/>
      <c r="S921" s="292"/>
      <c r="T921" s="292"/>
      <c r="U921" s="292"/>
      <c r="V921" s="292"/>
      <c r="W921" s="292"/>
      <c r="X921" s="292"/>
      <c r="Y921" s="423"/>
      <c r="Z921" s="412"/>
      <c r="AA921" s="412"/>
      <c r="AB921" s="412"/>
      <c r="AC921" s="412"/>
      <c r="AD921" s="412"/>
      <c r="AE921" s="412"/>
      <c r="AF921" s="412"/>
      <c r="AG921" s="412"/>
      <c r="AH921" s="412"/>
      <c r="AI921" s="412"/>
      <c r="AJ921" s="412"/>
      <c r="AK921" s="412"/>
      <c r="AL921" s="412"/>
      <c r="AM921" s="293">
        <f>SUM(Y921:AL921)</f>
        <v>0</v>
      </c>
    </row>
    <row r="922" spans="1:39" ht="15" outlineLevel="1">
      <c r="A922" s="529"/>
      <c r="B922" s="291" t="s">
        <v>336</v>
      </c>
      <c r="C922" s="288" t="s">
        <v>160</v>
      </c>
      <c r="D922" s="292"/>
      <c r="E922" s="292"/>
      <c r="F922" s="292"/>
      <c r="G922" s="292"/>
      <c r="H922" s="292"/>
      <c r="I922" s="292"/>
      <c r="J922" s="292"/>
      <c r="K922" s="292"/>
      <c r="L922" s="292"/>
      <c r="M922" s="292"/>
      <c r="N922" s="292">
        <f>N921</f>
        <v>12</v>
      </c>
      <c r="O922" s="292"/>
      <c r="P922" s="292"/>
      <c r="Q922" s="292"/>
      <c r="R922" s="292"/>
      <c r="S922" s="292"/>
      <c r="T922" s="292"/>
      <c r="U922" s="292"/>
      <c r="V922" s="292"/>
      <c r="W922" s="292"/>
      <c r="X922" s="292"/>
      <c r="Y922" s="408">
        <f>Y921</f>
        <v>0</v>
      </c>
      <c r="Z922" s="408">
        <f t="shared" ref="Z922" si="2171">Z921</f>
        <v>0</v>
      </c>
      <c r="AA922" s="408">
        <f t="shared" ref="AA922" si="2172">AA921</f>
        <v>0</v>
      </c>
      <c r="AB922" s="408">
        <f t="shared" ref="AB922" si="2173">AB921</f>
        <v>0</v>
      </c>
      <c r="AC922" s="408">
        <f t="shared" ref="AC922" si="2174">AC921</f>
        <v>0</v>
      </c>
      <c r="AD922" s="408">
        <f t="shared" ref="AD922" si="2175">AD921</f>
        <v>0</v>
      </c>
      <c r="AE922" s="408">
        <f t="shared" ref="AE922" si="2176">AE921</f>
        <v>0</v>
      </c>
      <c r="AF922" s="408">
        <f t="shared" ref="AF922" si="2177">AF921</f>
        <v>0</v>
      </c>
      <c r="AG922" s="408">
        <f t="shared" ref="AG922" si="2178">AG921</f>
        <v>0</v>
      </c>
      <c r="AH922" s="408">
        <f t="shared" ref="AH922" si="2179">AH921</f>
        <v>0</v>
      </c>
      <c r="AI922" s="408">
        <f t="shared" ref="AI922" si="2180">AI921</f>
        <v>0</v>
      </c>
      <c r="AJ922" s="408">
        <f t="shared" ref="AJ922" si="2181">AJ921</f>
        <v>0</v>
      </c>
      <c r="AK922" s="408">
        <f t="shared" ref="AK922" si="2182">AK921</f>
        <v>0</v>
      </c>
      <c r="AL922" s="408">
        <f t="shared" ref="AL922" si="2183">AL921</f>
        <v>0</v>
      </c>
      <c r="AM922" s="303"/>
    </row>
    <row r="923" spans="1:39" ht="15" outlineLevel="1">
      <c r="A923" s="529"/>
      <c r="B923" s="291"/>
      <c r="C923" s="302"/>
      <c r="D923" s="288"/>
      <c r="E923" s="288"/>
      <c r="F923" s="288"/>
      <c r="G923" s="288"/>
      <c r="H923" s="288"/>
      <c r="I923" s="288"/>
      <c r="J923" s="288"/>
      <c r="K923" s="288"/>
      <c r="L923" s="288"/>
      <c r="M923" s="288"/>
      <c r="N923" s="288"/>
      <c r="O923" s="288"/>
      <c r="P923" s="288"/>
      <c r="Q923" s="288"/>
      <c r="R923" s="288"/>
      <c r="S923" s="288"/>
      <c r="T923" s="288"/>
      <c r="U923" s="288"/>
      <c r="V923" s="288"/>
      <c r="W923" s="288"/>
      <c r="X923" s="288"/>
      <c r="Y923" s="298"/>
      <c r="Z923" s="298"/>
      <c r="AA923" s="298"/>
      <c r="AB923" s="298"/>
      <c r="AC923" s="298"/>
      <c r="AD923" s="298"/>
      <c r="AE923" s="298"/>
      <c r="AF923" s="298"/>
      <c r="AG923" s="298"/>
      <c r="AH923" s="298"/>
      <c r="AI923" s="298"/>
      <c r="AJ923" s="298"/>
      <c r="AK923" s="298"/>
      <c r="AL923" s="298"/>
      <c r="AM923" s="303"/>
    </row>
    <row r="924" spans="1:39" ht="15.6">
      <c r="B924" s="324" t="s">
        <v>322</v>
      </c>
      <c r="C924" s="326"/>
      <c r="D924" s="326">
        <f>SUM(D767:D922)</f>
        <v>933896.58307941805</v>
      </c>
      <c r="E924" s="326"/>
      <c r="F924" s="326"/>
      <c r="G924" s="326"/>
      <c r="H924" s="326"/>
      <c r="I924" s="326"/>
      <c r="J924" s="326"/>
      <c r="K924" s="326"/>
      <c r="L924" s="326"/>
      <c r="M924" s="326"/>
      <c r="N924" s="326"/>
      <c r="O924" s="326">
        <f>SUM(O767:O922)</f>
        <v>126.54970956766124</v>
      </c>
      <c r="P924" s="326"/>
      <c r="Q924" s="326"/>
      <c r="R924" s="326"/>
      <c r="S924" s="326"/>
      <c r="T924" s="326"/>
      <c r="U924" s="326"/>
      <c r="V924" s="326"/>
      <c r="W924" s="326"/>
      <c r="X924" s="326"/>
      <c r="Y924" s="326">
        <f>IF(Y765="kWh",SUMPRODUCT(D767:D922,Y767:Y922))</f>
        <v>28369</v>
      </c>
      <c r="Z924" s="326">
        <f>IF(Z765="kWh",SUMPRODUCT(D767:D922,Z767:Z922))</f>
        <v>488455.24253197666</v>
      </c>
      <c r="AA924" s="326">
        <f>IF(AA765="kw",SUMPRODUCT(N767:N922,O767:O922,AA767:AA922),SUMPRODUCT(D767:D922,AA767:AA922))</f>
        <v>656.34648889319533</v>
      </c>
      <c r="AB924" s="326">
        <f>IF(AB765="kw",SUMPRODUCT(N767:N922,O767:O922,AB767:AB922),SUMPRODUCT(D767:D922,AB767:AB922))</f>
        <v>0</v>
      </c>
      <c r="AC924" s="326">
        <f>IF(AC765="kw",SUMPRODUCT(N767:N922,O767:O922,AC767:AC922),SUMPRODUCT(D767:D922,AC767:AC922))</f>
        <v>0</v>
      </c>
      <c r="AD924" s="326">
        <f>IF(AD765="kw",SUMPRODUCT(N767:N922,O767:O922,AD767:AD922),SUMPRODUCT(D767:D922,AD767:AD922))</f>
        <v>0</v>
      </c>
      <c r="AE924" s="326">
        <f>IF(AE765="kw",SUMPRODUCT(N767:N922,O767:O922,AE767:AE922),SUMPRODUCT(D767:D922,AE767:AE922))</f>
        <v>0</v>
      </c>
      <c r="AF924" s="326">
        <f>IF(AF765="kw",SUMPRODUCT(N767:N922,O767:O922,AF767:AF922),SUMPRODUCT(D767:D922,AF767:AF922))</f>
        <v>0</v>
      </c>
      <c r="AG924" s="326">
        <f>IF(AG765="kw",SUMPRODUCT(N767:N922,O767:O922,AG767:AG922),SUMPRODUCT(D767:D922,AG767:AG922))</f>
        <v>0</v>
      </c>
      <c r="AH924" s="326">
        <f>IF(AH765="kw",SUMPRODUCT(N767:N922,O767:O922,AH767:AH922),SUMPRODUCT(D767:D922,AH767:AH922))</f>
        <v>0</v>
      </c>
      <c r="AI924" s="326">
        <f>IF(AI765="kw",SUMPRODUCT(N767:N922,O767:O922,AI767:AI922),SUMPRODUCT(D767:D922,AI767:AI922))</f>
        <v>0</v>
      </c>
      <c r="AJ924" s="326">
        <f>IF(AJ765="kw",SUMPRODUCT(N767:N922,O767:O922,AJ767:AJ922),SUMPRODUCT(D767:D922,AJ767:AJ922))</f>
        <v>0</v>
      </c>
      <c r="AK924" s="326">
        <f>IF(AK765="kw",SUMPRODUCT(N767:N922,O767:O922,AK767:AK922),SUMPRODUCT(D767:D922,AK767:AK922))</f>
        <v>0</v>
      </c>
      <c r="AL924" s="326">
        <f>IF(AL765="kw",SUMPRODUCT(N767:N922,O767:O922,AL767:AL922),SUMPRODUCT(D767:D922,AL767:AL922))</f>
        <v>0</v>
      </c>
      <c r="AM924" s="327"/>
    </row>
    <row r="925" spans="1:39" ht="15.6">
      <c r="B925" s="388" t="s">
        <v>323</v>
      </c>
      <c r="C925" s="389"/>
      <c r="D925" s="389"/>
      <c r="E925" s="389"/>
      <c r="F925" s="389"/>
      <c r="G925" s="389"/>
      <c r="H925" s="389"/>
      <c r="I925" s="389"/>
      <c r="J925" s="389"/>
      <c r="K925" s="389"/>
      <c r="L925" s="389"/>
      <c r="M925" s="389"/>
      <c r="N925" s="389"/>
      <c r="O925" s="389"/>
      <c r="P925" s="389"/>
      <c r="Q925" s="389"/>
      <c r="R925" s="389"/>
      <c r="S925" s="389"/>
      <c r="T925" s="389"/>
      <c r="U925" s="389"/>
      <c r="V925" s="389"/>
      <c r="W925" s="389"/>
      <c r="X925" s="389"/>
      <c r="Y925" s="389">
        <f>HLOOKUP(Y581,'2. LRAMVA Threshold'!$B$42:$Q$53,11,FALSE)</f>
        <v>5833432</v>
      </c>
      <c r="Z925" s="389">
        <f>HLOOKUP(Z581,'2. LRAMVA Threshold'!$B$42:$Q$53,11,FALSE)</f>
        <v>2034918</v>
      </c>
      <c r="AA925" s="389">
        <f>HLOOKUP(AA581,'2. LRAMVA Threshold'!$B$42:$Q$53,11,FALSE)</f>
        <v>2408</v>
      </c>
      <c r="AB925" s="389">
        <f>HLOOKUP(AB581,'2. LRAMVA Threshold'!$B$42:$Q$53,11,FALSE)</f>
        <v>0</v>
      </c>
      <c r="AC925" s="389">
        <f>HLOOKUP(AC581,'2. LRAMVA Threshold'!$B$42:$Q$53,11,FALSE)</f>
        <v>0</v>
      </c>
      <c r="AD925" s="389">
        <f>HLOOKUP(AD581,'2. LRAMVA Threshold'!$B$42:$Q$53,11,FALSE)</f>
        <v>49</v>
      </c>
      <c r="AE925" s="389">
        <f>HLOOKUP(AE581,'2. LRAMVA Threshold'!$B$42:$Q$53,11,FALSE)</f>
        <v>0</v>
      </c>
      <c r="AF925" s="389">
        <f>HLOOKUP(AF581,'2. LRAMVA Threshold'!$B$42:$Q$53,11,FALSE)</f>
        <v>0</v>
      </c>
      <c r="AG925" s="389">
        <f>HLOOKUP(AG581,'2. LRAMVA Threshold'!$B$42:$Q$53,11,FALSE)</f>
        <v>0</v>
      </c>
      <c r="AH925" s="389">
        <f>HLOOKUP(AH581,'2. LRAMVA Threshold'!$B$42:$Q$53,11,FALSE)</f>
        <v>0</v>
      </c>
      <c r="AI925" s="389">
        <f>HLOOKUP(AI581,'2. LRAMVA Threshold'!$B$42:$Q$53,11,FALSE)</f>
        <v>0</v>
      </c>
      <c r="AJ925" s="389">
        <f>HLOOKUP(AJ581,'2. LRAMVA Threshold'!$B$42:$Q$53,11,FALSE)</f>
        <v>0</v>
      </c>
      <c r="AK925" s="389">
        <f>HLOOKUP(AK581,'2. LRAMVA Threshold'!$B$42:$Q$53,11,FALSE)</f>
        <v>0</v>
      </c>
      <c r="AL925" s="389">
        <f>HLOOKUP(AL581,'2. LRAMVA Threshold'!$B$42:$Q$53,11,FALSE)</f>
        <v>0</v>
      </c>
      <c r="AM925" s="439"/>
    </row>
    <row r="926" spans="1:39" ht="15">
      <c r="B926" s="391"/>
      <c r="C926" s="429"/>
      <c r="D926" s="430"/>
      <c r="E926" s="430"/>
      <c r="F926" s="430"/>
      <c r="G926" s="430"/>
      <c r="H926" s="430"/>
      <c r="I926" s="430"/>
      <c r="J926" s="430"/>
      <c r="K926" s="430"/>
      <c r="L926" s="430"/>
      <c r="M926" s="430"/>
      <c r="N926" s="430"/>
      <c r="O926" s="431"/>
      <c r="P926" s="430"/>
      <c r="Q926" s="430"/>
      <c r="R926" s="430"/>
      <c r="S926" s="432"/>
      <c r="T926" s="432"/>
      <c r="U926" s="432"/>
      <c r="V926" s="432"/>
      <c r="W926" s="430"/>
      <c r="X926" s="430"/>
      <c r="Y926" s="433"/>
      <c r="Z926" s="433"/>
      <c r="AA926" s="433"/>
      <c r="AB926" s="433"/>
      <c r="AC926" s="433"/>
      <c r="AD926" s="433"/>
      <c r="AE926" s="433"/>
      <c r="AF926" s="396"/>
      <c r="AG926" s="396"/>
      <c r="AH926" s="396"/>
      <c r="AI926" s="396"/>
      <c r="AJ926" s="396"/>
      <c r="AK926" s="396"/>
      <c r="AL926" s="396"/>
      <c r="AM926" s="397"/>
    </row>
    <row r="927" spans="1:39" ht="15">
      <c r="B927" s="321" t="s">
        <v>324</v>
      </c>
      <c r="C927" s="335"/>
      <c r="D927" s="335"/>
      <c r="E927" s="373"/>
      <c r="F927" s="373"/>
      <c r="G927" s="373"/>
      <c r="H927" s="373"/>
      <c r="I927" s="373"/>
      <c r="J927" s="373"/>
      <c r="K927" s="373"/>
      <c r="L927" s="373"/>
      <c r="M927" s="373"/>
      <c r="N927" s="373"/>
      <c r="O927" s="288"/>
      <c r="P927" s="337"/>
      <c r="Q927" s="337"/>
      <c r="R927" s="337"/>
      <c r="S927" s="336"/>
      <c r="T927" s="336"/>
      <c r="U927" s="336"/>
      <c r="V927" s="336"/>
      <c r="W927" s="337"/>
      <c r="X927" s="337"/>
      <c r="Y927" s="338">
        <f>HLOOKUP(Y$35,'3.  Distribution Rates'!$C$122:$P$133,11,FALSE)</f>
        <v>1.1000000000000001E-3</v>
      </c>
      <c r="Z927" s="338">
        <f>HLOOKUP(Z$35,'3.  Distribution Rates'!$C$122:$P$133,11,FALSE)</f>
        <v>1.9199999999999998E-2</v>
      </c>
      <c r="AA927" s="338">
        <f>HLOOKUP(AA$35,'3.  Distribution Rates'!$C$122:$P$133,11,FALSE)</f>
        <v>4.4257999999999997</v>
      </c>
      <c r="AB927" s="338">
        <f>HLOOKUP(AB$35,'3.  Distribution Rates'!$C$122:$P$133,11,FALSE)</f>
        <v>1.11E-2</v>
      </c>
      <c r="AC927" s="338">
        <f>HLOOKUP(AC$35,'3.  Distribution Rates'!$C$122:$P$133,11,FALSE)</f>
        <v>13.0177</v>
      </c>
      <c r="AD927" s="338">
        <f>HLOOKUP(AD$35,'3.  Distribution Rates'!$C$122:$P$133,11,FALSE)</f>
        <v>2.7267999999999999</v>
      </c>
      <c r="AE927" s="338">
        <f>HLOOKUP(AE$35,'3.  Distribution Rates'!$C$122:$P$133,11,FALSE)</f>
        <v>0</v>
      </c>
      <c r="AF927" s="338">
        <f>HLOOKUP(AF$35,'3.  Distribution Rates'!$C$122:$P$133,11,FALSE)</f>
        <v>0</v>
      </c>
      <c r="AG927" s="338">
        <f>HLOOKUP(AG$35,'3.  Distribution Rates'!$C$122:$P$133,11,FALSE)</f>
        <v>0</v>
      </c>
      <c r="AH927" s="338">
        <f>HLOOKUP(AH$35,'3.  Distribution Rates'!$C$122:$P$133,11,FALSE)</f>
        <v>0</v>
      </c>
      <c r="AI927" s="338">
        <f>HLOOKUP(AI$35,'3.  Distribution Rates'!$C$122:$P$133,11,FALSE)</f>
        <v>0</v>
      </c>
      <c r="AJ927" s="338">
        <f>HLOOKUP(AJ$35,'3.  Distribution Rates'!$C$122:$P$133,11,FALSE)</f>
        <v>0</v>
      </c>
      <c r="AK927" s="338">
        <f>HLOOKUP(AK$35,'3.  Distribution Rates'!$C$122:$P$133,11,FALSE)</f>
        <v>0</v>
      </c>
      <c r="AL927" s="338">
        <f>HLOOKUP(AL$35,'3.  Distribution Rates'!$C$122:$P$133,11,FALSE)</f>
        <v>0</v>
      </c>
      <c r="AM927" s="374"/>
    </row>
    <row r="928" spans="1:39" ht="15">
      <c r="B928" s="321" t="s">
        <v>325</v>
      </c>
      <c r="C928" s="342"/>
      <c r="D928" s="306"/>
      <c r="E928" s="276"/>
      <c r="F928" s="276"/>
      <c r="G928" s="276"/>
      <c r="H928" s="276"/>
      <c r="I928" s="276"/>
      <c r="J928" s="276"/>
      <c r="K928" s="276"/>
      <c r="L928" s="276"/>
      <c r="M928" s="276"/>
      <c r="N928" s="276"/>
      <c r="O928" s="288"/>
      <c r="P928" s="276"/>
      <c r="Q928" s="276"/>
      <c r="R928" s="276"/>
      <c r="S928" s="306"/>
      <c r="T928" s="306"/>
      <c r="U928" s="306"/>
      <c r="V928" s="306"/>
      <c r="W928" s="276"/>
      <c r="X928" s="276"/>
      <c r="Y928" s="375">
        <f>'4.  2011-2014 LRAM'!Y142*Y927</f>
        <v>950.01014420999945</v>
      </c>
      <c r="Z928" s="375">
        <f>'4.  2011-2014 LRAM'!Z142*Z927</f>
        <v>17449.753959032656</v>
      </c>
      <c r="AA928" s="375">
        <f>'4.  2011-2014 LRAM'!AA142*AA927</f>
        <v>3506.3270668786972</v>
      </c>
      <c r="AB928" s="375">
        <f>'4.  2011-2014 LRAM'!AB142*AB927</f>
        <v>0</v>
      </c>
      <c r="AC928" s="375">
        <f>'4.  2011-2014 LRAM'!AC142*AC927</f>
        <v>0</v>
      </c>
      <c r="AD928" s="375">
        <f>'4.  2011-2014 LRAM'!AD142*AD927</f>
        <v>0</v>
      </c>
      <c r="AE928" s="375">
        <f>'4.  2011-2014 LRAM'!AE142*AE927</f>
        <v>0</v>
      </c>
      <c r="AF928" s="375">
        <f>'4.  2011-2014 LRAM'!AF142*AF927</f>
        <v>0</v>
      </c>
      <c r="AG928" s="375">
        <f>'4.  2011-2014 LRAM'!AG142*AG927</f>
        <v>0</v>
      </c>
      <c r="AH928" s="375">
        <f>'4.  2011-2014 LRAM'!AH142*AH927</f>
        <v>0</v>
      </c>
      <c r="AI928" s="375">
        <f>'4.  2011-2014 LRAM'!AI142*AI927</f>
        <v>0</v>
      </c>
      <c r="AJ928" s="375">
        <f>'4.  2011-2014 LRAM'!AJ142*AJ927</f>
        <v>0</v>
      </c>
      <c r="AK928" s="375">
        <f>'4.  2011-2014 LRAM'!AK142*AK927</f>
        <v>0</v>
      </c>
      <c r="AL928" s="375">
        <f>'4.  2011-2014 LRAM'!AL142*AL927</f>
        <v>0</v>
      </c>
      <c r="AM928" s="626">
        <f t="shared" ref="AM928:AM936" si="2184">SUM(Y928:AL928)</f>
        <v>21906.091170121352</v>
      </c>
    </row>
    <row r="929" spans="2:39" ht="15">
      <c r="B929" s="321" t="s">
        <v>326</v>
      </c>
      <c r="C929" s="342"/>
      <c r="D929" s="306"/>
      <c r="E929" s="276"/>
      <c r="F929" s="276"/>
      <c r="G929" s="276"/>
      <c r="H929" s="276"/>
      <c r="I929" s="276"/>
      <c r="J929" s="276"/>
      <c r="K929" s="276"/>
      <c r="L929" s="276"/>
      <c r="M929" s="276"/>
      <c r="N929" s="276"/>
      <c r="O929" s="288"/>
      <c r="P929" s="276"/>
      <c r="Q929" s="276"/>
      <c r="R929" s="276"/>
      <c r="S929" s="306"/>
      <c r="T929" s="306"/>
      <c r="U929" s="306"/>
      <c r="V929" s="306"/>
      <c r="W929" s="276"/>
      <c r="X929" s="276"/>
      <c r="Y929" s="375">
        <f>'4.  2011-2014 LRAM'!Y271*Y927</f>
        <v>465.7581726647096</v>
      </c>
      <c r="Z929" s="375">
        <f>'4.  2011-2014 LRAM'!Z271*Z927</f>
        <v>16442.692834225873</v>
      </c>
      <c r="AA929" s="375">
        <f>'4.  2011-2014 LRAM'!AA271*AA927</f>
        <v>11690.895785388275</v>
      </c>
      <c r="AB929" s="375">
        <f>'4.  2011-2014 LRAM'!AB271*AB927</f>
        <v>0</v>
      </c>
      <c r="AC929" s="375">
        <f>'4.  2011-2014 LRAM'!AC271*AC927</f>
        <v>0</v>
      </c>
      <c r="AD929" s="375">
        <f>'4.  2011-2014 LRAM'!AD271*AD927</f>
        <v>0</v>
      </c>
      <c r="AE929" s="375">
        <f>'4.  2011-2014 LRAM'!AE271*AE927</f>
        <v>0</v>
      </c>
      <c r="AF929" s="375">
        <f>'4.  2011-2014 LRAM'!AF271*AF927</f>
        <v>0</v>
      </c>
      <c r="AG929" s="375">
        <f>'4.  2011-2014 LRAM'!AG271*AG927</f>
        <v>0</v>
      </c>
      <c r="AH929" s="375">
        <f>'4.  2011-2014 LRAM'!AH271*AH927</f>
        <v>0</v>
      </c>
      <c r="AI929" s="375">
        <f>'4.  2011-2014 LRAM'!AI271*AI927</f>
        <v>0</v>
      </c>
      <c r="AJ929" s="375">
        <f>'4.  2011-2014 LRAM'!AJ271*AJ927</f>
        <v>0</v>
      </c>
      <c r="AK929" s="375">
        <f>'4.  2011-2014 LRAM'!AK271*AK927</f>
        <v>0</v>
      </c>
      <c r="AL929" s="375">
        <f>'4.  2011-2014 LRAM'!AL271*AL927</f>
        <v>0</v>
      </c>
      <c r="AM929" s="626">
        <f t="shared" si="2184"/>
        <v>28599.346792278859</v>
      </c>
    </row>
    <row r="930" spans="2:39" ht="15">
      <c r="B930" s="321" t="s">
        <v>327</v>
      </c>
      <c r="C930" s="342"/>
      <c r="D930" s="306"/>
      <c r="E930" s="276"/>
      <c r="F930" s="276"/>
      <c r="G930" s="276"/>
      <c r="H930" s="276"/>
      <c r="I930" s="276"/>
      <c r="J930" s="276"/>
      <c r="K930" s="276"/>
      <c r="L930" s="276"/>
      <c r="M930" s="276"/>
      <c r="N930" s="276"/>
      <c r="O930" s="288"/>
      <c r="P930" s="276"/>
      <c r="Q930" s="276"/>
      <c r="R930" s="276"/>
      <c r="S930" s="306"/>
      <c r="T930" s="306"/>
      <c r="U930" s="306"/>
      <c r="V930" s="306"/>
      <c r="W930" s="276"/>
      <c r="X930" s="276"/>
      <c r="Y930" s="375">
        <f>'4.  2011-2014 LRAM'!Y399*Y927</f>
        <v>842.1361479336565</v>
      </c>
      <c r="Z930" s="375">
        <f>'4.  2011-2014 LRAM'!Z399*Z927</f>
        <v>15433.186864310992</v>
      </c>
      <c r="AA930" s="375">
        <f>'4.  2011-2014 LRAM'!AA399*AA927</f>
        <v>7727.1289871119043</v>
      </c>
      <c r="AB930" s="375">
        <f>'4.  2011-2014 LRAM'!AB399*AB927</f>
        <v>0</v>
      </c>
      <c r="AC930" s="375">
        <f>'4.  2011-2014 LRAM'!AC399*AC927</f>
        <v>0</v>
      </c>
      <c r="AD930" s="375">
        <f>'4.  2011-2014 LRAM'!AD399*AD927</f>
        <v>0</v>
      </c>
      <c r="AE930" s="375">
        <f>'4.  2011-2014 LRAM'!AE399*AE927</f>
        <v>0</v>
      </c>
      <c r="AF930" s="375">
        <f>'4.  2011-2014 LRAM'!AF399*AF927</f>
        <v>0</v>
      </c>
      <c r="AG930" s="375">
        <f>'4.  2011-2014 LRAM'!AG399*AG927</f>
        <v>0</v>
      </c>
      <c r="AH930" s="375">
        <f>'4.  2011-2014 LRAM'!AH399*AH927</f>
        <v>0</v>
      </c>
      <c r="AI930" s="375">
        <f>'4.  2011-2014 LRAM'!AI399*AI927</f>
        <v>0</v>
      </c>
      <c r="AJ930" s="375">
        <f>'4.  2011-2014 LRAM'!AJ399*AJ927</f>
        <v>0</v>
      </c>
      <c r="AK930" s="375">
        <f>'4.  2011-2014 LRAM'!AK399*AK927</f>
        <v>0</v>
      </c>
      <c r="AL930" s="375">
        <f>'4.  2011-2014 LRAM'!AL399*AL927</f>
        <v>0</v>
      </c>
      <c r="AM930" s="626">
        <f t="shared" si="2184"/>
        <v>24002.451999356552</v>
      </c>
    </row>
    <row r="931" spans="2:39" ht="15">
      <c r="B931" s="321" t="s">
        <v>328</v>
      </c>
      <c r="C931" s="342"/>
      <c r="D931" s="306"/>
      <c r="E931" s="276"/>
      <c r="F931" s="276"/>
      <c r="G931" s="276"/>
      <c r="H931" s="276"/>
      <c r="I931" s="276"/>
      <c r="J931" s="276"/>
      <c r="K931" s="276"/>
      <c r="L931" s="276"/>
      <c r="M931" s="276"/>
      <c r="N931" s="276"/>
      <c r="O931" s="288"/>
      <c r="P931" s="276"/>
      <c r="Q931" s="276"/>
      <c r="R931" s="276"/>
      <c r="S931" s="306"/>
      <c r="T931" s="306"/>
      <c r="U931" s="306"/>
      <c r="V931" s="306"/>
      <c r="W931" s="276"/>
      <c r="X931" s="276"/>
      <c r="Y931" s="375">
        <f>'4.  2011-2014 LRAM'!Y528*Y927</f>
        <v>1984.7078953438001</v>
      </c>
      <c r="Z931" s="375">
        <f>'4.  2011-2014 LRAM'!Z528*Z927</f>
        <v>12952.274648332799</v>
      </c>
      <c r="AA931" s="375">
        <f>'4.  2011-2014 LRAM'!AA528*AA927</f>
        <v>26732.410194743989</v>
      </c>
      <c r="AB931" s="375">
        <f>'4.  2011-2014 LRAM'!AB528*AB927</f>
        <v>0</v>
      </c>
      <c r="AC931" s="375">
        <f>'4.  2011-2014 LRAM'!AC528*AC927</f>
        <v>0</v>
      </c>
      <c r="AD931" s="375">
        <f>'4.  2011-2014 LRAM'!AD528*AD927</f>
        <v>347.942971683888</v>
      </c>
      <c r="AE931" s="375">
        <f>'4.  2011-2014 LRAM'!AE528*AE927</f>
        <v>0</v>
      </c>
      <c r="AF931" s="375">
        <f>'4.  2011-2014 LRAM'!AF528*AF927</f>
        <v>0</v>
      </c>
      <c r="AG931" s="375">
        <f>'4.  2011-2014 LRAM'!AG528*AG927</f>
        <v>0</v>
      </c>
      <c r="AH931" s="375">
        <f>'4.  2011-2014 LRAM'!AH528*AH927</f>
        <v>0</v>
      </c>
      <c r="AI931" s="375">
        <f>'4.  2011-2014 LRAM'!AI528*AI927</f>
        <v>0</v>
      </c>
      <c r="AJ931" s="375">
        <f>'4.  2011-2014 LRAM'!AJ528*AJ927</f>
        <v>0</v>
      </c>
      <c r="AK931" s="375">
        <f>'4.  2011-2014 LRAM'!AK528*AK927</f>
        <v>0</v>
      </c>
      <c r="AL931" s="375">
        <f>'4.  2011-2014 LRAM'!AL528*AL927</f>
        <v>0</v>
      </c>
      <c r="AM931" s="626">
        <f t="shared" si="2184"/>
        <v>42017.335710104475</v>
      </c>
    </row>
    <row r="932" spans="2:39" ht="15">
      <c r="B932" s="321" t="s">
        <v>329</v>
      </c>
      <c r="C932" s="342"/>
      <c r="D932" s="306"/>
      <c r="E932" s="276"/>
      <c r="F932" s="276"/>
      <c r="G932" s="276"/>
      <c r="H932" s="276"/>
      <c r="I932" s="276"/>
      <c r="J932" s="276"/>
      <c r="K932" s="276"/>
      <c r="L932" s="276"/>
      <c r="M932" s="276"/>
      <c r="N932" s="276"/>
      <c r="O932" s="288"/>
      <c r="P932" s="276"/>
      <c r="Q932" s="276"/>
      <c r="R932" s="276"/>
      <c r="S932" s="306"/>
      <c r="T932" s="306"/>
      <c r="U932" s="306"/>
      <c r="V932" s="306"/>
      <c r="W932" s="276"/>
      <c r="X932" s="276"/>
      <c r="Y932" s="375">
        <f t="shared" ref="Y932:AL932" si="2185">Y210*Y927</f>
        <v>4367.0758999999998</v>
      </c>
      <c r="Z932" s="375">
        <f t="shared" si="2185"/>
        <v>19019.146521599996</v>
      </c>
      <c r="AA932" s="375">
        <f t="shared" si="2185"/>
        <v>40136.730446399997</v>
      </c>
      <c r="AB932" s="375">
        <f t="shared" si="2185"/>
        <v>0</v>
      </c>
      <c r="AC932" s="375">
        <f t="shared" si="2185"/>
        <v>0</v>
      </c>
      <c r="AD932" s="375">
        <f t="shared" si="2185"/>
        <v>0</v>
      </c>
      <c r="AE932" s="375">
        <f t="shared" si="2185"/>
        <v>0</v>
      </c>
      <c r="AF932" s="375">
        <f t="shared" si="2185"/>
        <v>0</v>
      </c>
      <c r="AG932" s="375">
        <f t="shared" si="2185"/>
        <v>0</v>
      </c>
      <c r="AH932" s="375">
        <f t="shared" si="2185"/>
        <v>0</v>
      </c>
      <c r="AI932" s="375">
        <f t="shared" si="2185"/>
        <v>0</v>
      </c>
      <c r="AJ932" s="375">
        <f t="shared" si="2185"/>
        <v>0</v>
      </c>
      <c r="AK932" s="375">
        <f t="shared" si="2185"/>
        <v>0</v>
      </c>
      <c r="AL932" s="375">
        <f t="shared" si="2185"/>
        <v>0</v>
      </c>
      <c r="AM932" s="626">
        <f t="shared" si="2184"/>
        <v>63522.952867999993</v>
      </c>
    </row>
    <row r="933" spans="2:39" ht="15">
      <c r="B933" s="321" t="s">
        <v>330</v>
      </c>
      <c r="C933" s="342"/>
      <c r="D933" s="306"/>
      <c r="E933" s="276"/>
      <c r="F933" s="276"/>
      <c r="G933" s="276"/>
      <c r="H933" s="276"/>
      <c r="I933" s="276"/>
      <c r="J933" s="276"/>
      <c r="K933" s="276"/>
      <c r="L933" s="276"/>
      <c r="M933" s="276"/>
      <c r="N933" s="276"/>
      <c r="O933" s="288"/>
      <c r="P933" s="276"/>
      <c r="Q933" s="276"/>
      <c r="R933" s="276"/>
      <c r="S933" s="306"/>
      <c r="T933" s="306"/>
      <c r="U933" s="306"/>
      <c r="V933" s="306"/>
      <c r="W933" s="276"/>
      <c r="X933" s="276"/>
      <c r="Y933" s="375">
        <f t="shared" ref="Y933:AL933" si="2186">Y392*Y927</f>
        <v>5316.4364000000005</v>
      </c>
      <c r="Z933" s="375">
        <f t="shared" si="2186"/>
        <v>22124.909587200003</v>
      </c>
      <c r="AA933" s="375">
        <f t="shared" si="2186"/>
        <v>32033.373897599999</v>
      </c>
      <c r="AB933" s="375">
        <f t="shared" si="2186"/>
        <v>0</v>
      </c>
      <c r="AC933" s="375">
        <f t="shared" si="2186"/>
        <v>0</v>
      </c>
      <c r="AD933" s="375">
        <f t="shared" si="2186"/>
        <v>0</v>
      </c>
      <c r="AE933" s="375">
        <f t="shared" si="2186"/>
        <v>0</v>
      </c>
      <c r="AF933" s="375">
        <f t="shared" si="2186"/>
        <v>0</v>
      </c>
      <c r="AG933" s="375">
        <f t="shared" si="2186"/>
        <v>0</v>
      </c>
      <c r="AH933" s="375">
        <f t="shared" si="2186"/>
        <v>0</v>
      </c>
      <c r="AI933" s="375">
        <f t="shared" si="2186"/>
        <v>0</v>
      </c>
      <c r="AJ933" s="375">
        <f t="shared" si="2186"/>
        <v>0</v>
      </c>
      <c r="AK933" s="375">
        <f t="shared" si="2186"/>
        <v>0</v>
      </c>
      <c r="AL933" s="375">
        <f t="shared" si="2186"/>
        <v>0</v>
      </c>
      <c r="AM933" s="626">
        <f t="shared" si="2184"/>
        <v>59474.719884799997</v>
      </c>
    </row>
    <row r="934" spans="2:39" ht="15">
      <c r="B934" s="321" t="s">
        <v>331</v>
      </c>
      <c r="C934" s="342"/>
      <c r="D934" s="306"/>
      <c r="E934" s="276"/>
      <c r="F934" s="276"/>
      <c r="G934" s="276"/>
      <c r="H934" s="276"/>
      <c r="I934" s="276"/>
      <c r="J934" s="276"/>
      <c r="K934" s="276"/>
      <c r="L934" s="276"/>
      <c r="M934" s="276"/>
      <c r="N934" s="276"/>
      <c r="O934" s="288"/>
      <c r="P934" s="276"/>
      <c r="Q934" s="276"/>
      <c r="R934" s="276"/>
      <c r="S934" s="306"/>
      <c r="T934" s="306"/>
      <c r="U934" s="306"/>
      <c r="V934" s="306"/>
      <c r="W934" s="276"/>
      <c r="X934" s="276"/>
      <c r="Y934" s="375">
        <f t="shared" ref="Y934:AL934" si="2187">Y574*Y927</f>
        <v>7056.4512333333332</v>
      </c>
      <c r="Z934" s="375">
        <f t="shared" si="2187"/>
        <v>35211.109190399999</v>
      </c>
      <c r="AA934" s="375">
        <f t="shared" si="2187"/>
        <v>32769.246910913622</v>
      </c>
      <c r="AB934" s="375">
        <f t="shared" si="2187"/>
        <v>0</v>
      </c>
      <c r="AC934" s="375">
        <f t="shared" si="2187"/>
        <v>0</v>
      </c>
      <c r="AD934" s="375">
        <f t="shared" si="2187"/>
        <v>0</v>
      </c>
      <c r="AE934" s="375">
        <f t="shared" si="2187"/>
        <v>0</v>
      </c>
      <c r="AF934" s="375">
        <f t="shared" si="2187"/>
        <v>0</v>
      </c>
      <c r="AG934" s="375">
        <f t="shared" si="2187"/>
        <v>0</v>
      </c>
      <c r="AH934" s="375">
        <f t="shared" si="2187"/>
        <v>0</v>
      </c>
      <c r="AI934" s="375">
        <f t="shared" si="2187"/>
        <v>0</v>
      </c>
      <c r="AJ934" s="375">
        <f t="shared" si="2187"/>
        <v>0</v>
      </c>
      <c r="AK934" s="375">
        <f t="shared" si="2187"/>
        <v>0</v>
      </c>
      <c r="AL934" s="375">
        <f t="shared" si="2187"/>
        <v>0</v>
      </c>
      <c r="AM934" s="626">
        <f t="shared" si="2184"/>
        <v>75036.807334646961</v>
      </c>
    </row>
    <row r="935" spans="2:39" ht="15">
      <c r="B935" s="321" t="s">
        <v>332</v>
      </c>
      <c r="C935" s="342"/>
      <c r="D935" s="306"/>
      <c r="E935" s="276"/>
      <c r="F935" s="276"/>
      <c r="G935" s="276"/>
      <c r="H935" s="276"/>
      <c r="I935" s="276"/>
      <c r="J935" s="276"/>
      <c r="K935" s="276"/>
      <c r="L935" s="276"/>
      <c r="M935" s="276"/>
      <c r="N935" s="276"/>
      <c r="O935" s="288"/>
      <c r="P935" s="276"/>
      <c r="Q935" s="276"/>
      <c r="R935" s="276"/>
      <c r="S935" s="306"/>
      <c r="T935" s="306"/>
      <c r="U935" s="306"/>
      <c r="V935" s="306"/>
      <c r="W935" s="276"/>
      <c r="X935" s="276"/>
      <c r="Y935" s="375">
        <f t="shared" ref="Y935:AL935" si="2188">Y757*Y927</f>
        <v>2789.1512000000002</v>
      </c>
      <c r="Z935" s="375">
        <f t="shared" si="2188"/>
        <v>24577.066175999997</v>
      </c>
      <c r="AA935" s="375">
        <f t="shared" si="2188"/>
        <v>23261.086871237443</v>
      </c>
      <c r="AB935" s="375">
        <f t="shared" si="2188"/>
        <v>0</v>
      </c>
      <c r="AC935" s="375">
        <f t="shared" si="2188"/>
        <v>0</v>
      </c>
      <c r="AD935" s="375">
        <f t="shared" si="2188"/>
        <v>0</v>
      </c>
      <c r="AE935" s="375">
        <f t="shared" si="2188"/>
        <v>0</v>
      </c>
      <c r="AF935" s="375">
        <f t="shared" si="2188"/>
        <v>0</v>
      </c>
      <c r="AG935" s="375">
        <f t="shared" si="2188"/>
        <v>0</v>
      </c>
      <c r="AH935" s="375">
        <f t="shared" si="2188"/>
        <v>0</v>
      </c>
      <c r="AI935" s="375">
        <f t="shared" si="2188"/>
        <v>0</v>
      </c>
      <c r="AJ935" s="375">
        <f t="shared" si="2188"/>
        <v>0</v>
      </c>
      <c r="AK935" s="375">
        <f t="shared" si="2188"/>
        <v>0</v>
      </c>
      <c r="AL935" s="375">
        <f t="shared" si="2188"/>
        <v>0</v>
      </c>
      <c r="AM935" s="626">
        <f t="shared" si="2184"/>
        <v>50627.304247237436</v>
      </c>
    </row>
    <row r="936" spans="2:39" ht="15">
      <c r="B936" s="321" t="s">
        <v>333</v>
      </c>
      <c r="C936" s="342"/>
      <c r="D936" s="306"/>
      <c r="E936" s="276"/>
      <c r="F936" s="276"/>
      <c r="G936" s="276"/>
      <c r="H936" s="276"/>
      <c r="I936" s="276"/>
      <c r="J936" s="276"/>
      <c r="K936" s="276"/>
      <c r="L936" s="276"/>
      <c r="M936" s="276"/>
      <c r="N936" s="276"/>
      <c r="O936" s="288"/>
      <c r="P936" s="276"/>
      <c r="Q936" s="276"/>
      <c r="R936" s="276"/>
      <c r="S936" s="306"/>
      <c r="T936" s="306"/>
      <c r="U936" s="306"/>
      <c r="V936" s="306"/>
      <c r="W936" s="276"/>
      <c r="X936" s="276"/>
      <c r="Y936" s="375">
        <f>Y924*Y927</f>
        <v>31.205900000000003</v>
      </c>
      <c r="Z936" s="375">
        <f t="shared" ref="Z936:AL936" si="2189">Z924*Z927</f>
        <v>9378.3406566139511</v>
      </c>
      <c r="AA936" s="375">
        <f t="shared" si="2189"/>
        <v>2904.8582905435037</v>
      </c>
      <c r="AB936" s="375">
        <f t="shared" si="2189"/>
        <v>0</v>
      </c>
      <c r="AC936" s="375">
        <f t="shared" si="2189"/>
        <v>0</v>
      </c>
      <c r="AD936" s="375">
        <f t="shared" si="2189"/>
        <v>0</v>
      </c>
      <c r="AE936" s="375">
        <f t="shared" si="2189"/>
        <v>0</v>
      </c>
      <c r="AF936" s="375">
        <f t="shared" si="2189"/>
        <v>0</v>
      </c>
      <c r="AG936" s="375">
        <f t="shared" si="2189"/>
        <v>0</v>
      </c>
      <c r="AH936" s="375">
        <f t="shared" si="2189"/>
        <v>0</v>
      </c>
      <c r="AI936" s="375">
        <f t="shared" si="2189"/>
        <v>0</v>
      </c>
      <c r="AJ936" s="375">
        <f t="shared" si="2189"/>
        <v>0</v>
      </c>
      <c r="AK936" s="375">
        <f t="shared" si="2189"/>
        <v>0</v>
      </c>
      <c r="AL936" s="375">
        <f t="shared" si="2189"/>
        <v>0</v>
      </c>
      <c r="AM936" s="626">
        <f t="shared" si="2184"/>
        <v>12314.404847157455</v>
      </c>
    </row>
    <row r="937" spans="2:39" ht="15.6">
      <c r="B937" s="346" t="s">
        <v>337</v>
      </c>
      <c r="C937" s="342"/>
      <c r="D937" s="333"/>
      <c r="E937" s="331"/>
      <c r="F937" s="331"/>
      <c r="G937" s="331"/>
      <c r="H937" s="331"/>
      <c r="I937" s="331"/>
      <c r="J937" s="331"/>
      <c r="K937" s="331"/>
      <c r="L937" s="331"/>
      <c r="M937" s="331"/>
      <c r="N937" s="331"/>
      <c r="O937" s="297"/>
      <c r="P937" s="331"/>
      <c r="Q937" s="331"/>
      <c r="R937" s="331"/>
      <c r="S937" s="333"/>
      <c r="T937" s="333"/>
      <c r="U937" s="333"/>
      <c r="V937" s="333"/>
      <c r="W937" s="331"/>
      <c r="X937" s="331"/>
      <c r="Y937" s="343">
        <f>SUM(Y928:Y936)</f>
        <v>23802.932993485498</v>
      </c>
      <c r="Z937" s="343">
        <f t="shared" ref="Z937:AE937" si="2190">SUM(Z928:Z936)</f>
        <v>172588.48043771627</v>
      </c>
      <c r="AA937" s="343">
        <f t="shared" si="2190"/>
        <v>180762.05845081745</v>
      </c>
      <c r="AB937" s="343">
        <f t="shared" si="2190"/>
        <v>0</v>
      </c>
      <c r="AC937" s="343">
        <f t="shared" si="2190"/>
        <v>0</v>
      </c>
      <c r="AD937" s="343">
        <f t="shared" si="2190"/>
        <v>347.942971683888</v>
      </c>
      <c r="AE937" s="343">
        <f t="shared" si="2190"/>
        <v>0</v>
      </c>
      <c r="AF937" s="343">
        <f>SUM(AF928:AF936)</f>
        <v>0</v>
      </c>
      <c r="AG937" s="343">
        <f t="shared" ref="AG937:AL937" si="2191">SUM(AG928:AG936)</f>
        <v>0</v>
      </c>
      <c r="AH937" s="343">
        <f t="shared" si="2191"/>
        <v>0</v>
      </c>
      <c r="AI937" s="343">
        <f t="shared" si="2191"/>
        <v>0</v>
      </c>
      <c r="AJ937" s="343">
        <f t="shared" si="2191"/>
        <v>0</v>
      </c>
      <c r="AK937" s="343">
        <f t="shared" si="2191"/>
        <v>0</v>
      </c>
      <c r="AL937" s="343">
        <f t="shared" si="2191"/>
        <v>0</v>
      </c>
      <c r="AM937" s="404">
        <f>SUM(AM928:AM936)</f>
        <v>377501.41485370311</v>
      </c>
    </row>
    <row r="938" spans="2:39" ht="15.6">
      <c r="B938" s="346" t="s">
        <v>338</v>
      </c>
      <c r="C938" s="342"/>
      <c r="D938" s="347"/>
      <c r="E938" s="331"/>
      <c r="F938" s="331"/>
      <c r="G938" s="331"/>
      <c r="H938" s="331"/>
      <c r="I938" s="331"/>
      <c r="J938" s="331"/>
      <c r="K938" s="331"/>
      <c r="L938" s="331"/>
      <c r="M938" s="331"/>
      <c r="N938" s="331"/>
      <c r="O938" s="297"/>
      <c r="P938" s="331"/>
      <c r="Q938" s="331"/>
      <c r="R938" s="331"/>
      <c r="S938" s="333"/>
      <c r="T938" s="333"/>
      <c r="U938" s="333"/>
      <c r="V938" s="333"/>
      <c r="W938" s="331"/>
      <c r="X938" s="331"/>
      <c r="Y938" s="344">
        <f>Y925*Y927</f>
        <v>6416.7752</v>
      </c>
      <c r="Z938" s="344">
        <f t="shared" ref="Z938:AE938" si="2192">Z925*Z927</f>
        <v>39070.425599999995</v>
      </c>
      <c r="AA938" s="344">
        <f t="shared" si="2192"/>
        <v>10657.3264</v>
      </c>
      <c r="AB938" s="344">
        <f t="shared" si="2192"/>
        <v>0</v>
      </c>
      <c r="AC938" s="344">
        <f t="shared" si="2192"/>
        <v>0</v>
      </c>
      <c r="AD938" s="344">
        <f t="shared" si="2192"/>
        <v>133.61320000000001</v>
      </c>
      <c r="AE938" s="344">
        <f t="shared" si="2192"/>
        <v>0</v>
      </c>
      <c r="AF938" s="344">
        <f>AF925*AF927</f>
        <v>0</v>
      </c>
      <c r="AG938" s="344">
        <f t="shared" ref="AG938:AL938" si="2193">AG925*AG927</f>
        <v>0</v>
      </c>
      <c r="AH938" s="344">
        <f t="shared" si="2193"/>
        <v>0</v>
      </c>
      <c r="AI938" s="344">
        <f t="shared" si="2193"/>
        <v>0</v>
      </c>
      <c r="AJ938" s="344">
        <f t="shared" si="2193"/>
        <v>0</v>
      </c>
      <c r="AK938" s="344">
        <f t="shared" si="2193"/>
        <v>0</v>
      </c>
      <c r="AL938" s="344">
        <f t="shared" si="2193"/>
        <v>0</v>
      </c>
      <c r="AM938" s="404">
        <f>SUM(Y938:AL938)</f>
        <v>56278.140399999989</v>
      </c>
    </row>
    <row r="939" spans="2:39" ht="15.6">
      <c r="B939" s="346" t="s">
        <v>339</v>
      </c>
      <c r="C939" s="342"/>
      <c r="D939" s="347"/>
      <c r="E939" s="331"/>
      <c r="F939" s="331"/>
      <c r="G939" s="331"/>
      <c r="H939" s="331"/>
      <c r="I939" s="331"/>
      <c r="J939" s="331"/>
      <c r="K939" s="331"/>
      <c r="L939" s="331"/>
      <c r="M939" s="331"/>
      <c r="N939" s="331"/>
      <c r="O939" s="297"/>
      <c r="P939" s="331"/>
      <c r="Q939" s="331"/>
      <c r="R939" s="331"/>
      <c r="S939" s="347"/>
      <c r="T939" s="347"/>
      <c r="U939" s="347"/>
      <c r="V939" s="347"/>
      <c r="W939" s="331"/>
      <c r="X939" s="331"/>
      <c r="Y939" s="348"/>
      <c r="Z939" s="348"/>
      <c r="AA939" s="348"/>
      <c r="AB939" s="348"/>
      <c r="AC939" s="348"/>
      <c r="AD939" s="348"/>
      <c r="AE939" s="348"/>
      <c r="AF939" s="348"/>
      <c r="AG939" s="348"/>
      <c r="AH939" s="348"/>
      <c r="AI939" s="348"/>
      <c r="AJ939" s="348"/>
      <c r="AK939" s="348"/>
      <c r="AL939" s="348"/>
      <c r="AM939" s="404">
        <f>AM937-AM938</f>
        <v>321223.27445370314</v>
      </c>
    </row>
    <row r="940" spans="2:39" ht="15">
      <c r="B940" s="321"/>
      <c r="C940" s="347"/>
      <c r="D940" s="347"/>
      <c r="E940" s="331"/>
      <c r="F940" s="331"/>
      <c r="G940" s="331"/>
      <c r="H940" s="331"/>
      <c r="I940" s="331"/>
      <c r="J940" s="331"/>
      <c r="K940" s="331"/>
      <c r="L940" s="331"/>
      <c r="M940" s="331"/>
      <c r="N940" s="331"/>
      <c r="O940" s="297"/>
      <c r="P940" s="331"/>
      <c r="Q940" s="331"/>
      <c r="R940" s="331"/>
      <c r="S940" s="347"/>
      <c r="T940" s="342"/>
      <c r="U940" s="347"/>
      <c r="V940" s="347"/>
      <c r="W940" s="331"/>
      <c r="X940" s="331"/>
      <c r="Y940" s="349"/>
      <c r="Z940" s="349"/>
      <c r="AA940" s="349"/>
      <c r="AB940" s="349"/>
      <c r="AC940" s="349"/>
      <c r="AD940" s="349"/>
      <c r="AE940" s="349"/>
      <c r="AF940" s="349"/>
      <c r="AG940" s="349"/>
      <c r="AH940" s="349"/>
      <c r="AI940" s="349"/>
      <c r="AJ940" s="349"/>
      <c r="AK940" s="349"/>
      <c r="AL940" s="349"/>
      <c r="AM940" s="334"/>
    </row>
    <row r="941" spans="2:39" ht="15">
      <c r="B941" s="437" t="s">
        <v>334</v>
      </c>
      <c r="C941" s="361"/>
      <c r="D941" s="381"/>
      <c r="E941" s="381"/>
      <c r="F941" s="381"/>
      <c r="G941" s="381"/>
      <c r="H941" s="381"/>
      <c r="I941" s="381"/>
      <c r="J941" s="381"/>
      <c r="K941" s="381"/>
      <c r="L941" s="381"/>
      <c r="M941" s="381"/>
      <c r="N941" s="381"/>
      <c r="O941" s="380"/>
      <c r="P941" s="381"/>
      <c r="Q941" s="381"/>
      <c r="R941" s="381"/>
      <c r="S941" s="361"/>
      <c r="T941" s="382"/>
      <c r="U941" s="382"/>
      <c r="V941" s="381"/>
      <c r="W941" s="381"/>
      <c r="X941" s="382"/>
      <c r="Y941" s="323">
        <f>SUMPRODUCT(E767:E922,Y767:Y922)</f>
        <v>28369</v>
      </c>
      <c r="Z941" s="323">
        <f>SUMPRODUCT(E767:E922,Z767:Z922)</f>
        <v>485519.43800681771</v>
      </c>
      <c r="AA941" s="323">
        <f t="shared" ref="AA941:AL941" si="2194">IF(AA765="kw",SUMPRODUCT($N$767:$N$922,$P$767:$P$922,AA767:AA922),SUMPRODUCT($E$767:$E$922,AA767:AA922))</f>
        <v>656.34648889319533</v>
      </c>
      <c r="AB941" s="323">
        <f t="shared" si="2194"/>
        <v>0</v>
      </c>
      <c r="AC941" s="323">
        <f t="shared" si="2194"/>
        <v>0</v>
      </c>
      <c r="AD941" s="323">
        <f t="shared" si="2194"/>
        <v>0</v>
      </c>
      <c r="AE941" s="323">
        <f t="shared" si="2194"/>
        <v>0</v>
      </c>
      <c r="AF941" s="323">
        <f t="shared" si="2194"/>
        <v>0</v>
      </c>
      <c r="AG941" s="323">
        <f t="shared" si="2194"/>
        <v>0</v>
      </c>
      <c r="AH941" s="323">
        <f t="shared" si="2194"/>
        <v>0</v>
      </c>
      <c r="AI941" s="323">
        <f t="shared" si="2194"/>
        <v>0</v>
      </c>
      <c r="AJ941" s="323">
        <f t="shared" si="2194"/>
        <v>0</v>
      </c>
      <c r="AK941" s="323">
        <f t="shared" si="2194"/>
        <v>0</v>
      </c>
      <c r="AL941" s="323">
        <f t="shared" si="2194"/>
        <v>0</v>
      </c>
      <c r="AM941" s="383"/>
    </row>
    <row r="942" spans="2:39" ht="15.6">
      <c r="B942" s="365" t="s">
        <v>566</v>
      </c>
      <c r="C942" s="384"/>
      <c r="D942" s="385"/>
      <c r="E942" s="385"/>
      <c r="F942" s="385"/>
      <c r="G942" s="385"/>
      <c r="H942" s="385"/>
      <c r="I942" s="385"/>
      <c r="J942" s="385"/>
      <c r="K942" s="385"/>
      <c r="L942" s="385"/>
      <c r="M942" s="385"/>
      <c r="N942" s="385"/>
      <c r="O942" s="385"/>
      <c r="P942" s="385"/>
      <c r="Q942" s="385"/>
      <c r="R942" s="385"/>
      <c r="S942" s="368"/>
      <c r="T942" s="369"/>
      <c r="U942" s="385"/>
      <c r="V942" s="385"/>
      <c r="W942" s="385"/>
      <c r="X942" s="385"/>
      <c r="Y942" s="406"/>
      <c r="Z942" s="406"/>
      <c r="AA942" s="406"/>
      <c r="AB942" s="406"/>
      <c r="AC942" s="406"/>
      <c r="AD942" s="406"/>
      <c r="AE942" s="406"/>
      <c r="AF942" s="406"/>
      <c r="AG942" s="406"/>
      <c r="AH942" s="406"/>
      <c r="AI942" s="406"/>
      <c r="AJ942" s="406"/>
      <c r="AK942" s="406"/>
      <c r="AL942" s="406"/>
      <c r="AM942" s="386"/>
    </row>
    <row r="943" spans="2:39" collapsed="1"/>
    <row r="945" spans="1:39" ht="15.6">
      <c r="B945" s="277" t="s">
        <v>335</v>
      </c>
      <c r="C945" s="278"/>
      <c r="D945" s="587" t="s">
        <v>509</v>
      </c>
      <c r="E945" s="250"/>
      <c r="F945" s="587"/>
      <c r="G945" s="250"/>
      <c r="H945" s="250"/>
      <c r="I945" s="250"/>
      <c r="J945" s="250"/>
      <c r="K945" s="250"/>
      <c r="L945" s="250"/>
      <c r="M945" s="250"/>
      <c r="N945" s="250"/>
      <c r="O945" s="278"/>
      <c r="P945" s="250"/>
      <c r="Q945" s="250"/>
      <c r="R945" s="250"/>
      <c r="S945" s="250"/>
      <c r="T945" s="250"/>
      <c r="U945" s="250"/>
      <c r="V945" s="250"/>
      <c r="W945" s="250"/>
      <c r="X945" s="250"/>
      <c r="Y945" s="267"/>
      <c r="Z945" s="264"/>
      <c r="AA945" s="264"/>
      <c r="AB945" s="264"/>
      <c r="AC945" s="264"/>
      <c r="AD945" s="264"/>
      <c r="AE945" s="264"/>
      <c r="AF945" s="264"/>
      <c r="AG945" s="264"/>
      <c r="AH945" s="264"/>
      <c r="AI945" s="264"/>
      <c r="AJ945" s="264"/>
      <c r="AK945" s="264"/>
      <c r="AL945" s="264"/>
    </row>
    <row r="946" spans="1:39" ht="27.6">
      <c r="B946" s="922" t="s">
        <v>208</v>
      </c>
      <c r="C946" s="924" t="s">
        <v>33</v>
      </c>
      <c r="D946" s="281" t="s">
        <v>407</v>
      </c>
      <c r="E946" s="926" t="s">
        <v>206</v>
      </c>
      <c r="F946" s="927"/>
      <c r="G946" s="927"/>
      <c r="H946" s="927"/>
      <c r="I946" s="927"/>
      <c r="J946" s="927"/>
      <c r="K946" s="927"/>
      <c r="L946" s="927"/>
      <c r="M946" s="928"/>
      <c r="N946" s="932" t="s">
        <v>210</v>
      </c>
      <c r="O946" s="281" t="s">
        <v>408</v>
      </c>
      <c r="P946" s="926" t="s">
        <v>209</v>
      </c>
      <c r="Q946" s="927"/>
      <c r="R946" s="927"/>
      <c r="S946" s="927"/>
      <c r="T946" s="927"/>
      <c r="U946" s="927"/>
      <c r="V946" s="927"/>
      <c r="W946" s="927"/>
      <c r="X946" s="928"/>
      <c r="Y946" s="929" t="s">
        <v>240</v>
      </c>
      <c r="Z946" s="930"/>
      <c r="AA946" s="930"/>
      <c r="AB946" s="930"/>
      <c r="AC946" s="930"/>
      <c r="AD946" s="930"/>
      <c r="AE946" s="930"/>
      <c r="AF946" s="930"/>
      <c r="AG946" s="930"/>
      <c r="AH946" s="930"/>
      <c r="AI946" s="930"/>
      <c r="AJ946" s="930"/>
      <c r="AK946" s="930"/>
      <c r="AL946" s="930"/>
      <c r="AM946" s="931"/>
    </row>
    <row r="947" spans="1:39">
      <c r="B947" s="923"/>
      <c r="C947" s="925"/>
      <c r="D947" s="282">
        <v>2020</v>
      </c>
      <c r="E947" s="282">
        <v>2021</v>
      </c>
      <c r="F947" s="282">
        <v>2022</v>
      </c>
      <c r="G947" s="282">
        <v>2023</v>
      </c>
      <c r="H947" s="282">
        <v>2024</v>
      </c>
      <c r="I947" s="282">
        <v>2025</v>
      </c>
      <c r="J947" s="282">
        <v>2026</v>
      </c>
      <c r="K947" s="282">
        <v>2027</v>
      </c>
      <c r="L947" s="282">
        <v>2028</v>
      </c>
      <c r="M947" s="282">
        <v>2029</v>
      </c>
      <c r="N947" s="933"/>
      <c r="O947" s="282">
        <v>2020</v>
      </c>
      <c r="P947" s="282">
        <v>2021</v>
      </c>
      <c r="Q947" s="282">
        <v>2022</v>
      </c>
      <c r="R947" s="282">
        <v>2023</v>
      </c>
      <c r="S947" s="282">
        <v>2024</v>
      </c>
      <c r="T947" s="282">
        <v>2025</v>
      </c>
      <c r="U947" s="282">
        <v>2026</v>
      </c>
      <c r="V947" s="282">
        <v>2027</v>
      </c>
      <c r="W947" s="282">
        <v>2028</v>
      </c>
      <c r="X947" s="282">
        <v>2029</v>
      </c>
      <c r="Y947" s="282" t="str">
        <f>'1.  LRAMVA Summary'!D52</f>
        <v>Residential</v>
      </c>
      <c r="Z947" s="282" t="str">
        <f>'1.  LRAMVA Summary'!E52</f>
        <v>GS&lt;50 kW</v>
      </c>
      <c r="AA947" s="282" t="str">
        <f>'1.  LRAMVA Summary'!F52</f>
        <v>GS 50 to 4,999</v>
      </c>
      <c r="AB947" s="282" t="str">
        <f>'1.  LRAMVA Summary'!G52</f>
        <v>USL</v>
      </c>
      <c r="AC947" s="282" t="str">
        <f>'1.  LRAMVA Summary'!H52</f>
        <v>Sentinel Lighting</v>
      </c>
      <c r="AD947" s="282" t="str">
        <f>'1.  LRAMVA Summary'!I52</f>
        <v>Street Lighting</v>
      </c>
      <c r="AE947" s="282" t="str">
        <f>'1.  LRAMVA Summary'!J52</f>
        <v/>
      </c>
      <c r="AF947" s="282" t="str">
        <f>'1.  LRAMVA Summary'!K52</f>
        <v/>
      </c>
      <c r="AG947" s="282" t="str">
        <f>'1.  LRAMVA Summary'!L52</f>
        <v/>
      </c>
      <c r="AH947" s="282" t="str">
        <f>'1.  LRAMVA Summary'!M52</f>
        <v/>
      </c>
      <c r="AI947" s="282" t="str">
        <f>'1.  LRAMVA Summary'!N52</f>
        <v/>
      </c>
      <c r="AJ947" s="282" t="str">
        <f>'1.  LRAMVA Summary'!O52</f>
        <v/>
      </c>
      <c r="AK947" s="282" t="str">
        <f>'1.  LRAMVA Summary'!P52</f>
        <v/>
      </c>
      <c r="AL947" s="282" t="str">
        <f>'1.  LRAMVA Summary'!Q52</f>
        <v/>
      </c>
      <c r="AM947" s="284" t="str">
        <f>'1.  LRAMVA Summary'!R52</f>
        <v>Total</v>
      </c>
    </row>
    <row r="948" spans="1:39" ht="15.6">
      <c r="A948" s="529"/>
      <c r="B948" s="515" t="s">
        <v>489</v>
      </c>
      <c r="C948" s="286"/>
      <c r="D948" s="286"/>
      <c r="E948" s="286"/>
      <c r="F948" s="286"/>
      <c r="G948" s="286"/>
      <c r="H948" s="286"/>
      <c r="I948" s="286"/>
      <c r="J948" s="286"/>
      <c r="K948" s="286"/>
      <c r="L948" s="286"/>
      <c r="M948" s="286"/>
      <c r="N948" s="287"/>
      <c r="O948" s="286"/>
      <c r="P948" s="286"/>
      <c r="Q948" s="286"/>
      <c r="R948" s="286"/>
      <c r="S948" s="286"/>
      <c r="T948" s="286"/>
      <c r="U948" s="286"/>
      <c r="V948" s="286"/>
      <c r="W948" s="286"/>
      <c r="X948" s="286"/>
      <c r="Y948" s="288" t="str">
        <f>'1.  LRAMVA Summary'!D53</f>
        <v>kWh</v>
      </c>
      <c r="Z948" s="288" t="str">
        <f>'1.  LRAMVA Summary'!E53</f>
        <v>kWh</v>
      </c>
      <c r="AA948" s="288" t="str">
        <f>'1.  LRAMVA Summary'!F53</f>
        <v>kW</v>
      </c>
      <c r="AB948" s="288" t="str">
        <f>'1.  LRAMVA Summary'!G53</f>
        <v>kWh</v>
      </c>
      <c r="AC948" s="288" t="str">
        <f>'1.  LRAMVA Summary'!H53</f>
        <v>kW</v>
      </c>
      <c r="AD948" s="288" t="str">
        <f>'1.  LRAMVA Summary'!I53</f>
        <v>kW</v>
      </c>
      <c r="AE948" s="288">
        <f>'1.  LRAMVA Summary'!J53</f>
        <v>0</v>
      </c>
      <c r="AF948" s="288">
        <f>'1.  LRAMVA Summary'!K53</f>
        <v>0</v>
      </c>
      <c r="AG948" s="288">
        <f>'1.  LRAMVA Summary'!L53</f>
        <v>0</v>
      </c>
      <c r="AH948" s="288">
        <f>'1.  LRAMVA Summary'!M53</f>
        <v>0</v>
      </c>
      <c r="AI948" s="288">
        <f>'1.  LRAMVA Summary'!N53</f>
        <v>0</v>
      </c>
      <c r="AJ948" s="288">
        <f>'1.  LRAMVA Summary'!O53</f>
        <v>0</v>
      </c>
      <c r="AK948" s="288">
        <f>'1.  LRAMVA Summary'!P53</f>
        <v>0</v>
      </c>
      <c r="AL948" s="288">
        <f>'1.  LRAMVA Summary'!Q53</f>
        <v>0</v>
      </c>
      <c r="AM948" s="289"/>
    </row>
    <row r="949" spans="1:39" ht="15.6" outlineLevel="1">
      <c r="A949" s="529"/>
      <c r="B949" s="501" t="s">
        <v>482</v>
      </c>
      <c r="C949" s="286"/>
      <c r="D949" s="286"/>
      <c r="E949" s="286"/>
      <c r="F949" s="286"/>
      <c r="G949" s="286"/>
      <c r="H949" s="286"/>
      <c r="I949" s="286"/>
      <c r="J949" s="286"/>
      <c r="K949" s="286"/>
      <c r="L949" s="286"/>
      <c r="M949" s="286"/>
      <c r="N949" s="287"/>
      <c r="O949" s="286"/>
      <c r="P949" s="286"/>
      <c r="Q949" s="286"/>
      <c r="R949" s="286"/>
      <c r="S949" s="286"/>
      <c r="T949" s="286"/>
      <c r="U949" s="286"/>
      <c r="V949" s="286"/>
      <c r="W949" s="286"/>
      <c r="X949" s="286"/>
      <c r="Y949" s="288"/>
      <c r="Z949" s="288"/>
      <c r="AA949" s="288"/>
      <c r="AB949" s="288"/>
      <c r="AC949" s="288"/>
      <c r="AD949" s="288"/>
      <c r="AE949" s="288"/>
      <c r="AF949" s="288"/>
      <c r="AG949" s="288"/>
      <c r="AH949" s="288"/>
      <c r="AI949" s="288"/>
      <c r="AJ949" s="288"/>
      <c r="AK949" s="288"/>
      <c r="AL949" s="288"/>
      <c r="AM949" s="289"/>
    </row>
    <row r="950" spans="1:39" ht="15" outlineLevel="1">
      <c r="A950" s="529">
        <v>1</v>
      </c>
      <c r="B950" s="425" t="s">
        <v>95</v>
      </c>
      <c r="C950" s="288" t="s">
        <v>25</v>
      </c>
      <c r="D950" s="292"/>
      <c r="E950" s="292"/>
      <c r="F950" s="292"/>
      <c r="G950" s="292"/>
      <c r="H950" s="292"/>
      <c r="I950" s="292"/>
      <c r="J950" s="292"/>
      <c r="K950" s="292"/>
      <c r="L950" s="292"/>
      <c r="M950" s="292"/>
      <c r="N950" s="288"/>
      <c r="O950" s="292"/>
      <c r="P950" s="292"/>
      <c r="Q950" s="292"/>
      <c r="R950" s="292"/>
      <c r="S950" s="292"/>
      <c r="T950" s="292"/>
      <c r="U950" s="292"/>
      <c r="V950" s="292"/>
      <c r="W950" s="292"/>
      <c r="X950" s="292"/>
      <c r="Y950" s="412"/>
      <c r="Z950" s="412"/>
      <c r="AA950" s="412"/>
      <c r="AB950" s="412"/>
      <c r="AC950" s="412"/>
      <c r="AD950" s="412"/>
      <c r="AE950" s="412"/>
      <c r="AF950" s="407"/>
      <c r="AG950" s="407"/>
      <c r="AH950" s="407"/>
      <c r="AI950" s="407"/>
      <c r="AJ950" s="407"/>
      <c r="AK950" s="407"/>
      <c r="AL950" s="407"/>
      <c r="AM950" s="293">
        <f>SUM(Y950:AL950)</f>
        <v>0</v>
      </c>
    </row>
    <row r="951" spans="1:39" ht="15" outlineLevel="1">
      <c r="A951" s="529"/>
      <c r="B951" s="291" t="s">
        <v>340</v>
      </c>
      <c r="C951" s="288" t="s">
        <v>160</v>
      </c>
      <c r="D951" s="292"/>
      <c r="E951" s="292"/>
      <c r="F951" s="292"/>
      <c r="G951" s="292"/>
      <c r="H951" s="292"/>
      <c r="I951" s="292"/>
      <c r="J951" s="292"/>
      <c r="K951" s="292"/>
      <c r="L951" s="292"/>
      <c r="M951" s="292"/>
      <c r="N951" s="465"/>
      <c r="O951" s="292"/>
      <c r="P951" s="292"/>
      <c r="Q951" s="292"/>
      <c r="R951" s="292"/>
      <c r="S951" s="292"/>
      <c r="T951" s="292"/>
      <c r="U951" s="292"/>
      <c r="V951" s="292"/>
      <c r="W951" s="292"/>
      <c r="X951" s="292"/>
      <c r="Y951" s="408">
        <f>Y950</f>
        <v>0</v>
      </c>
      <c r="Z951" s="408">
        <f t="shared" ref="Z951" si="2195">Z950</f>
        <v>0</v>
      </c>
      <c r="AA951" s="408">
        <f t="shared" ref="AA951" si="2196">AA950</f>
        <v>0</v>
      </c>
      <c r="AB951" s="408">
        <f t="shared" ref="AB951" si="2197">AB950</f>
        <v>0</v>
      </c>
      <c r="AC951" s="408">
        <f t="shared" ref="AC951" si="2198">AC950</f>
        <v>0</v>
      </c>
      <c r="AD951" s="408">
        <f t="shared" ref="AD951" si="2199">AD950</f>
        <v>0</v>
      </c>
      <c r="AE951" s="408">
        <f t="shared" ref="AE951" si="2200">AE950</f>
        <v>0</v>
      </c>
      <c r="AF951" s="408">
        <f t="shared" ref="AF951" si="2201">AF950</f>
        <v>0</v>
      </c>
      <c r="AG951" s="408">
        <f t="shared" ref="AG951" si="2202">AG950</f>
        <v>0</v>
      </c>
      <c r="AH951" s="408">
        <f t="shared" ref="AH951" si="2203">AH950</f>
        <v>0</v>
      </c>
      <c r="AI951" s="408">
        <f t="shared" ref="AI951" si="2204">AI950</f>
        <v>0</v>
      </c>
      <c r="AJ951" s="408">
        <f t="shared" ref="AJ951" si="2205">AJ950</f>
        <v>0</v>
      </c>
      <c r="AK951" s="408">
        <f t="shared" ref="AK951" si="2206">AK950</f>
        <v>0</v>
      </c>
      <c r="AL951" s="408">
        <f t="shared" ref="AL951" si="2207">AL950</f>
        <v>0</v>
      </c>
      <c r="AM951" s="294"/>
    </row>
    <row r="952" spans="1:39" ht="15.6" outlineLevel="1">
      <c r="A952" s="529"/>
      <c r="B952" s="295"/>
      <c r="C952" s="296"/>
      <c r="D952" s="296"/>
      <c r="E952" s="296"/>
      <c r="F952" s="296"/>
      <c r="G952" s="296"/>
      <c r="H952" s="296"/>
      <c r="I952" s="296"/>
      <c r="J952" s="296"/>
      <c r="K952" s="296"/>
      <c r="L952" s="296"/>
      <c r="M952" s="296"/>
      <c r="N952" s="297"/>
      <c r="O952" s="296"/>
      <c r="P952" s="296"/>
      <c r="Q952" s="296"/>
      <c r="R952" s="296"/>
      <c r="S952" s="296"/>
      <c r="T952" s="296"/>
      <c r="U952" s="296"/>
      <c r="V952" s="296"/>
      <c r="W952" s="296"/>
      <c r="X952" s="296"/>
      <c r="Y952" s="409"/>
      <c r="Z952" s="410"/>
      <c r="AA952" s="410"/>
      <c r="AB952" s="410"/>
      <c r="AC952" s="410"/>
      <c r="AD952" s="410"/>
      <c r="AE952" s="410"/>
      <c r="AF952" s="410"/>
      <c r="AG952" s="410"/>
      <c r="AH952" s="410"/>
      <c r="AI952" s="410"/>
      <c r="AJ952" s="410"/>
      <c r="AK952" s="410"/>
      <c r="AL952" s="410"/>
      <c r="AM952" s="299"/>
    </row>
    <row r="953" spans="1:39" ht="15" outlineLevel="1">
      <c r="A953" s="529">
        <v>2</v>
      </c>
      <c r="B953" s="425" t="s">
        <v>96</v>
      </c>
      <c r="C953" s="288" t="s">
        <v>25</v>
      </c>
      <c r="D953" s="292"/>
      <c r="E953" s="292"/>
      <c r="F953" s="292"/>
      <c r="G953" s="292"/>
      <c r="H953" s="292"/>
      <c r="I953" s="292"/>
      <c r="J953" s="292"/>
      <c r="K953" s="292"/>
      <c r="L953" s="292"/>
      <c r="M953" s="292"/>
      <c r="N953" s="288"/>
      <c r="O953" s="292"/>
      <c r="P953" s="292"/>
      <c r="Q953" s="292"/>
      <c r="R953" s="292"/>
      <c r="S953" s="292"/>
      <c r="T953" s="292"/>
      <c r="U953" s="292"/>
      <c r="V953" s="292"/>
      <c r="W953" s="292"/>
      <c r="X953" s="292"/>
      <c r="Y953" s="412"/>
      <c r="Z953" s="412"/>
      <c r="AA953" s="412"/>
      <c r="AB953" s="412"/>
      <c r="AC953" s="412"/>
      <c r="AD953" s="412"/>
      <c r="AE953" s="412"/>
      <c r="AF953" s="407"/>
      <c r="AG953" s="407"/>
      <c r="AH953" s="407"/>
      <c r="AI953" s="407"/>
      <c r="AJ953" s="407"/>
      <c r="AK953" s="407"/>
      <c r="AL953" s="407"/>
      <c r="AM953" s="293">
        <f>SUM(Y953:AL953)</f>
        <v>0</v>
      </c>
    </row>
    <row r="954" spans="1:39" ht="15" outlineLevel="1">
      <c r="A954" s="529"/>
      <c r="B954" s="291" t="s">
        <v>340</v>
      </c>
      <c r="C954" s="288" t="s">
        <v>160</v>
      </c>
      <c r="D954" s="292"/>
      <c r="E954" s="292"/>
      <c r="F954" s="292"/>
      <c r="G954" s="292"/>
      <c r="H954" s="292"/>
      <c r="I954" s="292"/>
      <c r="J954" s="292"/>
      <c r="K954" s="292"/>
      <c r="L954" s="292"/>
      <c r="M954" s="292"/>
      <c r="N954" s="465"/>
      <c r="O954" s="292"/>
      <c r="P954" s="292"/>
      <c r="Q954" s="292"/>
      <c r="R954" s="292"/>
      <c r="S954" s="292"/>
      <c r="T954" s="292"/>
      <c r="U954" s="292"/>
      <c r="V954" s="292"/>
      <c r="W954" s="292"/>
      <c r="X954" s="292"/>
      <c r="Y954" s="408">
        <f>Y953</f>
        <v>0</v>
      </c>
      <c r="Z954" s="408">
        <f t="shared" ref="Z954" si="2208">Z953</f>
        <v>0</v>
      </c>
      <c r="AA954" s="408">
        <f t="shared" ref="AA954" si="2209">AA953</f>
        <v>0</v>
      </c>
      <c r="AB954" s="408">
        <f t="shared" ref="AB954" si="2210">AB953</f>
        <v>0</v>
      </c>
      <c r="AC954" s="408">
        <f t="shared" ref="AC954" si="2211">AC953</f>
        <v>0</v>
      </c>
      <c r="AD954" s="408">
        <f t="shared" ref="AD954" si="2212">AD953</f>
        <v>0</v>
      </c>
      <c r="AE954" s="408">
        <f t="shared" ref="AE954" si="2213">AE953</f>
        <v>0</v>
      </c>
      <c r="AF954" s="408">
        <f t="shared" ref="AF954" si="2214">AF953</f>
        <v>0</v>
      </c>
      <c r="AG954" s="408">
        <f t="shared" ref="AG954" si="2215">AG953</f>
        <v>0</v>
      </c>
      <c r="AH954" s="408">
        <f t="shared" ref="AH954" si="2216">AH953</f>
        <v>0</v>
      </c>
      <c r="AI954" s="408">
        <f t="shared" ref="AI954" si="2217">AI953</f>
        <v>0</v>
      </c>
      <c r="AJ954" s="408">
        <f t="shared" ref="AJ954" si="2218">AJ953</f>
        <v>0</v>
      </c>
      <c r="AK954" s="408">
        <f t="shared" ref="AK954" si="2219">AK953</f>
        <v>0</v>
      </c>
      <c r="AL954" s="408">
        <f t="shared" ref="AL954" si="2220">AL953</f>
        <v>0</v>
      </c>
      <c r="AM954" s="294"/>
    </row>
    <row r="955" spans="1:39" ht="15.6" outlineLevel="1">
      <c r="A955" s="529"/>
      <c r="B955" s="295"/>
      <c r="C955" s="296"/>
      <c r="D955" s="301"/>
      <c r="E955" s="301"/>
      <c r="F955" s="301"/>
      <c r="G955" s="301"/>
      <c r="H955" s="301"/>
      <c r="I955" s="301"/>
      <c r="J955" s="301"/>
      <c r="K955" s="301"/>
      <c r="L955" s="301"/>
      <c r="M955" s="301"/>
      <c r="N955" s="297"/>
      <c r="O955" s="301"/>
      <c r="P955" s="301"/>
      <c r="Q955" s="301"/>
      <c r="R955" s="301"/>
      <c r="S955" s="301"/>
      <c r="T955" s="301"/>
      <c r="U955" s="301"/>
      <c r="V955" s="301"/>
      <c r="W955" s="301"/>
      <c r="X955" s="301"/>
      <c r="Y955" s="409"/>
      <c r="Z955" s="410"/>
      <c r="AA955" s="410"/>
      <c r="AB955" s="410"/>
      <c r="AC955" s="410"/>
      <c r="AD955" s="410"/>
      <c r="AE955" s="410"/>
      <c r="AF955" s="410"/>
      <c r="AG955" s="410"/>
      <c r="AH955" s="410"/>
      <c r="AI955" s="410"/>
      <c r="AJ955" s="410"/>
      <c r="AK955" s="410"/>
      <c r="AL955" s="410"/>
      <c r="AM955" s="299"/>
    </row>
    <row r="956" spans="1:39" ht="15" outlineLevel="1">
      <c r="A956" s="529">
        <v>3</v>
      </c>
      <c r="B956" s="425" t="s">
        <v>97</v>
      </c>
      <c r="C956" s="288" t="s">
        <v>25</v>
      </c>
      <c r="D956" s="292"/>
      <c r="E956" s="292"/>
      <c r="F956" s="292"/>
      <c r="G956" s="292"/>
      <c r="H956" s="292"/>
      <c r="I956" s="292"/>
      <c r="J956" s="292"/>
      <c r="K956" s="292"/>
      <c r="L956" s="292"/>
      <c r="M956" s="292"/>
      <c r="N956" s="288"/>
      <c r="O956" s="292"/>
      <c r="P956" s="292"/>
      <c r="Q956" s="292"/>
      <c r="R956" s="292"/>
      <c r="S956" s="292"/>
      <c r="T956" s="292"/>
      <c r="U956" s="292"/>
      <c r="V956" s="292"/>
      <c r="W956" s="292"/>
      <c r="X956" s="292"/>
      <c r="Y956" s="412"/>
      <c r="Z956" s="412"/>
      <c r="AA956" s="412"/>
      <c r="AB956" s="412"/>
      <c r="AC956" s="412"/>
      <c r="AD956" s="412"/>
      <c r="AE956" s="412"/>
      <c r="AF956" s="407"/>
      <c r="AG956" s="407"/>
      <c r="AH956" s="407"/>
      <c r="AI956" s="407"/>
      <c r="AJ956" s="407"/>
      <c r="AK956" s="407"/>
      <c r="AL956" s="407"/>
      <c r="AM956" s="293">
        <f>SUM(Y956:AL956)</f>
        <v>0</v>
      </c>
    </row>
    <row r="957" spans="1:39" ht="15" outlineLevel="1">
      <c r="A957" s="529"/>
      <c r="B957" s="291" t="s">
        <v>340</v>
      </c>
      <c r="C957" s="288" t="s">
        <v>160</v>
      </c>
      <c r="D957" s="292"/>
      <c r="E957" s="292"/>
      <c r="F957" s="292"/>
      <c r="G957" s="292"/>
      <c r="H957" s="292"/>
      <c r="I957" s="292"/>
      <c r="J957" s="292"/>
      <c r="K957" s="292"/>
      <c r="L957" s="292"/>
      <c r="M957" s="292"/>
      <c r="N957" s="465"/>
      <c r="O957" s="292"/>
      <c r="P957" s="292"/>
      <c r="Q957" s="292"/>
      <c r="R957" s="292"/>
      <c r="S957" s="292"/>
      <c r="T957" s="292"/>
      <c r="U957" s="292"/>
      <c r="V957" s="292"/>
      <c r="W957" s="292"/>
      <c r="X957" s="292"/>
      <c r="Y957" s="408">
        <f>Y956</f>
        <v>0</v>
      </c>
      <c r="Z957" s="408">
        <f t="shared" ref="Z957" si="2221">Z956</f>
        <v>0</v>
      </c>
      <c r="AA957" s="408">
        <f t="shared" ref="AA957" si="2222">AA956</f>
        <v>0</v>
      </c>
      <c r="AB957" s="408">
        <f t="shared" ref="AB957" si="2223">AB956</f>
        <v>0</v>
      </c>
      <c r="AC957" s="408">
        <f t="shared" ref="AC957" si="2224">AC956</f>
        <v>0</v>
      </c>
      <c r="AD957" s="408">
        <f t="shared" ref="AD957" si="2225">AD956</f>
        <v>0</v>
      </c>
      <c r="AE957" s="408">
        <f t="shared" ref="AE957" si="2226">AE956</f>
        <v>0</v>
      </c>
      <c r="AF957" s="408">
        <f t="shared" ref="AF957" si="2227">AF956</f>
        <v>0</v>
      </c>
      <c r="AG957" s="408">
        <f t="shared" ref="AG957" si="2228">AG956</f>
        <v>0</v>
      </c>
      <c r="AH957" s="408">
        <f t="shared" ref="AH957" si="2229">AH956</f>
        <v>0</v>
      </c>
      <c r="AI957" s="408">
        <f t="shared" ref="AI957" si="2230">AI956</f>
        <v>0</v>
      </c>
      <c r="AJ957" s="408">
        <f t="shared" ref="AJ957" si="2231">AJ956</f>
        <v>0</v>
      </c>
      <c r="AK957" s="408">
        <f t="shared" ref="AK957" si="2232">AK956</f>
        <v>0</v>
      </c>
      <c r="AL957" s="408">
        <f t="shared" ref="AL957" si="2233">AL956</f>
        <v>0</v>
      </c>
      <c r="AM957" s="294"/>
    </row>
    <row r="958" spans="1:39" ht="15" outlineLevel="1">
      <c r="A958" s="529"/>
      <c r="B958" s="291"/>
      <c r="C958" s="302"/>
      <c r="D958" s="288"/>
      <c r="E958" s="288"/>
      <c r="F958" s="288"/>
      <c r="G958" s="288"/>
      <c r="H958" s="288"/>
      <c r="I958" s="288"/>
      <c r="J958" s="288"/>
      <c r="K958" s="288"/>
      <c r="L958" s="288"/>
      <c r="M958" s="288"/>
      <c r="N958" s="288"/>
      <c r="O958" s="288"/>
      <c r="P958" s="288"/>
      <c r="Q958" s="288"/>
      <c r="R958" s="288"/>
      <c r="S958" s="288"/>
      <c r="T958" s="288"/>
      <c r="U958" s="288"/>
      <c r="V958" s="288"/>
      <c r="W958" s="288"/>
      <c r="X958" s="288"/>
      <c r="Y958" s="409"/>
      <c r="Z958" s="409"/>
      <c r="AA958" s="409"/>
      <c r="AB958" s="409"/>
      <c r="AC958" s="409"/>
      <c r="AD958" s="409"/>
      <c r="AE958" s="409"/>
      <c r="AF958" s="409"/>
      <c r="AG958" s="409"/>
      <c r="AH958" s="409"/>
      <c r="AI958" s="409"/>
      <c r="AJ958" s="409"/>
      <c r="AK958" s="409"/>
      <c r="AL958" s="409"/>
      <c r="AM958" s="303"/>
    </row>
    <row r="959" spans="1:39" ht="15" outlineLevel="1">
      <c r="A959" s="529">
        <v>4</v>
      </c>
      <c r="B959" s="517" t="s">
        <v>659</v>
      </c>
      <c r="C959" s="288" t="s">
        <v>25</v>
      </c>
      <c r="D959" s="292"/>
      <c r="E959" s="292"/>
      <c r="F959" s="292"/>
      <c r="G959" s="292"/>
      <c r="H959" s="292"/>
      <c r="I959" s="292"/>
      <c r="J959" s="292"/>
      <c r="K959" s="292"/>
      <c r="L959" s="292"/>
      <c r="M959" s="292"/>
      <c r="N959" s="288"/>
      <c r="O959" s="292"/>
      <c r="P959" s="292"/>
      <c r="Q959" s="292"/>
      <c r="R959" s="292"/>
      <c r="S959" s="292"/>
      <c r="T959" s="292"/>
      <c r="U959" s="292"/>
      <c r="V959" s="292"/>
      <c r="W959" s="292"/>
      <c r="X959" s="292"/>
      <c r="Y959" s="412"/>
      <c r="Z959" s="412"/>
      <c r="AA959" s="412"/>
      <c r="AB959" s="412"/>
      <c r="AC959" s="412"/>
      <c r="AD959" s="412"/>
      <c r="AE959" s="412"/>
      <c r="AF959" s="407"/>
      <c r="AG959" s="407"/>
      <c r="AH959" s="407"/>
      <c r="AI959" s="407"/>
      <c r="AJ959" s="407"/>
      <c r="AK959" s="407"/>
      <c r="AL959" s="407"/>
      <c r="AM959" s="293">
        <f>SUM(Y959:AL959)</f>
        <v>0</v>
      </c>
    </row>
    <row r="960" spans="1:39" ht="15" outlineLevel="1">
      <c r="A960" s="529"/>
      <c r="B960" s="291" t="s">
        <v>340</v>
      </c>
      <c r="C960" s="288" t="s">
        <v>160</v>
      </c>
      <c r="D960" s="292"/>
      <c r="E960" s="292"/>
      <c r="F960" s="292"/>
      <c r="G960" s="292"/>
      <c r="H960" s="292"/>
      <c r="I960" s="292"/>
      <c r="J960" s="292"/>
      <c r="K960" s="292"/>
      <c r="L960" s="292"/>
      <c r="M960" s="292"/>
      <c r="N960" s="465"/>
      <c r="O960" s="292"/>
      <c r="P960" s="292"/>
      <c r="Q960" s="292"/>
      <c r="R960" s="292"/>
      <c r="S960" s="292"/>
      <c r="T960" s="292"/>
      <c r="U960" s="292"/>
      <c r="V960" s="292"/>
      <c r="W960" s="292"/>
      <c r="X960" s="292"/>
      <c r="Y960" s="408">
        <f>Y959</f>
        <v>0</v>
      </c>
      <c r="Z960" s="408">
        <f t="shared" ref="Z960" si="2234">Z959</f>
        <v>0</v>
      </c>
      <c r="AA960" s="408">
        <f t="shared" ref="AA960" si="2235">AA959</f>
        <v>0</v>
      </c>
      <c r="AB960" s="408">
        <f t="shared" ref="AB960" si="2236">AB959</f>
        <v>0</v>
      </c>
      <c r="AC960" s="408">
        <f t="shared" ref="AC960" si="2237">AC959</f>
        <v>0</v>
      </c>
      <c r="AD960" s="408">
        <f t="shared" ref="AD960" si="2238">AD959</f>
        <v>0</v>
      </c>
      <c r="AE960" s="408">
        <f t="shared" ref="AE960" si="2239">AE959</f>
        <v>0</v>
      </c>
      <c r="AF960" s="408">
        <f t="shared" ref="AF960" si="2240">AF959</f>
        <v>0</v>
      </c>
      <c r="AG960" s="408">
        <f t="shared" ref="AG960" si="2241">AG959</f>
        <v>0</v>
      </c>
      <c r="AH960" s="408">
        <f t="shared" ref="AH960" si="2242">AH959</f>
        <v>0</v>
      </c>
      <c r="AI960" s="408">
        <f t="shared" ref="AI960" si="2243">AI959</f>
        <v>0</v>
      </c>
      <c r="AJ960" s="408">
        <f t="shared" ref="AJ960" si="2244">AJ959</f>
        <v>0</v>
      </c>
      <c r="AK960" s="408">
        <f t="shared" ref="AK960" si="2245">AK959</f>
        <v>0</v>
      </c>
      <c r="AL960" s="408">
        <f t="shared" ref="AL960" si="2246">AL959</f>
        <v>0</v>
      </c>
      <c r="AM960" s="294"/>
    </row>
    <row r="961" spans="1:39" ht="15" outlineLevel="1">
      <c r="A961" s="529"/>
      <c r="B961" s="291"/>
      <c r="C961" s="302"/>
      <c r="D961" s="301"/>
      <c r="E961" s="301"/>
      <c r="F961" s="301"/>
      <c r="G961" s="301"/>
      <c r="H961" s="301"/>
      <c r="I961" s="301"/>
      <c r="J961" s="301"/>
      <c r="K961" s="301"/>
      <c r="L961" s="301"/>
      <c r="M961" s="301"/>
      <c r="N961" s="288"/>
      <c r="O961" s="301"/>
      <c r="P961" s="301"/>
      <c r="Q961" s="301"/>
      <c r="R961" s="301"/>
      <c r="S961" s="301"/>
      <c r="T961" s="301"/>
      <c r="U961" s="301"/>
      <c r="V961" s="301"/>
      <c r="W961" s="301"/>
      <c r="X961" s="301"/>
      <c r="Y961" s="409"/>
      <c r="Z961" s="409"/>
      <c r="AA961" s="409"/>
      <c r="AB961" s="409"/>
      <c r="AC961" s="409"/>
      <c r="AD961" s="409"/>
      <c r="AE961" s="409"/>
      <c r="AF961" s="409"/>
      <c r="AG961" s="409"/>
      <c r="AH961" s="409"/>
      <c r="AI961" s="409"/>
      <c r="AJ961" s="409"/>
      <c r="AK961" s="409"/>
      <c r="AL961" s="409"/>
      <c r="AM961" s="303"/>
    </row>
    <row r="962" spans="1:39" ht="30" outlineLevel="1">
      <c r="A962" s="529">
        <v>5</v>
      </c>
      <c r="B962" s="425" t="s">
        <v>98</v>
      </c>
      <c r="C962" s="288" t="s">
        <v>25</v>
      </c>
      <c r="D962" s="292"/>
      <c r="E962" s="292"/>
      <c r="F962" s="292"/>
      <c r="G962" s="292"/>
      <c r="H962" s="292"/>
      <c r="I962" s="292"/>
      <c r="J962" s="292"/>
      <c r="K962" s="292"/>
      <c r="L962" s="292"/>
      <c r="M962" s="292"/>
      <c r="N962" s="288"/>
      <c r="O962" s="292"/>
      <c r="P962" s="292"/>
      <c r="Q962" s="292"/>
      <c r="R962" s="292"/>
      <c r="S962" s="292"/>
      <c r="T962" s="292"/>
      <c r="U962" s="292"/>
      <c r="V962" s="292"/>
      <c r="W962" s="292"/>
      <c r="X962" s="292"/>
      <c r="Y962" s="412"/>
      <c r="Z962" s="412"/>
      <c r="AA962" s="412"/>
      <c r="AB962" s="412"/>
      <c r="AC962" s="412"/>
      <c r="AD962" s="412"/>
      <c r="AE962" s="412"/>
      <c r="AF962" s="407"/>
      <c r="AG962" s="407"/>
      <c r="AH962" s="407"/>
      <c r="AI962" s="407"/>
      <c r="AJ962" s="407"/>
      <c r="AK962" s="407"/>
      <c r="AL962" s="407"/>
      <c r="AM962" s="293">
        <f>SUM(Y962:AL962)</f>
        <v>0</v>
      </c>
    </row>
    <row r="963" spans="1:39" ht="15" outlineLevel="1">
      <c r="A963" s="529"/>
      <c r="B963" s="291" t="s">
        <v>340</v>
      </c>
      <c r="C963" s="288" t="s">
        <v>160</v>
      </c>
      <c r="D963" s="292"/>
      <c r="E963" s="292"/>
      <c r="F963" s="292"/>
      <c r="G963" s="292"/>
      <c r="H963" s="292"/>
      <c r="I963" s="292"/>
      <c r="J963" s="292"/>
      <c r="K963" s="292"/>
      <c r="L963" s="292"/>
      <c r="M963" s="292"/>
      <c r="N963" s="465"/>
      <c r="O963" s="292"/>
      <c r="P963" s="292"/>
      <c r="Q963" s="292"/>
      <c r="R963" s="292"/>
      <c r="S963" s="292"/>
      <c r="T963" s="292"/>
      <c r="U963" s="292"/>
      <c r="V963" s="292"/>
      <c r="W963" s="292"/>
      <c r="X963" s="292"/>
      <c r="Y963" s="408">
        <f>Y962</f>
        <v>0</v>
      </c>
      <c r="Z963" s="408">
        <f t="shared" ref="Z963" si="2247">Z962</f>
        <v>0</v>
      </c>
      <c r="AA963" s="408">
        <f t="shared" ref="AA963" si="2248">AA962</f>
        <v>0</v>
      </c>
      <c r="AB963" s="408">
        <f t="shared" ref="AB963" si="2249">AB962</f>
        <v>0</v>
      </c>
      <c r="AC963" s="408">
        <f t="shared" ref="AC963" si="2250">AC962</f>
        <v>0</v>
      </c>
      <c r="AD963" s="408">
        <f t="shared" ref="AD963" si="2251">AD962</f>
        <v>0</v>
      </c>
      <c r="AE963" s="408">
        <f t="shared" ref="AE963" si="2252">AE962</f>
        <v>0</v>
      </c>
      <c r="AF963" s="408">
        <f t="shared" ref="AF963" si="2253">AF962</f>
        <v>0</v>
      </c>
      <c r="AG963" s="408">
        <f t="shared" ref="AG963" si="2254">AG962</f>
        <v>0</v>
      </c>
      <c r="AH963" s="408">
        <f t="shared" ref="AH963" si="2255">AH962</f>
        <v>0</v>
      </c>
      <c r="AI963" s="408">
        <f t="shared" ref="AI963" si="2256">AI962</f>
        <v>0</v>
      </c>
      <c r="AJ963" s="408">
        <f t="shared" ref="AJ963" si="2257">AJ962</f>
        <v>0</v>
      </c>
      <c r="AK963" s="408">
        <f t="shared" ref="AK963" si="2258">AK962</f>
        <v>0</v>
      </c>
      <c r="AL963" s="408">
        <f t="shared" ref="AL963" si="2259">AL962</f>
        <v>0</v>
      </c>
      <c r="AM963" s="294"/>
    </row>
    <row r="964" spans="1:39" ht="15" outlineLevel="1">
      <c r="A964" s="529"/>
      <c r="B964" s="291"/>
      <c r="C964" s="288"/>
      <c r="D964" s="288"/>
      <c r="E964" s="288"/>
      <c r="F964" s="288"/>
      <c r="G964" s="288"/>
      <c r="H964" s="288"/>
      <c r="I964" s="288"/>
      <c r="J964" s="288"/>
      <c r="K964" s="288"/>
      <c r="L964" s="288"/>
      <c r="M964" s="288"/>
      <c r="N964" s="288"/>
      <c r="O964" s="288"/>
      <c r="P964" s="288"/>
      <c r="Q964" s="288"/>
      <c r="R964" s="288"/>
      <c r="S964" s="288"/>
      <c r="T964" s="288"/>
      <c r="U964" s="288"/>
      <c r="V964" s="288"/>
      <c r="W964" s="288"/>
      <c r="X964" s="288"/>
      <c r="Y964" s="419"/>
      <c r="Z964" s="420"/>
      <c r="AA964" s="420"/>
      <c r="AB964" s="420"/>
      <c r="AC964" s="420"/>
      <c r="AD964" s="420"/>
      <c r="AE964" s="420"/>
      <c r="AF964" s="420"/>
      <c r="AG964" s="420"/>
      <c r="AH964" s="420"/>
      <c r="AI964" s="420"/>
      <c r="AJ964" s="420"/>
      <c r="AK964" s="420"/>
      <c r="AL964" s="420"/>
      <c r="AM964" s="294"/>
    </row>
    <row r="965" spans="1:39" ht="15.6" outlineLevel="1">
      <c r="A965" s="529"/>
      <c r="B965" s="316" t="s">
        <v>483</v>
      </c>
      <c r="C965" s="286"/>
      <c r="D965" s="286"/>
      <c r="E965" s="286"/>
      <c r="F965" s="286"/>
      <c r="G965" s="286"/>
      <c r="H965" s="286"/>
      <c r="I965" s="286"/>
      <c r="J965" s="286"/>
      <c r="K965" s="286"/>
      <c r="L965" s="286"/>
      <c r="M965" s="286"/>
      <c r="N965" s="287"/>
      <c r="O965" s="286"/>
      <c r="P965" s="286"/>
      <c r="Q965" s="286"/>
      <c r="R965" s="286"/>
      <c r="S965" s="286"/>
      <c r="T965" s="286"/>
      <c r="U965" s="286"/>
      <c r="V965" s="286"/>
      <c r="W965" s="286"/>
      <c r="X965" s="286"/>
      <c r="Y965" s="411"/>
      <c r="Z965" s="411"/>
      <c r="AA965" s="411"/>
      <c r="AB965" s="411"/>
      <c r="AC965" s="411"/>
      <c r="AD965" s="411"/>
      <c r="AE965" s="411"/>
      <c r="AF965" s="411"/>
      <c r="AG965" s="411"/>
      <c r="AH965" s="411"/>
      <c r="AI965" s="411"/>
      <c r="AJ965" s="411"/>
      <c r="AK965" s="411"/>
      <c r="AL965" s="411"/>
      <c r="AM965" s="289"/>
    </row>
    <row r="966" spans="1:39" ht="15" outlineLevel="1">
      <c r="A966" s="529">
        <v>6</v>
      </c>
      <c r="B966" s="425" t="s">
        <v>99</v>
      </c>
      <c r="C966" s="288" t="s">
        <v>25</v>
      </c>
      <c r="D966" s="292"/>
      <c r="E966" s="292"/>
      <c r="F966" s="292"/>
      <c r="G966" s="292"/>
      <c r="H966" s="292"/>
      <c r="I966" s="292"/>
      <c r="J966" s="292"/>
      <c r="K966" s="292"/>
      <c r="L966" s="292"/>
      <c r="M966" s="292"/>
      <c r="N966" s="292">
        <v>12</v>
      </c>
      <c r="O966" s="292"/>
      <c r="P966" s="292"/>
      <c r="Q966" s="292"/>
      <c r="R966" s="292"/>
      <c r="S966" s="292"/>
      <c r="T966" s="292"/>
      <c r="U966" s="292"/>
      <c r="V966" s="292"/>
      <c r="W966" s="292"/>
      <c r="X966" s="292"/>
      <c r="Y966" s="412"/>
      <c r="Z966" s="412"/>
      <c r="AA966" s="412"/>
      <c r="AB966" s="412"/>
      <c r="AC966" s="412"/>
      <c r="AD966" s="412"/>
      <c r="AE966" s="412"/>
      <c r="AF966" s="412"/>
      <c r="AG966" s="412"/>
      <c r="AH966" s="412"/>
      <c r="AI966" s="412"/>
      <c r="AJ966" s="412"/>
      <c r="AK966" s="412"/>
      <c r="AL966" s="412"/>
      <c r="AM966" s="293">
        <f>SUM(Y966:AL966)</f>
        <v>0</v>
      </c>
    </row>
    <row r="967" spans="1:39" ht="15" outlineLevel="1">
      <c r="A967" s="529"/>
      <c r="B967" s="291" t="s">
        <v>340</v>
      </c>
      <c r="C967" s="288" t="s">
        <v>160</v>
      </c>
      <c r="D967" s="292"/>
      <c r="E967" s="292"/>
      <c r="F967" s="292"/>
      <c r="G967" s="292"/>
      <c r="H967" s="292"/>
      <c r="I967" s="292"/>
      <c r="J967" s="292"/>
      <c r="K967" s="292"/>
      <c r="L967" s="292"/>
      <c r="M967" s="292"/>
      <c r="N967" s="292">
        <f>N966</f>
        <v>12</v>
      </c>
      <c r="O967" s="292"/>
      <c r="P967" s="292"/>
      <c r="Q967" s="292"/>
      <c r="R967" s="292"/>
      <c r="S967" s="292"/>
      <c r="T967" s="292"/>
      <c r="U967" s="292"/>
      <c r="V967" s="292"/>
      <c r="W967" s="292"/>
      <c r="X967" s="292"/>
      <c r="Y967" s="408">
        <f>Y966</f>
        <v>0</v>
      </c>
      <c r="Z967" s="408">
        <f t="shared" ref="Z967" si="2260">Z966</f>
        <v>0</v>
      </c>
      <c r="AA967" s="408">
        <f t="shared" ref="AA967" si="2261">AA966</f>
        <v>0</v>
      </c>
      <c r="AB967" s="408">
        <f t="shared" ref="AB967" si="2262">AB966</f>
        <v>0</v>
      </c>
      <c r="AC967" s="408">
        <f t="shared" ref="AC967" si="2263">AC966</f>
        <v>0</v>
      </c>
      <c r="AD967" s="408">
        <f t="shared" ref="AD967" si="2264">AD966</f>
        <v>0</v>
      </c>
      <c r="AE967" s="408">
        <f t="shared" ref="AE967" si="2265">AE966</f>
        <v>0</v>
      </c>
      <c r="AF967" s="408">
        <f t="shared" ref="AF967" si="2266">AF966</f>
        <v>0</v>
      </c>
      <c r="AG967" s="408">
        <f t="shared" ref="AG967" si="2267">AG966</f>
        <v>0</v>
      </c>
      <c r="AH967" s="408">
        <f t="shared" ref="AH967" si="2268">AH966</f>
        <v>0</v>
      </c>
      <c r="AI967" s="408">
        <f t="shared" ref="AI967" si="2269">AI966</f>
        <v>0</v>
      </c>
      <c r="AJ967" s="408">
        <f t="shared" ref="AJ967" si="2270">AJ966</f>
        <v>0</v>
      </c>
      <c r="AK967" s="408">
        <f t="shared" ref="AK967" si="2271">AK966</f>
        <v>0</v>
      </c>
      <c r="AL967" s="408">
        <f t="shared" ref="AL967" si="2272">AL966</f>
        <v>0</v>
      </c>
      <c r="AM967" s="308"/>
    </row>
    <row r="968" spans="1:39" ht="15" outlineLevel="1">
      <c r="A968" s="529"/>
      <c r="B968" s="307"/>
      <c r="C968" s="309"/>
      <c r="D968" s="288"/>
      <c r="E968" s="288"/>
      <c r="F968" s="288"/>
      <c r="G968" s="288"/>
      <c r="H968" s="288"/>
      <c r="I968" s="288"/>
      <c r="J968" s="288"/>
      <c r="K968" s="288"/>
      <c r="L968" s="288"/>
      <c r="M968" s="288"/>
      <c r="N968" s="288"/>
      <c r="O968" s="288"/>
      <c r="P968" s="288"/>
      <c r="Q968" s="288"/>
      <c r="R968" s="288"/>
      <c r="S968" s="288"/>
      <c r="T968" s="288"/>
      <c r="U968" s="288"/>
      <c r="V968" s="288"/>
      <c r="W968" s="288"/>
      <c r="X968" s="288"/>
      <c r="Y968" s="413"/>
      <c r="Z968" s="413"/>
      <c r="AA968" s="413"/>
      <c r="AB968" s="413"/>
      <c r="AC968" s="413"/>
      <c r="AD968" s="413"/>
      <c r="AE968" s="413"/>
      <c r="AF968" s="413"/>
      <c r="AG968" s="413"/>
      <c r="AH968" s="413"/>
      <c r="AI968" s="413"/>
      <c r="AJ968" s="413"/>
      <c r="AK968" s="413"/>
      <c r="AL968" s="413"/>
      <c r="AM968" s="310"/>
    </row>
    <row r="969" spans="1:39" ht="30" outlineLevel="1">
      <c r="A969" s="529">
        <v>7</v>
      </c>
      <c r="B969" s="425" t="s">
        <v>100</v>
      </c>
      <c r="C969" s="288" t="s">
        <v>25</v>
      </c>
      <c r="D969" s="292"/>
      <c r="E969" s="292"/>
      <c r="F969" s="292"/>
      <c r="G969" s="292"/>
      <c r="H969" s="292"/>
      <c r="I969" s="292"/>
      <c r="J969" s="292"/>
      <c r="K969" s="292"/>
      <c r="L969" s="292"/>
      <c r="M969" s="292"/>
      <c r="N969" s="292">
        <v>12</v>
      </c>
      <c r="O969" s="292"/>
      <c r="P969" s="292"/>
      <c r="Q969" s="292"/>
      <c r="R969" s="292"/>
      <c r="S969" s="292"/>
      <c r="T969" s="292"/>
      <c r="U969" s="292"/>
      <c r="V969" s="292"/>
      <c r="W969" s="292"/>
      <c r="X969" s="292"/>
      <c r="Y969" s="412"/>
      <c r="Z969" s="412"/>
      <c r="AA969" s="412"/>
      <c r="AB969" s="412"/>
      <c r="AC969" s="412"/>
      <c r="AD969" s="412"/>
      <c r="AE969" s="412"/>
      <c r="AF969" s="412"/>
      <c r="AG969" s="412"/>
      <c r="AH969" s="412"/>
      <c r="AI969" s="412"/>
      <c r="AJ969" s="412"/>
      <c r="AK969" s="412"/>
      <c r="AL969" s="412"/>
      <c r="AM969" s="293">
        <f>SUM(Y969:AL969)</f>
        <v>0</v>
      </c>
    </row>
    <row r="970" spans="1:39" ht="15" outlineLevel="1">
      <c r="A970" s="529"/>
      <c r="B970" s="291" t="s">
        <v>340</v>
      </c>
      <c r="C970" s="288" t="s">
        <v>160</v>
      </c>
      <c r="D970" s="292"/>
      <c r="E970" s="292"/>
      <c r="F970" s="292"/>
      <c r="G970" s="292"/>
      <c r="H970" s="292"/>
      <c r="I970" s="292"/>
      <c r="J970" s="292"/>
      <c r="K970" s="292"/>
      <c r="L970" s="292"/>
      <c r="M970" s="292"/>
      <c r="N970" s="292">
        <f>N969</f>
        <v>12</v>
      </c>
      <c r="O970" s="292"/>
      <c r="P970" s="292"/>
      <c r="Q970" s="292"/>
      <c r="R970" s="292"/>
      <c r="S970" s="292"/>
      <c r="T970" s="292"/>
      <c r="U970" s="292"/>
      <c r="V970" s="292"/>
      <c r="W970" s="292"/>
      <c r="X970" s="292"/>
      <c r="Y970" s="408">
        <f>Y969</f>
        <v>0</v>
      </c>
      <c r="Z970" s="408">
        <f t="shared" ref="Z970" si="2273">Z969</f>
        <v>0</v>
      </c>
      <c r="AA970" s="408">
        <f t="shared" ref="AA970" si="2274">AA969</f>
        <v>0</v>
      </c>
      <c r="AB970" s="408">
        <f t="shared" ref="AB970" si="2275">AB969</f>
        <v>0</v>
      </c>
      <c r="AC970" s="408">
        <f t="shared" ref="AC970" si="2276">AC969</f>
        <v>0</v>
      </c>
      <c r="AD970" s="408">
        <f t="shared" ref="AD970" si="2277">AD969</f>
        <v>0</v>
      </c>
      <c r="AE970" s="408">
        <f t="shared" ref="AE970" si="2278">AE969</f>
        <v>0</v>
      </c>
      <c r="AF970" s="408">
        <f t="shared" ref="AF970" si="2279">AF969</f>
        <v>0</v>
      </c>
      <c r="AG970" s="408">
        <f t="shared" ref="AG970" si="2280">AG969</f>
        <v>0</v>
      </c>
      <c r="AH970" s="408">
        <f t="shared" ref="AH970" si="2281">AH969</f>
        <v>0</v>
      </c>
      <c r="AI970" s="408">
        <f t="shared" ref="AI970" si="2282">AI969</f>
        <v>0</v>
      </c>
      <c r="AJ970" s="408">
        <f t="shared" ref="AJ970" si="2283">AJ969</f>
        <v>0</v>
      </c>
      <c r="AK970" s="408">
        <f t="shared" ref="AK970" si="2284">AK969</f>
        <v>0</v>
      </c>
      <c r="AL970" s="408">
        <f t="shared" ref="AL970" si="2285">AL969</f>
        <v>0</v>
      </c>
      <c r="AM970" s="308"/>
    </row>
    <row r="971" spans="1:39" ht="15" outlineLevel="1">
      <c r="A971" s="529"/>
      <c r="B971" s="311"/>
      <c r="C971" s="309"/>
      <c r="D971" s="288"/>
      <c r="E971" s="288"/>
      <c r="F971" s="288"/>
      <c r="G971" s="288"/>
      <c r="H971" s="288"/>
      <c r="I971" s="288"/>
      <c r="J971" s="288"/>
      <c r="K971" s="288"/>
      <c r="L971" s="288"/>
      <c r="M971" s="288"/>
      <c r="N971" s="288"/>
      <c r="O971" s="288"/>
      <c r="P971" s="288"/>
      <c r="Q971" s="288"/>
      <c r="R971" s="288"/>
      <c r="S971" s="288"/>
      <c r="T971" s="288"/>
      <c r="U971" s="288"/>
      <c r="V971" s="288"/>
      <c r="W971" s="288"/>
      <c r="X971" s="288"/>
      <c r="Y971" s="413"/>
      <c r="Z971" s="414"/>
      <c r="AA971" s="413"/>
      <c r="AB971" s="413"/>
      <c r="AC971" s="413"/>
      <c r="AD971" s="413"/>
      <c r="AE971" s="413"/>
      <c r="AF971" s="413"/>
      <c r="AG971" s="413"/>
      <c r="AH971" s="413"/>
      <c r="AI971" s="413"/>
      <c r="AJ971" s="413"/>
      <c r="AK971" s="413"/>
      <c r="AL971" s="413"/>
      <c r="AM971" s="310"/>
    </row>
    <row r="972" spans="1:39" ht="30" outlineLevel="1">
      <c r="A972" s="529">
        <v>8</v>
      </c>
      <c r="B972" s="425" t="s">
        <v>101</v>
      </c>
      <c r="C972" s="288" t="s">
        <v>25</v>
      </c>
      <c r="D972" s="292"/>
      <c r="E972" s="292"/>
      <c r="F972" s="292"/>
      <c r="G972" s="292"/>
      <c r="H972" s="292"/>
      <c r="I972" s="292"/>
      <c r="J972" s="292"/>
      <c r="K972" s="292"/>
      <c r="L972" s="292"/>
      <c r="M972" s="292"/>
      <c r="N972" s="292">
        <v>12</v>
      </c>
      <c r="O972" s="292"/>
      <c r="P972" s="292"/>
      <c r="Q972" s="292"/>
      <c r="R972" s="292"/>
      <c r="S972" s="292"/>
      <c r="T972" s="292"/>
      <c r="U972" s="292"/>
      <c r="V972" s="292"/>
      <c r="W972" s="292"/>
      <c r="X972" s="292"/>
      <c r="Y972" s="412"/>
      <c r="Z972" s="412"/>
      <c r="AA972" s="412"/>
      <c r="AB972" s="412"/>
      <c r="AC972" s="412"/>
      <c r="AD972" s="412"/>
      <c r="AE972" s="412"/>
      <c r="AF972" s="412"/>
      <c r="AG972" s="412"/>
      <c r="AH972" s="412"/>
      <c r="AI972" s="412"/>
      <c r="AJ972" s="412"/>
      <c r="AK972" s="412"/>
      <c r="AL972" s="412"/>
      <c r="AM972" s="293">
        <f>SUM(Y972:AL972)</f>
        <v>0</v>
      </c>
    </row>
    <row r="973" spans="1:39" ht="15" outlineLevel="1">
      <c r="A973" s="529"/>
      <c r="B973" s="291" t="s">
        <v>340</v>
      </c>
      <c r="C973" s="288" t="s">
        <v>160</v>
      </c>
      <c r="D973" s="292"/>
      <c r="E973" s="292"/>
      <c r="F973" s="292"/>
      <c r="G973" s="292"/>
      <c r="H973" s="292"/>
      <c r="I973" s="292"/>
      <c r="J973" s="292"/>
      <c r="K973" s="292"/>
      <c r="L973" s="292"/>
      <c r="M973" s="292"/>
      <c r="N973" s="292">
        <f>N972</f>
        <v>12</v>
      </c>
      <c r="O973" s="292"/>
      <c r="P973" s="292"/>
      <c r="Q973" s="292"/>
      <c r="R973" s="292"/>
      <c r="S973" s="292"/>
      <c r="T973" s="292"/>
      <c r="U973" s="292"/>
      <c r="V973" s="292"/>
      <c r="W973" s="292"/>
      <c r="X973" s="292"/>
      <c r="Y973" s="408">
        <f>Y972</f>
        <v>0</v>
      </c>
      <c r="Z973" s="408">
        <f t="shared" ref="Z973" si="2286">Z972</f>
        <v>0</v>
      </c>
      <c r="AA973" s="408">
        <f t="shared" ref="AA973" si="2287">AA972</f>
        <v>0</v>
      </c>
      <c r="AB973" s="408">
        <f t="shared" ref="AB973" si="2288">AB972</f>
        <v>0</v>
      </c>
      <c r="AC973" s="408">
        <f t="shared" ref="AC973" si="2289">AC972</f>
        <v>0</v>
      </c>
      <c r="AD973" s="408">
        <f t="shared" ref="AD973" si="2290">AD972</f>
        <v>0</v>
      </c>
      <c r="AE973" s="408">
        <f t="shared" ref="AE973" si="2291">AE972</f>
        <v>0</v>
      </c>
      <c r="AF973" s="408">
        <f t="shared" ref="AF973" si="2292">AF972</f>
        <v>0</v>
      </c>
      <c r="AG973" s="408">
        <f t="shared" ref="AG973" si="2293">AG972</f>
        <v>0</v>
      </c>
      <c r="AH973" s="408">
        <f t="shared" ref="AH973" si="2294">AH972</f>
        <v>0</v>
      </c>
      <c r="AI973" s="408">
        <f t="shared" ref="AI973" si="2295">AI972</f>
        <v>0</v>
      </c>
      <c r="AJ973" s="408">
        <f t="shared" ref="AJ973" si="2296">AJ972</f>
        <v>0</v>
      </c>
      <c r="AK973" s="408">
        <f t="shared" ref="AK973" si="2297">AK972</f>
        <v>0</v>
      </c>
      <c r="AL973" s="408">
        <f t="shared" ref="AL973" si="2298">AL972</f>
        <v>0</v>
      </c>
      <c r="AM973" s="308"/>
    </row>
    <row r="974" spans="1:39" ht="15" outlineLevel="1">
      <c r="A974" s="529"/>
      <c r="B974" s="311"/>
      <c r="C974" s="309"/>
      <c r="D974" s="313"/>
      <c r="E974" s="313"/>
      <c r="F974" s="313"/>
      <c r="G974" s="313"/>
      <c r="H974" s="313"/>
      <c r="I974" s="313"/>
      <c r="J974" s="313"/>
      <c r="K974" s="313"/>
      <c r="L974" s="313"/>
      <c r="M974" s="313"/>
      <c r="N974" s="288"/>
      <c r="O974" s="313"/>
      <c r="P974" s="313"/>
      <c r="Q974" s="313"/>
      <c r="R974" s="313"/>
      <c r="S974" s="313"/>
      <c r="T974" s="313"/>
      <c r="U974" s="313"/>
      <c r="V974" s="313"/>
      <c r="W974" s="313"/>
      <c r="X974" s="313"/>
      <c r="Y974" s="413"/>
      <c r="Z974" s="414"/>
      <c r="AA974" s="413"/>
      <c r="AB974" s="413"/>
      <c r="AC974" s="413"/>
      <c r="AD974" s="413"/>
      <c r="AE974" s="413"/>
      <c r="AF974" s="413"/>
      <c r="AG974" s="413"/>
      <c r="AH974" s="413"/>
      <c r="AI974" s="413"/>
      <c r="AJ974" s="413"/>
      <c r="AK974" s="413"/>
      <c r="AL974" s="413"/>
      <c r="AM974" s="310"/>
    </row>
    <row r="975" spans="1:39" ht="30" outlineLevel="1">
      <c r="A975" s="529">
        <v>9</v>
      </c>
      <c r="B975" s="425" t="s">
        <v>102</v>
      </c>
      <c r="C975" s="288" t="s">
        <v>25</v>
      </c>
      <c r="D975" s="292"/>
      <c r="E975" s="292"/>
      <c r="F975" s="292"/>
      <c r="G975" s="292"/>
      <c r="H975" s="292"/>
      <c r="I975" s="292"/>
      <c r="J975" s="292"/>
      <c r="K975" s="292"/>
      <c r="L975" s="292"/>
      <c r="M975" s="292"/>
      <c r="N975" s="292">
        <v>12</v>
      </c>
      <c r="O975" s="292"/>
      <c r="P975" s="292"/>
      <c r="Q975" s="292"/>
      <c r="R975" s="292"/>
      <c r="S975" s="292"/>
      <c r="T975" s="292"/>
      <c r="U975" s="292"/>
      <c r="V975" s="292"/>
      <c r="W975" s="292"/>
      <c r="X975" s="292"/>
      <c r="Y975" s="412"/>
      <c r="Z975" s="412"/>
      <c r="AA975" s="412"/>
      <c r="AB975" s="412"/>
      <c r="AC975" s="412"/>
      <c r="AD975" s="412"/>
      <c r="AE975" s="412"/>
      <c r="AF975" s="412"/>
      <c r="AG975" s="412"/>
      <c r="AH975" s="412"/>
      <c r="AI975" s="412"/>
      <c r="AJ975" s="412"/>
      <c r="AK975" s="412"/>
      <c r="AL975" s="412"/>
      <c r="AM975" s="293">
        <f>SUM(Y975:AL975)</f>
        <v>0</v>
      </c>
    </row>
    <row r="976" spans="1:39" ht="15" outlineLevel="1">
      <c r="A976" s="529"/>
      <c r="B976" s="291" t="s">
        <v>340</v>
      </c>
      <c r="C976" s="288" t="s">
        <v>160</v>
      </c>
      <c r="D976" s="292"/>
      <c r="E976" s="292"/>
      <c r="F976" s="292"/>
      <c r="G976" s="292"/>
      <c r="H976" s="292"/>
      <c r="I976" s="292"/>
      <c r="J976" s="292"/>
      <c r="K976" s="292"/>
      <c r="L976" s="292"/>
      <c r="M976" s="292"/>
      <c r="N976" s="292">
        <f>N975</f>
        <v>12</v>
      </c>
      <c r="O976" s="292"/>
      <c r="P976" s="292"/>
      <c r="Q976" s="292"/>
      <c r="R976" s="292"/>
      <c r="S976" s="292"/>
      <c r="T976" s="292"/>
      <c r="U976" s="292"/>
      <c r="V976" s="292"/>
      <c r="W976" s="292"/>
      <c r="X976" s="292"/>
      <c r="Y976" s="408">
        <f>Y975</f>
        <v>0</v>
      </c>
      <c r="Z976" s="408">
        <f t="shared" ref="Z976" si="2299">Z975</f>
        <v>0</v>
      </c>
      <c r="AA976" s="408">
        <f t="shared" ref="AA976" si="2300">AA975</f>
        <v>0</v>
      </c>
      <c r="AB976" s="408">
        <f t="shared" ref="AB976" si="2301">AB975</f>
        <v>0</v>
      </c>
      <c r="AC976" s="408">
        <f t="shared" ref="AC976" si="2302">AC975</f>
        <v>0</v>
      </c>
      <c r="AD976" s="408">
        <f t="shared" ref="AD976" si="2303">AD975</f>
        <v>0</v>
      </c>
      <c r="AE976" s="408">
        <f t="shared" ref="AE976" si="2304">AE975</f>
        <v>0</v>
      </c>
      <c r="AF976" s="408">
        <f t="shared" ref="AF976" si="2305">AF975</f>
        <v>0</v>
      </c>
      <c r="AG976" s="408">
        <f t="shared" ref="AG976" si="2306">AG975</f>
        <v>0</v>
      </c>
      <c r="AH976" s="408">
        <f t="shared" ref="AH976" si="2307">AH975</f>
        <v>0</v>
      </c>
      <c r="AI976" s="408">
        <f t="shared" ref="AI976" si="2308">AI975</f>
        <v>0</v>
      </c>
      <c r="AJ976" s="408">
        <f t="shared" ref="AJ976" si="2309">AJ975</f>
        <v>0</v>
      </c>
      <c r="AK976" s="408">
        <f t="shared" ref="AK976" si="2310">AK975</f>
        <v>0</v>
      </c>
      <c r="AL976" s="408">
        <f t="shared" ref="AL976" si="2311">AL975</f>
        <v>0</v>
      </c>
      <c r="AM976" s="308"/>
    </row>
    <row r="977" spans="1:39" ht="15" outlineLevel="1">
      <c r="A977" s="529"/>
      <c r="B977" s="311"/>
      <c r="C977" s="309"/>
      <c r="D977" s="313"/>
      <c r="E977" s="313"/>
      <c r="F977" s="313"/>
      <c r="G977" s="313"/>
      <c r="H977" s="313"/>
      <c r="I977" s="313"/>
      <c r="J977" s="313"/>
      <c r="K977" s="313"/>
      <c r="L977" s="313"/>
      <c r="M977" s="313"/>
      <c r="N977" s="288"/>
      <c r="O977" s="313"/>
      <c r="P977" s="313"/>
      <c r="Q977" s="313"/>
      <c r="R977" s="313"/>
      <c r="S977" s="313"/>
      <c r="T977" s="313"/>
      <c r="U977" s="313"/>
      <c r="V977" s="313"/>
      <c r="W977" s="313"/>
      <c r="X977" s="313"/>
      <c r="Y977" s="413"/>
      <c r="Z977" s="413"/>
      <c r="AA977" s="413"/>
      <c r="AB977" s="413"/>
      <c r="AC977" s="413"/>
      <c r="AD977" s="413"/>
      <c r="AE977" s="413"/>
      <c r="AF977" s="413"/>
      <c r="AG977" s="413"/>
      <c r="AH977" s="413"/>
      <c r="AI977" s="413"/>
      <c r="AJ977" s="413"/>
      <c r="AK977" s="413"/>
      <c r="AL977" s="413"/>
      <c r="AM977" s="310"/>
    </row>
    <row r="978" spans="1:39" ht="30" outlineLevel="1">
      <c r="A978" s="529">
        <v>10</v>
      </c>
      <c r="B978" s="425" t="s">
        <v>103</v>
      </c>
      <c r="C978" s="288" t="s">
        <v>25</v>
      </c>
      <c r="D978" s="292"/>
      <c r="E978" s="292"/>
      <c r="F978" s="292"/>
      <c r="G978" s="292"/>
      <c r="H978" s="292"/>
      <c r="I978" s="292"/>
      <c r="J978" s="292"/>
      <c r="K978" s="292"/>
      <c r="L978" s="292"/>
      <c r="M978" s="292"/>
      <c r="N978" s="292">
        <v>3</v>
      </c>
      <c r="O978" s="292"/>
      <c r="P978" s="292"/>
      <c r="Q978" s="292"/>
      <c r="R978" s="292"/>
      <c r="S978" s="292"/>
      <c r="T978" s="292"/>
      <c r="U978" s="292"/>
      <c r="V978" s="292"/>
      <c r="W978" s="292"/>
      <c r="X978" s="292"/>
      <c r="Y978" s="412"/>
      <c r="Z978" s="412"/>
      <c r="AA978" s="412"/>
      <c r="AB978" s="412"/>
      <c r="AC978" s="412"/>
      <c r="AD978" s="412"/>
      <c r="AE978" s="412"/>
      <c r="AF978" s="412"/>
      <c r="AG978" s="412"/>
      <c r="AH978" s="412"/>
      <c r="AI978" s="412"/>
      <c r="AJ978" s="412"/>
      <c r="AK978" s="412"/>
      <c r="AL978" s="412"/>
      <c r="AM978" s="293">
        <f>SUM(Y978:AL978)</f>
        <v>0</v>
      </c>
    </row>
    <row r="979" spans="1:39" ht="15" outlineLevel="1">
      <c r="A979" s="529"/>
      <c r="B979" s="291" t="s">
        <v>340</v>
      </c>
      <c r="C979" s="288" t="s">
        <v>160</v>
      </c>
      <c r="D979" s="292"/>
      <c r="E979" s="292"/>
      <c r="F979" s="292"/>
      <c r="G979" s="292"/>
      <c r="H979" s="292"/>
      <c r="I979" s="292"/>
      <c r="J979" s="292"/>
      <c r="K979" s="292"/>
      <c r="L979" s="292"/>
      <c r="M979" s="292"/>
      <c r="N979" s="292">
        <f>N978</f>
        <v>3</v>
      </c>
      <c r="O979" s="292"/>
      <c r="P979" s="292"/>
      <c r="Q979" s="292"/>
      <c r="R979" s="292"/>
      <c r="S979" s="292"/>
      <c r="T979" s="292"/>
      <c r="U979" s="292"/>
      <c r="V979" s="292"/>
      <c r="W979" s="292"/>
      <c r="X979" s="292"/>
      <c r="Y979" s="408">
        <f>Y978</f>
        <v>0</v>
      </c>
      <c r="Z979" s="408">
        <f t="shared" ref="Z979" si="2312">Z978</f>
        <v>0</v>
      </c>
      <c r="AA979" s="408">
        <f t="shared" ref="AA979" si="2313">AA978</f>
        <v>0</v>
      </c>
      <c r="AB979" s="408">
        <f t="shared" ref="AB979" si="2314">AB978</f>
        <v>0</v>
      </c>
      <c r="AC979" s="408">
        <f t="shared" ref="AC979" si="2315">AC978</f>
        <v>0</v>
      </c>
      <c r="AD979" s="408">
        <f t="shared" ref="AD979" si="2316">AD978</f>
        <v>0</v>
      </c>
      <c r="AE979" s="408">
        <f t="shared" ref="AE979" si="2317">AE978</f>
        <v>0</v>
      </c>
      <c r="AF979" s="408">
        <f t="shared" ref="AF979" si="2318">AF978</f>
        <v>0</v>
      </c>
      <c r="AG979" s="408">
        <f t="shared" ref="AG979" si="2319">AG978</f>
        <v>0</v>
      </c>
      <c r="AH979" s="408">
        <f t="shared" ref="AH979" si="2320">AH978</f>
        <v>0</v>
      </c>
      <c r="AI979" s="408">
        <f t="shared" ref="AI979" si="2321">AI978</f>
        <v>0</v>
      </c>
      <c r="AJ979" s="408">
        <f t="shared" ref="AJ979" si="2322">AJ978</f>
        <v>0</v>
      </c>
      <c r="AK979" s="408">
        <f t="shared" ref="AK979" si="2323">AK978</f>
        <v>0</v>
      </c>
      <c r="AL979" s="408">
        <f t="shared" ref="AL979" si="2324">AL978</f>
        <v>0</v>
      </c>
      <c r="AM979" s="308"/>
    </row>
    <row r="980" spans="1:39" ht="15" outlineLevel="1">
      <c r="A980" s="529"/>
      <c r="B980" s="311"/>
      <c r="C980" s="309"/>
      <c r="D980" s="313"/>
      <c r="E980" s="313"/>
      <c r="F980" s="313"/>
      <c r="G980" s="313"/>
      <c r="H980" s="313"/>
      <c r="I980" s="313"/>
      <c r="J980" s="313"/>
      <c r="K980" s="313"/>
      <c r="L980" s="313"/>
      <c r="M980" s="313"/>
      <c r="N980" s="288"/>
      <c r="O980" s="313"/>
      <c r="P980" s="313"/>
      <c r="Q980" s="313"/>
      <c r="R980" s="313"/>
      <c r="S980" s="313"/>
      <c r="T980" s="313"/>
      <c r="U980" s="313"/>
      <c r="V980" s="313"/>
      <c r="W980" s="313"/>
      <c r="X980" s="313"/>
      <c r="Y980" s="413"/>
      <c r="Z980" s="414"/>
      <c r="AA980" s="413"/>
      <c r="AB980" s="413"/>
      <c r="AC980" s="413"/>
      <c r="AD980" s="413"/>
      <c r="AE980" s="413"/>
      <c r="AF980" s="413"/>
      <c r="AG980" s="413"/>
      <c r="AH980" s="413"/>
      <c r="AI980" s="413"/>
      <c r="AJ980" s="413"/>
      <c r="AK980" s="413"/>
      <c r="AL980" s="413"/>
      <c r="AM980" s="310"/>
    </row>
    <row r="981" spans="1:39" ht="15.6" outlineLevel="1">
      <c r="A981" s="529"/>
      <c r="B981" s="285" t="s">
        <v>10</v>
      </c>
      <c r="C981" s="286"/>
      <c r="D981" s="286"/>
      <c r="E981" s="286"/>
      <c r="F981" s="286"/>
      <c r="G981" s="286"/>
      <c r="H981" s="286"/>
      <c r="I981" s="286"/>
      <c r="J981" s="286"/>
      <c r="K981" s="286"/>
      <c r="L981" s="286"/>
      <c r="M981" s="286"/>
      <c r="N981" s="287"/>
      <c r="O981" s="286"/>
      <c r="P981" s="286"/>
      <c r="Q981" s="286"/>
      <c r="R981" s="286"/>
      <c r="S981" s="286"/>
      <c r="T981" s="286"/>
      <c r="U981" s="286"/>
      <c r="V981" s="286"/>
      <c r="W981" s="286"/>
      <c r="X981" s="286"/>
      <c r="Y981" s="411"/>
      <c r="Z981" s="411"/>
      <c r="AA981" s="411"/>
      <c r="AB981" s="411"/>
      <c r="AC981" s="411"/>
      <c r="AD981" s="411"/>
      <c r="AE981" s="411"/>
      <c r="AF981" s="411"/>
      <c r="AG981" s="411"/>
      <c r="AH981" s="411"/>
      <c r="AI981" s="411"/>
      <c r="AJ981" s="411"/>
      <c r="AK981" s="411"/>
      <c r="AL981" s="411"/>
      <c r="AM981" s="289"/>
    </row>
    <row r="982" spans="1:39" ht="30" outlineLevel="1">
      <c r="A982" s="529">
        <v>11</v>
      </c>
      <c r="B982" s="425" t="s">
        <v>104</v>
      </c>
      <c r="C982" s="288" t="s">
        <v>25</v>
      </c>
      <c r="D982" s="292"/>
      <c r="E982" s="292"/>
      <c r="F982" s="292"/>
      <c r="G982" s="292"/>
      <c r="H982" s="292"/>
      <c r="I982" s="292"/>
      <c r="J982" s="292"/>
      <c r="K982" s="292"/>
      <c r="L982" s="292"/>
      <c r="M982" s="292"/>
      <c r="N982" s="292">
        <v>12</v>
      </c>
      <c r="O982" s="292"/>
      <c r="P982" s="292"/>
      <c r="Q982" s="292"/>
      <c r="R982" s="292"/>
      <c r="S982" s="292"/>
      <c r="T982" s="292"/>
      <c r="U982" s="292"/>
      <c r="V982" s="292"/>
      <c r="W982" s="292"/>
      <c r="X982" s="292"/>
      <c r="Y982" s="423"/>
      <c r="Z982" s="412"/>
      <c r="AA982" s="412"/>
      <c r="AB982" s="412"/>
      <c r="AC982" s="412"/>
      <c r="AD982" s="412"/>
      <c r="AE982" s="412"/>
      <c r="AF982" s="412"/>
      <c r="AG982" s="412"/>
      <c r="AH982" s="412"/>
      <c r="AI982" s="412"/>
      <c r="AJ982" s="412"/>
      <c r="AK982" s="412"/>
      <c r="AL982" s="412"/>
      <c r="AM982" s="293">
        <f>SUM(Y982:AL982)</f>
        <v>0</v>
      </c>
    </row>
    <row r="983" spans="1:39" ht="15" outlineLevel="1">
      <c r="A983" s="529"/>
      <c r="B983" s="291" t="s">
        <v>340</v>
      </c>
      <c r="C983" s="288" t="s">
        <v>160</v>
      </c>
      <c r="D983" s="292"/>
      <c r="E983" s="292"/>
      <c r="F983" s="292"/>
      <c r="G983" s="292"/>
      <c r="H983" s="292"/>
      <c r="I983" s="292"/>
      <c r="J983" s="292"/>
      <c r="K983" s="292"/>
      <c r="L983" s="292"/>
      <c r="M983" s="292"/>
      <c r="N983" s="292">
        <f>N982</f>
        <v>12</v>
      </c>
      <c r="O983" s="292"/>
      <c r="P983" s="292"/>
      <c r="Q983" s="292"/>
      <c r="R983" s="292"/>
      <c r="S983" s="292"/>
      <c r="T983" s="292"/>
      <c r="U983" s="292"/>
      <c r="V983" s="292"/>
      <c r="W983" s="292"/>
      <c r="X983" s="292"/>
      <c r="Y983" s="408">
        <f>Y982</f>
        <v>0</v>
      </c>
      <c r="Z983" s="408">
        <f t="shared" ref="Z983" si="2325">Z982</f>
        <v>0</v>
      </c>
      <c r="AA983" s="408">
        <f t="shared" ref="AA983" si="2326">AA982</f>
        <v>0</v>
      </c>
      <c r="AB983" s="408">
        <f t="shared" ref="AB983" si="2327">AB982</f>
        <v>0</v>
      </c>
      <c r="AC983" s="408">
        <f t="shared" ref="AC983" si="2328">AC982</f>
        <v>0</v>
      </c>
      <c r="AD983" s="408">
        <f t="shared" ref="AD983" si="2329">AD982</f>
        <v>0</v>
      </c>
      <c r="AE983" s="408">
        <f t="shared" ref="AE983" si="2330">AE982</f>
        <v>0</v>
      </c>
      <c r="AF983" s="408">
        <f t="shared" ref="AF983" si="2331">AF982</f>
        <v>0</v>
      </c>
      <c r="AG983" s="408">
        <f t="shared" ref="AG983" si="2332">AG982</f>
        <v>0</v>
      </c>
      <c r="AH983" s="408">
        <f t="shared" ref="AH983" si="2333">AH982</f>
        <v>0</v>
      </c>
      <c r="AI983" s="408">
        <f t="shared" ref="AI983" si="2334">AI982</f>
        <v>0</v>
      </c>
      <c r="AJ983" s="408">
        <f t="shared" ref="AJ983" si="2335">AJ982</f>
        <v>0</v>
      </c>
      <c r="AK983" s="408">
        <f t="shared" ref="AK983" si="2336">AK982</f>
        <v>0</v>
      </c>
      <c r="AL983" s="408">
        <f t="shared" ref="AL983" si="2337">AL982</f>
        <v>0</v>
      </c>
      <c r="AM983" s="294"/>
    </row>
    <row r="984" spans="1:39" ht="15" outlineLevel="1">
      <c r="A984" s="529"/>
      <c r="B984" s="312"/>
      <c r="C984" s="302"/>
      <c r="D984" s="288"/>
      <c r="E984" s="288"/>
      <c r="F984" s="288"/>
      <c r="G984" s="288"/>
      <c r="H984" s="288"/>
      <c r="I984" s="288"/>
      <c r="J984" s="288"/>
      <c r="K984" s="288"/>
      <c r="L984" s="288"/>
      <c r="M984" s="288"/>
      <c r="N984" s="288"/>
      <c r="O984" s="288"/>
      <c r="P984" s="288"/>
      <c r="Q984" s="288"/>
      <c r="R984" s="288"/>
      <c r="S984" s="288"/>
      <c r="T984" s="288"/>
      <c r="U984" s="288"/>
      <c r="V984" s="288"/>
      <c r="W984" s="288"/>
      <c r="X984" s="288"/>
      <c r="Y984" s="409"/>
      <c r="Z984" s="418"/>
      <c r="AA984" s="418"/>
      <c r="AB984" s="418"/>
      <c r="AC984" s="418"/>
      <c r="AD984" s="418"/>
      <c r="AE984" s="418"/>
      <c r="AF984" s="418"/>
      <c r="AG984" s="418"/>
      <c r="AH984" s="418"/>
      <c r="AI984" s="418"/>
      <c r="AJ984" s="418"/>
      <c r="AK984" s="418"/>
      <c r="AL984" s="418"/>
      <c r="AM984" s="303"/>
    </row>
    <row r="985" spans="1:39" ht="30" outlineLevel="1">
      <c r="A985" s="529">
        <v>12</v>
      </c>
      <c r="B985" s="425" t="s">
        <v>105</v>
      </c>
      <c r="C985" s="288" t="s">
        <v>25</v>
      </c>
      <c r="D985" s="292"/>
      <c r="E985" s="292"/>
      <c r="F985" s="292"/>
      <c r="G985" s="292"/>
      <c r="H985" s="292"/>
      <c r="I985" s="292"/>
      <c r="J985" s="292"/>
      <c r="K985" s="292"/>
      <c r="L985" s="292"/>
      <c r="M985" s="292"/>
      <c r="N985" s="292">
        <v>12</v>
      </c>
      <c r="O985" s="292"/>
      <c r="P985" s="292"/>
      <c r="Q985" s="292"/>
      <c r="R985" s="292"/>
      <c r="S985" s="292"/>
      <c r="T985" s="292"/>
      <c r="U985" s="292"/>
      <c r="V985" s="292"/>
      <c r="W985" s="292"/>
      <c r="X985" s="292"/>
      <c r="Y985" s="407"/>
      <c r="Z985" s="412"/>
      <c r="AA985" s="412"/>
      <c r="AB985" s="412"/>
      <c r="AC985" s="412"/>
      <c r="AD985" s="412"/>
      <c r="AE985" s="412"/>
      <c r="AF985" s="412"/>
      <c r="AG985" s="412"/>
      <c r="AH985" s="412"/>
      <c r="AI985" s="412"/>
      <c r="AJ985" s="412"/>
      <c r="AK985" s="412"/>
      <c r="AL985" s="412"/>
      <c r="AM985" s="293">
        <f>SUM(Y985:AL985)</f>
        <v>0</v>
      </c>
    </row>
    <row r="986" spans="1:39" ht="15" outlineLevel="1">
      <c r="A986" s="529"/>
      <c r="B986" s="291" t="s">
        <v>340</v>
      </c>
      <c r="C986" s="288" t="s">
        <v>160</v>
      </c>
      <c r="D986" s="292"/>
      <c r="E986" s="292"/>
      <c r="F986" s="292"/>
      <c r="G986" s="292"/>
      <c r="H986" s="292"/>
      <c r="I986" s="292"/>
      <c r="J986" s="292"/>
      <c r="K986" s="292"/>
      <c r="L986" s="292"/>
      <c r="M986" s="292"/>
      <c r="N986" s="292">
        <f>N985</f>
        <v>12</v>
      </c>
      <c r="O986" s="292"/>
      <c r="P986" s="292"/>
      <c r="Q986" s="292"/>
      <c r="R986" s="292"/>
      <c r="S986" s="292"/>
      <c r="T986" s="292"/>
      <c r="U986" s="292"/>
      <c r="V986" s="292"/>
      <c r="W986" s="292"/>
      <c r="X986" s="292"/>
      <c r="Y986" s="408">
        <f>Y985</f>
        <v>0</v>
      </c>
      <c r="Z986" s="408">
        <f t="shared" ref="Z986" si="2338">Z985</f>
        <v>0</v>
      </c>
      <c r="AA986" s="408">
        <f t="shared" ref="AA986" si="2339">AA985</f>
        <v>0</v>
      </c>
      <c r="AB986" s="408">
        <f t="shared" ref="AB986" si="2340">AB985</f>
        <v>0</v>
      </c>
      <c r="AC986" s="408">
        <f t="shared" ref="AC986" si="2341">AC985</f>
        <v>0</v>
      </c>
      <c r="AD986" s="408">
        <f t="shared" ref="AD986" si="2342">AD985</f>
        <v>0</v>
      </c>
      <c r="AE986" s="408">
        <f t="shared" ref="AE986" si="2343">AE985</f>
        <v>0</v>
      </c>
      <c r="AF986" s="408">
        <f t="shared" ref="AF986" si="2344">AF985</f>
        <v>0</v>
      </c>
      <c r="AG986" s="408">
        <f t="shared" ref="AG986" si="2345">AG985</f>
        <v>0</v>
      </c>
      <c r="AH986" s="408">
        <f t="shared" ref="AH986" si="2346">AH985</f>
        <v>0</v>
      </c>
      <c r="AI986" s="408">
        <f t="shared" ref="AI986" si="2347">AI985</f>
        <v>0</v>
      </c>
      <c r="AJ986" s="408">
        <f t="shared" ref="AJ986" si="2348">AJ985</f>
        <v>0</v>
      </c>
      <c r="AK986" s="408">
        <f t="shared" ref="AK986" si="2349">AK985</f>
        <v>0</v>
      </c>
      <c r="AL986" s="408">
        <f t="shared" ref="AL986" si="2350">AL985</f>
        <v>0</v>
      </c>
      <c r="AM986" s="294"/>
    </row>
    <row r="987" spans="1:39" ht="15" outlineLevel="1">
      <c r="A987" s="529"/>
      <c r="B987" s="312"/>
      <c r="C987" s="302"/>
      <c r="D987" s="288"/>
      <c r="E987" s="288"/>
      <c r="F987" s="288"/>
      <c r="G987" s="288"/>
      <c r="H987" s="288"/>
      <c r="I987" s="288"/>
      <c r="J987" s="288"/>
      <c r="K987" s="288"/>
      <c r="L987" s="288"/>
      <c r="M987" s="288"/>
      <c r="N987" s="288"/>
      <c r="O987" s="288"/>
      <c r="P987" s="288"/>
      <c r="Q987" s="288"/>
      <c r="R987" s="288"/>
      <c r="S987" s="288"/>
      <c r="T987" s="288"/>
      <c r="U987" s="288"/>
      <c r="V987" s="288"/>
      <c r="W987" s="288"/>
      <c r="X987" s="288"/>
      <c r="Y987" s="419"/>
      <c r="Z987" s="419"/>
      <c r="AA987" s="409"/>
      <c r="AB987" s="409"/>
      <c r="AC987" s="409"/>
      <c r="AD987" s="409"/>
      <c r="AE987" s="409"/>
      <c r="AF987" s="409"/>
      <c r="AG987" s="409"/>
      <c r="AH987" s="409"/>
      <c r="AI987" s="409"/>
      <c r="AJ987" s="409"/>
      <c r="AK987" s="409"/>
      <c r="AL987" s="409"/>
      <c r="AM987" s="303"/>
    </row>
    <row r="988" spans="1:39" ht="30" outlineLevel="1">
      <c r="A988" s="529">
        <v>13</v>
      </c>
      <c r="B988" s="425" t="s">
        <v>106</v>
      </c>
      <c r="C988" s="288" t="s">
        <v>25</v>
      </c>
      <c r="D988" s="292"/>
      <c r="E988" s="292"/>
      <c r="F988" s="292"/>
      <c r="G988" s="292"/>
      <c r="H988" s="292"/>
      <c r="I988" s="292"/>
      <c r="J988" s="292"/>
      <c r="K988" s="292"/>
      <c r="L988" s="292"/>
      <c r="M988" s="292"/>
      <c r="N988" s="292">
        <v>12</v>
      </c>
      <c r="O988" s="292"/>
      <c r="P988" s="292"/>
      <c r="Q988" s="292"/>
      <c r="R988" s="292"/>
      <c r="S988" s="292"/>
      <c r="T988" s="292"/>
      <c r="U988" s="292"/>
      <c r="V988" s="292"/>
      <c r="W988" s="292"/>
      <c r="X988" s="292"/>
      <c r="Y988" s="407"/>
      <c r="Z988" s="412"/>
      <c r="AA988" s="412"/>
      <c r="AB988" s="412"/>
      <c r="AC988" s="412"/>
      <c r="AD988" s="412"/>
      <c r="AE988" s="412"/>
      <c r="AF988" s="412"/>
      <c r="AG988" s="412"/>
      <c r="AH988" s="412"/>
      <c r="AI988" s="412"/>
      <c r="AJ988" s="412"/>
      <c r="AK988" s="412"/>
      <c r="AL988" s="412"/>
      <c r="AM988" s="293">
        <f>SUM(Y988:AL988)</f>
        <v>0</v>
      </c>
    </row>
    <row r="989" spans="1:39" ht="15" outlineLevel="1">
      <c r="A989" s="529"/>
      <c r="B989" s="291" t="s">
        <v>340</v>
      </c>
      <c r="C989" s="288" t="s">
        <v>160</v>
      </c>
      <c r="D989" s="292"/>
      <c r="E989" s="292"/>
      <c r="F989" s="292"/>
      <c r="G989" s="292"/>
      <c r="H989" s="292"/>
      <c r="I989" s="292"/>
      <c r="J989" s="292"/>
      <c r="K989" s="292"/>
      <c r="L989" s="292"/>
      <c r="M989" s="292"/>
      <c r="N989" s="292">
        <f>N988</f>
        <v>12</v>
      </c>
      <c r="O989" s="292"/>
      <c r="P989" s="292"/>
      <c r="Q989" s="292"/>
      <c r="R989" s="292"/>
      <c r="S989" s="292"/>
      <c r="T989" s="292"/>
      <c r="U989" s="292"/>
      <c r="V989" s="292"/>
      <c r="W989" s="292"/>
      <c r="X989" s="292"/>
      <c r="Y989" s="408">
        <f>Y988</f>
        <v>0</v>
      </c>
      <c r="Z989" s="408">
        <f t="shared" ref="Z989" si="2351">Z988</f>
        <v>0</v>
      </c>
      <c r="AA989" s="408">
        <f t="shared" ref="AA989" si="2352">AA988</f>
        <v>0</v>
      </c>
      <c r="AB989" s="408">
        <f t="shared" ref="AB989" si="2353">AB988</f>
        <v>0</v>
      </c>
      <c r="AC989" s="408">
        <f t="shared" ref="AC989" si="2354">AC988</f>
        <v>0</v>
      </c>
      <c r="AD989" s="408">
        <f t="shared" ref="AD989" si="2355">AD988</f>
        <v>0</v>
      </c>
      <c r="AE989" s="408">
        <f t="shared" ref="AE989" si="2356">AE988</f>
        <v>0</v>
      </c>
      <c r="AF989" s="408">
        <f t="shared" ref="AF989" si="2357">AF988</f>
        <v>0</v>
      </c>
      <c r="AG989" s="408">
        <f t="shared" ref="AG989" si="2358">AG988</f>
        <v>0</v>
      </c>
      <c r="AH989" s="408">
        <f t="shared" ref="AH989" si="2359">AH988</f>
        <v>0</v>
      </c>
      <c r="AI989" s="408">
        <f t="shared" ref="AI989" si="2360">AI988</f>
        <v>0</v>
      </c>
      <c r="AJ989" s="408">
        <f t="shared" ref="AJ989" si="2361">AJ988</f>
        <v>0</v>
      </c>
      <c r="AK989" s="408">
        <f t="shared" ref="AK989" si="2362">AK988</f>
        <v>0</v>
      </c>
      <c r="AL989" s="408">
        <f t="shared" ref="AL989" si="2363">AL988</f>
        <v>0</v>
      </c>
      <c r="AM989" s="303"/>
    </row>
    <row r="990" spans="1:39" ht="15" outlineLevel="1">
      <c r="A990" s="529"/>
      <c r="B990" s="312"/>
      <c r="C990" s="302"/>
      <c r="D990" s="288"/>
      <c r="E990" s="288"/>
      <c r="F990" s="288"/>
      <c r="G990" s="288"/>
      <c r="H990" s="288"/>
      <c r="I990" s="288"/>
      <c r="J990" s="288"/>
      <c r="K990" s="288"/>
      <c r="L990" s="288"/>
      <c r="M990" s="288"/>
      <c r="N990" s="288"/>
      <c r="O990" s="288"/>
      <c r="P990" s="288"/>
      <c r="Q990" s="288"/>
      <c r="R990" s="288"/>
      <c r="S990" s="288"/>
      <c r="T990" s="288"/>
      <c r="U990" s="288"/>
      <c r="V990" s="288"/>
      <c r="W990" s="288"/>
      <c r="X990" s="288"/>
      <c r="Y990" s="409"/>
      <c r="Z990" s="409"/>
      <c r="AA990" s="409"/>
      <c r="AB990" s="409"/>
      <c r="AC990" s="409"/>
      <c r="AD990" s="409"/>
      <c r="AE990" s="409"/>
      <c r="AF990" s="409"/>
      <c r="AG990" s="409"/>
      <c r="AH990" s="409"/>
      <c r="AI990" s="409"/>
      <c r="AJ990" s="409"/>
      <c r="AK990" s="409"/>
      <c r="AL990" s="409"/>
      <c r="AM990" s="303"/>
    </row>
    <row r="991" spans="1:39" ht="15.6" outlineLevel="1">
      <c r="A991" s="529"/>
      <c r="B991" s="285" t="s">
        <v>107</v>
      </c>
      <c r="C991" s="286"/>
      <c r="D991" s="287"/>
      <c r="E991" s="287"/>
      <c r="F991" s="287"/>
      <c r="G991" s="287"/>
      <c r="H991" s="287"/>
      <c r="I991" s="287"/>
      <c r="J991" s="287"/>
      <c r="K991" s="287"/>
      <c r="L991" s="287"/>
      <c r="M991" s="287"/>
      <c r="N991" s="287"/>
      <c r="O991" s="287"/>
      <c r="P991" s="286"/>
      <c r="Q991" s="286"/>
      <c r="R991" s="286"/>
      <c r="S991" s="286"/>
      <c r="T991" s="286"/>
      <c r="U991" s="286"/>
      <c r="V991" s="286"/>
      <c r="W991" s="286"/>
      <c r="X991" s="286"/>
      <c r="Y991" s="411"/>
      <c r="Z991" s="411"/>
      <c r="AA991" s="411"/>
      <c r="AB991" s="411"/>
      <c r="AC991" s="411"/>
      <c r="AD991" s="411"/>
      <c r="AE991" s="411"/>
      <c r="AF991" s="411"/>
      <c r="AG991" s="411"/>
      <c r="AH991" s="411"/>
      <c r="AI991" s="411"/>
      <c r="AJ991" s="411"/>
      <c r="AK991" s="411"/>
      <c r="AL991" s="411"/>
      <c r="AM991" s="289"/>
    </row>
    <row r="992" spans="1:39" ht="15" outlineLevel="1">
      <c r="A992" s="529">
        <v>14</v>
      </c>
      <c r="B992" s="312" t="s">
        <v>108</v>
      </c>
      <c r="C992" s="288" t="s">
        <v>25</v>
      </c>
      <c r="D992" s="292"/>
      <c r="E992" s="292"/>
      <c r="F992" s="292"/>
      <c r="G992" s="292"/>
      <c r="H992" s="292"/>
      <c r="I992" s="292"/>
      <c r="J992" s="292"/>
      <c r="K992" s="292"/>
      <c r="L992" s="292"/>
      <c r="M992" s="292"/>
      <c r="N992" s="292">
        <v>12</v>
      </c>
      <c r="O992" s="292"/>
      <c r="P992" s="292"/>
      <c r="Q992" s="292"/>
      <c r="R992" s="292"/>
      <c r="S992" s="292"/>
      <c r="T992" s="292"/>
      <c r="U992" s="292"/>
      <c r="V992" s="292"/>
      <c r="W992" s="292"/>
      <c r="X992" s="292"/>
      <c r="Y992" s="407"/>
      <c r="Z992" s="407"/>
      <c r="AA992" s="407"/>
      <c r="AB992" s="407"/>
      <c r="AC992" s="407"/>
      <c r="AD992" s="407"/>
      <c r="AE992" s="407"/>
      <c r="AF992" s="407"/>
      <c r="AG992" s="407"/>
      <c r="AH992" s="407"/>
      <c r="AI992" s="407"/>
      <c r="AJ992" s="407"/>
      <c r="AK992" s="407"/>
      <c r="AL992" s="407"/>
      <c r="AM992" s="293">
        <f>SUM(Y992:AL992)</f>
        <v>0</v>
      </c>
    </row>
    <row r="993" spans="1:40" ht="15" outlineLevel="1">
      <c r="A993" s="529"/>
      <c r="B993" s="291" t="s">
        <v>340</v>
      </c>
      <c r="C993" s="288" t="s">
        <v>160</v>
      </c>
      <c r="D993" s="292"/>
      <c r="E993" s="292"/>
      <c r="F993" s="292"/>
      <c r="G993" s="292"/>
      <c r="H993" s="292"/>
      <c r="I993" s="292"/>
      <c r="J993" s="292"/>
      <c r="K993" s="292"/>
      <c r="L993" s="292"/>
      <c r="M993" s="292"/>
      <c r="N993" s="292">
        <f>N992</f>
        <v>12</v>
      </c>
      <c r="O993" s="292"/>
      <c r="P993" s="292"/>
      <c r="Q993" s="292"/>
      <c r="R993" s="292"/>
      <c r="S993" s="292"/>
      <c r="T993" s="292"/>
      <c r="U993" s="292"/>
      <c r="V993" s="292"/>
      <c r="W993" s="292"/>
      <c r="X993" s="292"/>
      <c r="Y993" s="408">
        <f>Y992</f>
        <v>0</v>
      </c>
      <c r="Z993" s="408">
        <f t="shared" ref="Z993" si="2364">Z992</f>
        <v>0</v>
      </c>
      <c r="AA993" s="408">
        <f t="shared" ref="AA993" si="2365">AA992</f>
        <v>0</v>
      </c>
      <c r="AB993" s="408">
        <f t="shared" ref="AB993" si="2366">AB992</f>
        <v>0</v>
      </c>
      <c r="AC993" s="408">
        <f t="shared" ref="AC993" si="2367">AC992</f>
        <v>0</v>
      </c>
      <c r="AD993" s="408">
        <f t="shared" ref="AD993" si="2368">AD992</f>
        <v>0</v>
      </c>
      <c r="AE993" s="408">
        <f t="shared" ref="AE993" si="2369">AE992</f>
        <v>0</v>
      </c>
      <c r="AF993" s="408">
        <f t="shared" ref="AF993" si="2370">AF992</f>
        <v>0</v>
      </c>
      <c r="AG993" s="408">
        <f t="shared" ref="AG993" si="2371">AG992</f>
        <v>0</v>
      </c>
      <c r="AH993" s="408">
        <f t="shared" ref="AH993" si="2372">AH992</f>
        <v>0</v>
      </c>
      <c r="AI993" s="408">
        <f t="shared" ref="AI993" si="2373">AI992</f>
        <v>0</v>
      </c>
      <c r="AJ993" s="408">
        <f t="shared" ref="AJ993" si="2374">AJ992</f>
        <v>0</v>
      </c>
      <c r="AK993" s="408">
        <f t="shared" ref="AK993" si="2375">AK992</f>
        <v>0</v>
      </c>
      <c r="AL993" s="408">
        <f t="shared" ref="AL993" si="2376">AL992</f>
        <v>0</v>
      </c>
      <c r="AM993" s="294"/>
    </row>
    <row r="994" spans="1:40" ht="15" outlineLevel="1">
      <c r="A994" s="529"/>
      <c r="B994" s="312"/>
      <c r="C994" s="302"/>
      <c r="D994" s="288"/>
      <c r="E994" s="288"/>
      <c r="F994" s="288"/>
      <c r="G994" s="288"/>
      <c r="H994" s="288"/>
      <c r="I994" s="288"/>
      <c r="J994" s="288"/>
      <c r="K994" s="288"/>
      <c r="L994" s="288"/>
      <c r="M994" s="288"/>
      <c r="N994" s="465"/>
      <c r="O994" s="288"/>
      <c r="P994" s="288"/>
      <c r="Q994" s="288"/>
      <c r="R994" s="288"/>
      <c r="S994" s="288"/>
      <c r="T994" s="288"/>
      <c r="U994" s="288"/>
      <c r="V994" s="288"/>
      <c r="W994" s="288"/>
      <c r="X994" s="288"/>
      <c r="Y994" s="409"/>
      <c r="Z994" s="409"/>
      <c r="AA994" s="409"/>
      <c r="AB994" s="409"/>
      <c r="AC994" s="409"/>
      <c r="AD994" s="409"/>
      <c r="AE994" s="409"/>
      <c r="AF994" s="409"/>
      <c r="AG994" s="409"/>
      <c r="AH994" s="409"/>
      <c r="AI994" s="409"/>
      <c r="AJ994" s="409"/>
      <c r="AK994" s="409"/>
      <c r="AL994" s="409"/>
      <c r="AM994" s="298"/>
      <c r="AN994" s="627"/>
    </row>
    <row r="995" spans="1:40" s="306" customFormat="1" ht="15.6" outlineLevel="1">
      <c r="A995" s="529"/>
      <c r="B995" s="285" t="s">
        <v>475</v>
      </c>
      <c r="C995" s="288"/>
      <c r="D995" s="288"/>
      <c r="E995" s="288"/>
      <c r="F995" s="288"/>
      <c r="G995" s="288"/>
      <c r="H995" s="288"/>
      <c r="I995" s="288"/>
      <c r="J995" s="288"/>
      <c r="K995" s="288"/>
      <c r="L995" s="288"/>
      <c r="M995" s="288"/>
      <c r="N995" s="288"/>
      <c r="O995" s="288"/>
      <c r="P995" s="288"/>
      <c r="Q995" s="288"/>
      <c r="R995" s="288"/>
      <c r="S995" s="288"/>
      <c r="T995" s="288"/>
      <c r="U995" s="288"/>
      <c r="V995" s="288"/>
      <c r="W995" s="288"/>
      <c r="X995" s="288"/>
      <c r="Y995" s="409"/>
      <c r="Z995" s="409"/>
      <c r="AA995" s="409"/>
      <c r="AB995" s="409"/>
      <c r="AC995" s="409"/>
      <c r="AD995" s="409"/>
      <c r="AE995" s="413"/>
      <c r="AF995" s="413"/>
      <c r="AG995" s="413"/>
      <c r="AH995" s="413"/>
      <c r="AI995" s="413"/>
      <c r="AJ995" s="413"/>
      <c r="AK995" s="413"/>
      <c r="AL995" s="413"/>
      <c r="AM995" s="514"/>
      <c r="AN995" s="628"/>
    </row>
    <row r="996" spans="1:40" ht="15" outlineLevel="1">
      <c r="A996" s="529">
        <v>15</v>
      </c>
      <c r="B996" s="291" t="s">
        <v>480</v>
      </c>
      <c r="C996" s="288" t="s">
        <v>25</v>
      </c>
      <c r="D996" s="292"/>
      <c r="E996" s="292"/>
      <c r="F996" s="292"/>
      <c r="G996" s="292"/>
      <c r="H996" s="292"/>
      <c r="I996" s="292"/>
      <c r="J996" s="292"/>
      <c r="K996" s="292"/>
      <c r="L996" s="292"/>
      <c r="M996" s="292"/>
      <c r="N996" s="292">
        <v>0</v>
      </c>
      <c r="O996" s="292"/>
      <c r="P996" s="292"/>
      <c r="Q996" s="292"/>
      <c r="R996" s="292"/>
      <c r="S996" s="292"/>
      <c r="T996" s="292"/>
      <c r="U996" s="292"/>
      <c r="V996" s="292"/>
      <c r="W996" s="292"/>
      <c r="X996" s="292"/>
      <c r="Y996" s="407"/>
      <c r="Z996" s="407"/>
      <c r="AA996" s="407"/>
      <c r="AB996" s="407"/>
      <c r="AC996" s="407"/>
      <c r="AD996" s="407"/>
      <c r="AE996" s="407"/>
      <c r="AF996" s="407"/>
      <c r="AG996" s="407"/>
      <c r="AH996" s="407"/>
      <c r="AI996" s="407"/>
      <c r="AJ996" s="407"/>
      <c r="AK996" s="407"/>
      <c r="AL996" s="407"/>
      <c r="AM996" s="629">
        <f>SUM(Y996:AL996)</f>
        <v>0</v>
      </c>
      <c r="AN996" s="627"/>
    </row>
    <row r="997" spans="1:40" ht="15" outlineLevel="1">
      <c r="A997" s="529"/>
      <c r="B997" s="291" t="s">
        <v>336</v>
      </c>
      <c r="C997" s="288" t="s">
        <v>160</v>
      </c>
      <c r="D997" s="292"/>
      <c r="E997" s="292"/>
      <c r="F997" s="292"/>
      <c r="G997" s="292"/>
      <c r="H997" s="292"/>
      <c r="I997" s="292"/>
      <c r="J997" s="292"/>
      <c r="K997" s="292"/>
      <c r="L997" s="292"/>
      <c r="M997" s="292"/>
      <c r="N997" s="292">
        <f>N996</f>
        <v>0</v>
      </c>
      <c r="O997" s="292"/>
      <c r="P997" s="292"/>
      <c r="Q997" s="292"/>
      <c r="R997" s="292"/>
      <c r="S997" s="292"/>
      <c r="T997" s="292"/>
      <c r="U997" s="292"/>
      <c r="V997" s="292"/>
      <c r="W997" s="292"/>
      <c r="X997" s="292"/>
      <c r="Y997" s="408">
        <f>Y996</f>
        <v>0</v>
      </c>
      <c r="Z997" s="408">
        <f>Z996</f>
        <v>0</v>
      </c>
      <c r="AA997" s="408">
        <f t="shared" ref="AA997:AL997" si="2377">AA996</f>
        <v>0</v>
      </c>
      <c r="AB997" s="408">
        <f t="shared" si="2377"/>
        <v>0</v>
      </c>
      <c r="AC997" s="408">
        <f t="shared" si="2377"/>
        <v>0</v>
      </c>
      <c r="AD997" s="408">
        <f>AD996</f>
        <v>0</v>
      </c>
      <c r="AE997" s="408">
        <f t="shared" si="2377"/>
        <v>0</v>
      </c>
      <c r="AF997" s="408">
        <f t="shared" si="2377"/>
        <v>0</v>
      </c>
      <c r="AG997" s="408">
        <f t="shared" si="2377"/>
        <v>0</v>
      </c>
      <c r="AH997" s="408">
        <f t="shared" si="2377"/>
        <v>0</v>
      </c>
      <c r="AI997" s="408">
        <f t="shared" si="2377"/>
        <v>0</v>
      </c>
      <c r="AJ997" s="408">
        <f t="shared" si="2377"/>
        <v>0</v>
      </c>
      <c r="AK997" s="408">
        <f t="shared" si="2377"/>
        <v>0</v>
      </c>
      <c r="AL997" s="408">
        <f t="shared" si="2377"/>
        <v>0</v>
      </c>
      <c r="AM997" s="294"/>
    </row>
    <row r="998" spans="1:40" ht="15" outlineLevel="1">
      <c r="A998" s="529"/>
      <c r="B998" s="312"/>
      <c r="C998" s="302"/>
      <c r="D998" s="288"/>
      <c r="E998" s="288"/>
      <c r="F998" s="288"/>
      <c r="G998" s="288"/>
      <c r="H998" s="288"/>
      <c r="I998" s="288"/>
      <c r="J998" s="288"/>
      <c r="K998" s="288"/>
      <c r="L998" s="288"/>
      <c r="M998" s="288"/>
      <c r="N998" s="288"/>
      <c r="O998" s="288"/>
      <c r="P998" s="288"/>
      <c r="Q998" s="288"/>
      <c r="R998" s="288"/>
      <c r="S998" s="288"/>
      <c r="T998" s="288"/>
      <c r="U998" s="288"/>
      <c r="V998" s="288"/>
      <c r="W998" s="288"/>
      <c r="X998" s="288"/>
      <c r="Y998" s="409"/>
      <c r="Z998" s="409"/>
      <c r="AA998" s="409"/>
      <c r="AB998" s="409"/>
      <c r="AC998" s="409"/>
      <c r="AD998" s="409"/>
      <c r="AE998" s="409"/>
      <c r="AF998" s="409"/>
      <c r="AG998" s="409"/>
      <c r="AH998" s="409"/>
      <c r="AI998" s="409"/>
      <c r="AJ998" s="409"/>
      <c r="AK998" s="409"/>
      <c r="AL998" s="409"/>
      <c r="AM998" s="303"/>
    </row>
    <row r="999" spans="1:40" s="280" customFormat="1" ht="15" outlineLevel="1">
      <c r="A999" s="529">
        <v>16</v>
      </c>
      <c r="B999" s="321" t="s">
        <v>476</v>
      </c>
      <c r="C999" s="288" t="s">
        <v>25</v>
      </c>
      <c r="D999" s="292"/>
      <c r="E999" s="292"/>
      <c r="F999" s="292"/>
      <c r="G999" s="292"/>
      <c r="H999" s="292"/>
      <c r="I999" s="292"/>
      <c r="J999" s="292"/>
      <c r="K999" s="292"/>
      <c r="L999" s="292"/>
      <c r="M999" s="292"/>
      <c r="N999" s="292">
        <v>0</v>
      </c>
      <c r="O999" s="292"/>
      <c r="P999" s="292"/>
      <c r="Q999" s="292"/>
      <c r="R999" s="292"/>
      <c r="S999" s="292"/>
      <c r="T999" s="292"/>
      <c r="U999" s="292"/>
      <c r="V999" s="292"/>
      <c r="W999" s="292"/>
      <c r="X999" s="292"/>
      <c r="Y999" s="407"/>
      <c r="Z999" s="407"/>
      <c r="AA999" s="407"/>
      <c r="AB999" s="407"/>
      <c r="AC999" s="407"/>
      <c r="AD999" s="407"/>
      <c r="AE999" s="407"/>
      <c r="AF999" s="407"/>
      <c r="AG999" s="407"/>
      <c r="AH999" s="407"/>
      <c r="AI999" s="407"/>
      <c r="AJ999" s="407"/>
      <c r="AK999" s="407"/>
      <c r="AL999" s="407"/>
      <c r="AM999" s="293">
        <f>SUM(Y999:AL999)</f>
        <v>0</v>
      </c>
    </row>
    <row r="1000" spans="1:40" s="280" customFormat="1" ht="15" outlineLevel="1">
      <c r="A1000" s="529"/>
      <c r="B1000" s="291" t="s">
        <v>336</v>
      </c>
      <c r="C1000" s="288" t="s">
        <v>160</v>
      </c>
      <c r="D1000" s="292"/>
      <c r="E1000" s="292"/>
      <c r="F1000" s="292"/>
      <c r="G1000" s="292"/>
      <c r="H1000" s="292"/>
      <c r="I1000" s="292"/>
      <c r="J1000" s="292"/>
      <c r="K1000" s="292"/>
      <c r="L1000" s="292"/>
      <c r="M1000" s="292"/>
      <c r="N1000" s="292">
        <f>N999</f>
        <v>0</v>
      </c>
      <c r="O1000" s="292"/>
      <c r="P1000" s="292"/>
      <c r="Q1000" s="292"/>
      <c r="R1000" s="292"/>
      <c r="S1000" s="292"/>
      <c r="T1000" s="292"/>
      <c r="U1000" s="292"/>
      <c r="V1000" s="292"/>
      <c r="W1000" s="292"/>
      <c r="X1000" s="292"/>
      <c r="Y1000" s="408">
        <f>Y999</f>
        <v>0</v>
      </c>
      <c r="Z1000" s="408">
        <f t="shared" ref="Z1000:AK1000" si="2378">Z999</f>
        <v>0</v>
      </c>
      <c r="AA1000" s="408">
        <f t="shared" si="2378"/>
        <v>0</v>
      </c>
      <c r="AB1000" s="408">
        <f t="shared" si="2378"/>
        <v>0</v>
      </c>
      <c r="AC1000" s="408">
        <f t="shared" si="2378"/>
        <v>0</v>
      </c>
      <c r="AD1000" s="408">
        <f t="shared" si="2378"/>
        <v>0</v>
      </c>
      <c r="AE1000" s="408">
        <f t="shared" si="2378"/>
        <v>0</v>
      </c>
      <c r="AF1000" s="408">
        <f t="shared" si="2378"/>
        <v>0</v>
      </c>
      <c r="AG1000" s="408">
        <f t="shared" si="2378"/>
        <v>0</v>
      </c>
      <c r="AH1000" s="408">
        <f t="shared" si="2378"/>
        <v>0</v>
      </c>
      <c r="AI1000" s="408">
        <f t="shared" si="2378"/>
        <v>0</v>
      </c>
      <c r="AJ1000" s="408">
        <f t="shared" si="2378"/>
        <v>0</v>
      </c>
      <c r="AK1000" s="408">
        <f t="shared" si="2378"/>
        <v>0</v>
      </c>
      <c r="AL1000" s="408">
        <f>AL999</f>
        <v>0</v>
      </c>
      <c r="AM1000" s="294"/>
    </row>
    <row r="1001" spans="1:40" s="280" customFormat="1" ht="15" outlineLevel="1">
      <c r="A1001" s="529"/>
      <c r="B1001" s="321"/>
      <c r="C1001" s="288"/>
      <c r="D1001" s="288"/>
      <c r="E1001" s="288"/>
      <c r="F1001" s="288"/>
      <c r="G1001" s="288"/>
      <c r="H1001" s="288"/>
      <c r="I1001" s="288"/>
      <c r="J1001" s="288"/>
      <c r="K1001" s="288"/>
      <c r="L1001" s="288"/>
      <c r="M1001" s="288"/>
      <c r="N1001" s="288"/>
      <c r="O1001" s="288"/>
      <c r="P1001" s="288"/>
      <c r="Q1001" s="288"/>
      <c r="R1001" s="288"/>
      <c r="S1001" s="288"/>
      <c r="T1001" s="288"/>
      <c r="U1001" s="288"/>
      <c r="V1001" s="288"/>
      <c r="W1001" s="288"/>
      <c r="X1001" s="288"/>
      <c r="Y1001" s="409"/>
      <c r="Z1001" s="409"/>
      <c r="AA1001" s="409"/>
      <c r="AB1001" s="409"/>
      <c r="AC1001" s="409"/>
      <c r="AD1001" s="409"/>
      <c r="AE1001" s="413"/>
      <c r="AF1001" s="413"/>
      <c r="AG1001" s="413"/>
      <c r="AH1001" s="413"/>
      <c r="AI1001" s="413"/>
      <c r="AJ1001" s="413"/>
      <c r="AK1001" s="413"/>
      <c r="AL1001" s="413"/>
      <c r="AM1001" s="310"/>
    </row>
    <row r="1002" spans="1:40" ht="15.6" outlineLevel="1">
      <c r="A1002" s="529"/>
      <c r="B1002" s="516" t="s">
        <v>481</v>
      </c>
      <c r="C1002" s="317"/>
      <c r="D1002" s="287"/>
      <c r="E1002" s="286"/>
      <c r="F1002" s="286"/>
      <c r="G1002" s="286"/>
      <c r="H1002" s="286"/>
      <c r="I1002" s="286"/>
      <c r="J1002" s="286"/>
      <c r="K1002" s="286"/>
      <c r="L1002" s="286"/>
      <c r="M1002" s="286"/>
      <c r="N1002" s="287"/>
      <c r="O1002" s="286"/>
      <c r="P1002" s="286"/>
      <c r="Q1002" s="286"/>
      <c r="R1002" s="286"/>
      <c r="S1002" s="286"/>
      <c r="T1002" s="286"/>
      <c r="U1002" s="286"/>
      <c r="V1002" s="286"/>
      <c r="W1002" s="286"/>
      <c r="X1002" s="286"/>
      <c r="Y1002" s="411"/>
      <c r="Z1002" s="411"/>
      <c r="AA1002" s="411"/>
      <c r="AB1002" s="411"/>
      <c r="AC1002" s="411"/>
      <c r="AD1002" s="411"/>
      <c r="AE1002" s="411"/>
      <c r="AF1002" s="411"/>
      <c r="AG1002" s="411"/>
      <c r="AH1002" s="411"/>
      <c r="AI1002" s="411"/>
      <c r="AJ1002" s="411"/>
      <c r="AK1002" s="411"/>
      <c r="AL1002" s="411"/>
      <c r="AM1002" s="289"/>
    </row>
    <row r="1003" spans="1:40" ht="15" outlineLevel="1">
      <c r="A1003" s="529">
        <v>17</v>
      </c>
      <c r="B1003" s="425" t="s">
        <v>112</v>
      </c>
      <c r="C1003" s="288" t="s">
        <v>25</v>
      </c>
      <c r="D1003" s="292"/>
      <c r="E1003" s="292"/>
      <c r="F1003" s="292"/>
      <c r="G1003" s="292"/>
      <c r="H1003" s="292"/>
      <c r="I1003" s="292"/>
      <c r="J1003" s="292"/>
      <c r="K1003" s="292"/>
      <c r="L1003" s="292"/>
      <c r="M1003" s="292"/>
      <c r="N1003" s="292">
        <v>12</v>
      </c>
      <c r="O1003" s="292"/>
      <c r="P1003" s="292"/>
      <c r="Q1003" s="292"/>
      <c r="R1003" s="292"/>
      <c r="S1003" s="292"/>
      <c r="T1003" s="292"/>
      <c r="U1003" s="292"/>
      <c r="V1003" s="292"/>
      <c r="W1003" s="292"/>
      <c r="X1003" s="292"/>
      <c r="Y1003" s="423"/>
      <c r="Z1003" s="407"/>
      <c r="AA1003" s="407"/>
      <c r="AB1003" s="407"/>
      <c r="AC1003" s="407"/>
      <c r="AD1003" s="407"/>
      <c r="AE1003" s="407"/>
      <c r="AF1003" s="412"/>
      <c r="AG1003" s="412"/>
      <c r="AH1003" s="412"/>
      <c r="AI1003" s="412"/>
      <c r="AJ1003" s="412"/>
      <c r="AK1003" s="412"/>
      <c r="AL1003" s="412"/>
      <c r="AM1003" s="293">
        <f>SUM(Y1003:AL1003)</f>
        <v>0</v>
      </c>
    </row>
    <row r="1004" spans="1:40" ht="15" outlineLevel="1">
      <c r="A1004" s="529"/>
      <c r="B1004" s="291" t="s">
        <v>336</v>
      </c>
      <c r="C1004" s="288" t="s">
        <v>160</v>
      </c>
      <c r="D1004" s="292"/>
      <c r="E1004" s="292"/>
      <c r="F1004" s="292"/>
      <c r="G1004" s="292"/>
      <c r="H1004" s="292"/>
      <c r="I1004" s="292"/>
      <c r="J1004" s="292"/>
      <c r="K1004" s="292"/>
      <c r="L1004" s="292"/>
      <c r="M1004" s="292"/>
      <c r="N1004" s="292">
        <f>N1003</f>
        <v>12</v>
      </c>
      <c r="O1004" s="292"/>
      <c r="P1004" s="292"/>
      <c r="Q1004" s="292"/>
      <c r="R1004" s="292"/>
      <c r="S1004" s="292"/>
      <c r="T1004" s="292"/>
      <c r="U1004" s="292"/>
      <c r="V1004" s="292"/>
      <c r="W1004" s="292"/>
      <c r="X1004" s="292"/>
      <c r="Y1004" s="408">
        <f>Y1003</f>
        <v>0</v>
      </c>
      <c r="Z1004" s="408">
        <f t="shared" ref="Z1004:AL1004" si="2379">Z1003</f>
        <v>0</v>
      </c>
      <c r="AA1004" s="408">
        <f t="shared" si="2379"/>
        <v>0</v>
      </c>
      <c r="AB1004" s="408">
        <f t="shared" si="2379"/>
        <v>0</v>
      </c>
      <c r="AC1004" s="408">
        <f t="shared" si="2379"/>
        <v>0</v>
      </c>
      <c r="AD1004" s="408">
        <f t="shared" si="2379"/>
        <v>0</v>
      </c>
      <c r="AE1004" s="408">
        <f t="shared" si="2379"/>
        <v>0</v>
      </c>
      <c r="AF1004" s="408">
        <f t="shared" si="2379"/>
        <v>0</v>
      </c>
      <c r="AG1004" s="408">
        <f t="shared" si="2379"/>
        <v>0</v>
      </c>
      <c r="AH1004" s="408">
        <f t="shared" si="2379"/>
        <v>0</v>
      </c>
      <c r="AI1004" s="408">
        <f t="shared" si="2379"/>
        <v>0</v>
      </c>
      <c r="AJ1004" s="408">
        <f t="shared" si="2379"/>
        <v>0</v>
      </c>
      <c r="AK1004" s="408">
        <f t="shared" si="2379"/>
        <v>0</v>
      </c>
      <c r="AL1004" s="408">
        <f t="shared" si="2379"/>
        <v>0</v>
      </c>
      <c r="AM1004" s="303"/>
    </row>
    <row r="1005" spans="1:40" ht="15" outlineLevel="1">
      <c r="A1005" s="529"/>
      <c r="B1005" s="291"/>
      <c r="C1005" s="288"/>
      <c r="D1005" s="288"/>
      <c r="E1005" s="288"/>
      <c r="F1005" s="288"/>
      <c r="G1005" s="288"/>
      <c r="H1005" s="288"/>
      <c r="I1005" s="288"/>
      <c r="J1005" s="288"/>
      <c r="K1005" s="288"/>
      <c r="L1005" s="288"/>
      <c r="M1005" s="288"/>
      <c r="N1005" s="288"/>
      <c r="O1005" s="288"/>
      <c r="P1005" s="288"/>
      <c r="Q1005" s="288"/>
      <c r="R1005" s="288"/>
      <c r="S1005" s="288"/>
      <c r="T1005" s="288"/>
      <c r="U1005" s="288"/>
      <c r="V1005" s="288"/>
      <c r="W1005" s="288"/>
      <c r="X1005" s="288"/>
      <c r="Y1005" s="419"/>
      <c r="Z1005" s="422"/>
      <c r="AA1005" s="422"/>
      <c r="AB1005" s="422"/>
      <c r="AC1005" s="422"/>
      <c r="AD1005" s="422"/>
      <c r="AE1005" s="422"/>
      <c r="AF1005" s="422"/>
      <c r="AG1005" s="422"/>
      <c r="AH1005" s="422"/>
      <c r="AI1005" s="422"/>
      <c r="AJ1005" s="422"/>
      <c r="AK1005" s="422"/>
      <c r="AL1005" s="422"/>
      <c r="AM1005" s="303"/>
    </row>
    <row r="1006" spans="1:40" ht="15" outlineLevel="1">
      <c r="A1006" s="529">
        <v>18</v>
      </c>
      <c r="B1006" s="425" t="s">
        <v>109</v>
      </c>
      <c r="C1006" s="288" t="s">
        <v>25</v>
      </c>
      <c r="D1006" s="292"/>
      <c r="E1006" s="292"/>
      <c r="F1006" s="292"/>
      <c r="G1006" s="292"/>
      <c r="H1006" s="292"/>
      <c r="I1006" s="292"/>
      <c r="J1006" s="292"/>
      <c r="K1006" s="292"/>
      <c r="L1006" s="292"/>
      <c r="M1006" s="292"/>
      <c r="N1006" s="292">
        <v>12</v>
      </c>
      <c r="O1006" s="292"/>
      <c r="P1006" s="292"/>
      <c r="Q1006" s="292"/>
      <c r="R1006" s="292"/>
      <c r="S1006" s="292"/>
      <c r="T1006" s="292"/>
      <c r="U1006" s="292"/>
      <c r="V1006" s="292"/>
      <c r="W1006" s="292"/>
      <c r="X1006" s="292"/>
      <c r="Y1006" s="423"/>
      <c r="Z1006" s="407"/>
      <c r="AA1006" s="407"/>
      <c r="AB1006" s="407"/>
      <c r="AC1006" s="407"/>
      <c r="AD1006" s="407"/>
      <c r="AE1006" s="407"/>
      <c r="AF1006" s="412"/>
      <c r="AG1006" s="412"/>
      <c r="AH1006" s="412"/>
      <c r="AI1006" s="412"/>
      <c r="AJ1006" s="412"/>
      <c r="AK1006" s="412"/>
      <c r="AL1006" s="412"/>
      <c r="AM1006" s="293">
        <f>SUM(Y1006:AL1006)</f>
        <v>0</v>
      </c>
    </row>
    <row r="1007" spans="1:40" ht="15" outlineLevel="1">
      <c r="A1007" s="529"/>
      <c r="B1007" s="291" t="s">
        <v>336</v>
      </c>
      <c r="C1007" s="288" t="s">
        <v>160</v>
      </c>
      <c r="D1007" s="292"/>
      <c r="E1007" s="292"/>
      <c r="F1007" s="292"/>
      <c r="G1007" s="292"/>
      <c r="H1007" s="292"/>
      <c r="I1007" s="292"/>
      <c r="J1007" s="292"/>
      <c r="K1007" s="292"/>
      <c r="L1007" s="292"/>
      <c r="M1007" s="292"/>
      <c r="N1007" s="292">
        <f>N1006</f>
        <v>12</v>
      </c>
      <c r="O1007" s="292"/>
      <c r="P1007" s="292"/>
      <c r="Q1007" s="292"/>
      <c r="R1007" s="292"/>
      <c r="S1007" s="292"/>
      <c r="T1007" s="292"/>
      <c r="U1007" s="292"/>
      <c r="V1007" s="292"/>
      <c r="W1007" s="292"/>
      <c r="X1007" s="292"/>
      <c r="Y1007" s="408">
        <f>Y1006</f>
        <v>0</v>
      </c>
      <c r="Z1007" s="408">
        <f t="shared" ref="Z1007:AL1007" si="2380">Z1006</f>
        <v>0</v>
      </c>
      <c r="AA1007" s="408">
        <f t="shared" si="2380"/>
        <v>0</v>
      </c>
      <c r="AB1007" s="408">
        <f t="shared" si="2380"/>
        <v>0</v>
      </c>
      <c r="AC1007" s="408">
        <f t="shared" si="2380"/>
        <v>0</v>
      </c>
      <c r="AD1007" s="408">
        <f t="shared" si="2380"/>
        <v>0</v>
      </c>
      <c r="AE1007" s="408">
        <f t="shared" si="2380"/>
        <v>0</v>
      </c>
      <c r="AF1007" s="408">
        <f t="shared" si="2380"/>
        <v>0</v>
      </c>
      <c r="AG1007" s="408">
        <f t="shared" si="2380"/>
        <v>0</v>
      </c>
      <c r="AH1007" s="408">
        <f t="shared" si="2380"/>
        <v>0</v>
      </c>
      <c r="AI1007" s="408">
        <f t="shared" si="2380"/>
        <v>0</v>
      </c>
      <c r="AJ1007" s="408">
        <f t="shared" si="2380"/>
        <v>0</v>
      </c>
      <c r="AK1007" s="408">
        <f t="shared" si="2380"/>
        <v>0</v>
      </c>
      <c r="AL1007" s="408">
        <f t="shared" si="2380"/>
        <v>0</v>
      </c>
      <c r="AM1007" s="303"/>
    </row>
    <row r="1008" spans="1:40" ht="15" outlineLevel="1">
      <c r="A1008" s="529"/>
      <c r="B1008" s="319"/>
      <c r="C1008" s="288"/>
      <c r="D1008" s="288"/>
      <c r="E1008" s="288"/>
      <c r="F1008" s="288"/>
      <c r="G1008" s="288"/>
      <c r="H1008" s="288"/>
      <c r="I1008" s="288"/>
      <c r="J1008" s="288"/>
      <c r="K1008" s="288"/>
      <c r="L1008" s="288"/>
      <c r="M1008" s="288"/>
      <c r="N1008" s="288"/>
      <c r="O1008" s="288"/>
      <c r="P1008" s="288"/>
      <c r="Q1008" s="288"/>
      <c r="R1008" s="288"/>
      <c r="S1008" s="288"/>
      <c r="T1008" s="288"/>
      <c r="U1008" s="288"/>
      <c r="V1008" s="288"/>
      <c r="W1008" s="288"/>
      <c r="X1008" s="288"/>
      <c r="Y1008" s="420"/>
      <c r="Z1008" s="421"/>
      <c r="AA1008" s="421"/>
      <c r="AB1008" s="421"/>
      <c r="AC1008" s="421"/>
      <c r="AD1008" s="421"/>
      <c r="AE1008" s="421"/>
      <c r="AF1008" s="421"/>
      <c r="AG1008" s="421"/>
      <c r="AH1008" s="421"/>
      <c r="AI1008" s="421"/>
      <c r="AJ1008" s="421"/>
      <c r="AK1008" s="421"/>
      <c r="AL1008" s="421"/>
      <c r="AM1008" s="294"/>
    </row>
    <row r="1009" spans="1:39" ht="15" outlineLevel="1">
      <c r="A1009" s="529">
        <v>19</v>
      </c>
      <c r="B1009" s="425" t="s">
        <v>111</v>
      </c>
      <c r="C1009" s="288" t="s">
        <v>25</v>
      </c>
      <c r="D1009" s="292"/>
      <c r="E1009" s="292"/>
      <c r="F1009" s="292"/>
      <c r="G1009" s="292"/>
      <c r="H1009" s="292"/>
      <c r="I1009" s="292"/>
      <c r="J1009" s="292"/>
      <c r="K1009" s="292"/>
      <c r="L1009" s="292"/>
      <c r="M1009" s="292"/>
      <c r="N1009" s="292">
        <v>12</v>
      </c>
      <c r="O1009" s="292"/>
      <c r="P1009" s="292"/>
      <c r="Q1009" s="292"/>
      <c r="R1009" s="292"/>
      <c r="S1009" s="292"/>
      <c r="T1009" s="292"/>
      <c r="U1009" s="292"/>
      <c r="V1009" s="292"/>
      <c r="W1009" s="292"/>
      <c r="X1009" s="292"/>
      <c r="Y1009" s="423"/>
      <c r="Z1009" s="407"/>
      <c r="AA1009" s="407"/>
      <c r="AB1009" s="407"/>
      <c r="AC1009" s="407"/>
      <c r="AD1009" s="407"/>
      <c r="AE1009" s="407"/>
      <c r="AF1009" s="412"/>
      <c r="AG1009" s="412"/>
      <c r="AH1009" s="412"/>
      <c r="AI1009" s="412"/>
      <c r="AJ1009" s="412"/>
      <c r="AK1009" s="412"/>
      <c r="AL1009" s="412"/>
      <c r="AM1009" s="293">
        <f>SUM(Y1009:AL1009)</f>
        <v>0</v>
      </c>
    </row>
    <row r="1010" spans="1:39" ht="15" outlineLevel="1">
      <c r="A1010" s="529"/>
      <c r="B1010" s="291" t="s">
        <v>336</v>
      </c>
      <c r="C1010" s="288" t="s">
        <v>160</v>
      </c>
      <c r="D1010" s="292"/>
      <c r="E1010" s="292"/>
      <c r="F1010" s="292"/>
      <c r="G1010" s="292"/>
      <c r="H1010" s="292"/>
      <c r="I1010" s="292"/>
      <c r="J1010" s="292"/>
      <c r="K1010" s="292"/>
      <c r="L1010" s="292"/>
      <c r="M1010" s="292"/>
      <c r="N1010" s="292">
        <f>N1009</f>
        <v>12</v>
      </c>
      <c r="O1010" s="292"/>
      <c r="P1010" s="292"/>
      <c r="Q1010" s="292"/>
      <c r="R1010" s="292"/>
      <c r="S1010" s="292"/>
      <c r="T1010" s="292"/>
      <c r="U1010" s="292"/>
      <c r="V1010" s="292"/>
      <c r="W1010" s="292"/>
      <c r="X1010" s="292"/>
      <c r="Y1010" s="408">
        <f>Y1009</f>
        <v>0</v>
      </c>
      <c r="Z1010" s="408">
        <f t="shared" ref="Z1010:AL1010" si="2381">Z1009</f>
        <v>0</v>
      </c>
      <c r="AA1010" s="408">
        <f t="shared" si="2381"/>
        <v>0</v>
      </c>
      <c r="AB1010" s="408">
        <f t="shared" si="2381"/>
        <v>0</v>
      </c>
      <c r="AC1010" s="408">
        <f t="shared" si="2381"/>
        <v>0</v>
      </c>
      <c r="AD1010" s="408">
        <f t="shared" si="2381"/>
        <v>0</v>
      </c>
      <c r="AE1010" s="408">
        <f t="shared" si="2381"/>
        <v>0</v>
      </c>
      <c r="AF1010" s="408">
        <f t="shared" si="2381"/>
        <v>0</v>
      </c>
      <c r="AG1010" s="408">
        <f t="shared" si="2381"/>
        <v>0</v>
      </c>
      <c r="AH1010" s="408">
        <f t="shared" si="2381"/>
        <v>0</v>
      </c>
      <c r="AI1010" s="408">
        <f t="shared" si="2381"/>
        <v>0</v>
      </c>
      <c r="AJ1010" s="408">
        <f t="shared" si="2381"/>
        <v>0</v>
      </c>
      <c r="AK1010" s="408">
        <f t="shared" si="2381"/>
        <v>0</v>
      </c>
      <c r="AL1010" s="408">
        <f t="shared" si="2381"/>
        <v>0</v>
      </c>
      <c r="AM1010" s="294"/>
    </row>
    <row r="1011" spans="1:39" ht="15" outlineLevel="1">
      <c r="A1011" s="529"/>
      <c r="B1011" s="319"/>
      <c r="C1011" s="288"/>
      <c r="D1011" s="288"/>
      <c r="E1011" s="288"/>
      <c r="F1011" s="288"/>
      <c r="G1011" s="288"/>
      <c r="H1011" s="288"/>
      <c r="I1011" s="288"/>
      <c r="J1011" s="288"/>
      <c r="K1011" s="288"/>
      <c r="L1011" s="288"/>
      <c r="M1011" s="288"/>
      <c r="N1011" s="288"/>
      <c r="O1011" s="288"/>
      <c r="P1011" s="288"/>
      <c r="Q1011" s="288"/>
      <c r="R1011" s="288"/>
      <c r="S1011" s="288"/>
      <c r="T1011" s="288"/>
      <c r="U1011" s="288"/>
      <c r="V1011" s="288"/>
      <c r="W1011" s="288"/>
      <c r="X1011" s="288"/>
      <c r="Y1011" s="409"/>
      <c r="Z1011" s="409"/>
      <c r="AA1011" s="409"/>
      <c r="AB1011" s="409"/>
      <c r="AC1011" s="409"/>
      <c r="AD1011" s="409"/>
      <c r="AE1011" s="409"/>
      <c r="AF1011" s="409"/>
      <c r="AG1011" s="409"/>
      <c r="AH1011" s="409"/>
      <c r="AI1011" s="409"/>
      <c r="AJ1011" s="409"/>
      <c r="AK1011" s="409"/>
      <c r="AL1011" s="409"/>
      <c r="AM1011" s="303"/>
    </row>
    <row r="1012" spans="1:39" ht="15" outlineLevel="1">
      <c r="A1012" s="529">
        <v>20</v>
      </c>
      <c r="B1012" s="425" t="s">
        <v>110</v>
      </c>
      <c r="C1012" s="288" t="s">
        <v>25</v>
      </c>
      <c r="D1012" s="292"/>
      <c r="E1012" s="292"/>
      <c r="F1012" s="292"/>
      <c r="G1012" s="292"/>
      <c r="H1012" s="292"/>
      <c r="I1012" s="292"/>
      <c r="J1012" s="292"/>
      <c r="K1012" s="292"/>
      <c r="L1012" s="292"/>
      <c r="M1012" s="292"/>
      <c r="N1012" s="292">
        <v>12</v>
      </c>
      <c r="O1012" s="292"/>
      <c r="P1012" s="292"/>
      <c r="Q1012" s="292"/>
      <c r="R1012" s="292"/>
      <c r="S1012" s="292"/>
      <c r="T1012" s="292"/>
      <c r="U1012" s="292"/>
      <c r="V1012" s="292"/>
      <c r="W1012" s="292"/>
      <c r="X1012" s="292"/>
      <c r="Y1012" s="423"/>
      <c r="Z1012" s="407"/>
      <c r="AA1012" s="407"/>
      <c r="AB1012" s="407"/>
      <c r="AC1012" s="407"/>
      <c r="AD1012" s="407"/>
      <c r="AE1012" s="407"/>
      <c r="AF1012" s="412"/>
      <c r="AG1012" s="412"/>
      <c r="AH1012" s="412"/>
      <c r="AI1012" s="412"/>
      <c r="AJ1012" s="412"/>
      <c r="AK1012" s="412"/>
      <c r="AL1012" s="412"/>
      <c r="AM1012" s="293">
        <f>SUM(Y1012:AL1012)</f>
        <v>0</v>
      </c>
    </row>
    <row r="1013" spans="1:39" ht="15" outlineLevel="1">
      <c r="A1013" s="529"/>
      <c r="B1013" s="291" t="s">
        <v>336</v>
      </c>
      <c r="C1013" s="288" t="s">
        <v>160</v>
      </c>
      <c r="D1013" s="292"/>
      <c r="E1013" s="292"/>
      <c r="F1013" s="292"/>
      <c r="G1013" s="292"/>
      <c r="H1013" s="292"/>
      <c r="I1013" s="292"/>
      <c r="J1013" s="292"/>
      <c r="K1013" s="292"/>
      <c r="L1013" s="292"/>
      <c r="M1013" s="292"/>
      <c r="N1013" s="292">
        <f>N1012</f>
        <v>12</v>
      </c>
      <c r="O1013" s="292"/>
      <c r="P1013" s="292"/>
      <c r="Q1013" s="292"/>
      <c r="R1013" s="292"/>
      <c r="S1013" s="292"/>
      <c r="T1013" s="292"/>
      <c r="U1013" s="292"/>
      <c r="V1013" s="292"/>
      <c r="W1013" s="292"/>
      <c r="X1013" s="292"/>
      <c r="Y1013" s="408">
        <f t="shared" ref="Y1013:AL1013" si="2382">Y1012</f>
        <v>0</v>
      </c>
      <c r="Z1013" s="408">
        <f t="shared" si="2382"/>
        <v>0</v>
      </c>
      <c r="AA1013" s="408">
        <f t="shared" si="2382"/>
        <v>0</v>
      </c>
      <c r="AB1013" s="408">
        <f t="shared" si="2382"/>
        <v>0</v>
      </c>
      <c r="AC1013" s="408">
        <f t="shared" si="2382"/>
        <v>0</v>
      </c>
      <c r="AD1013" s="408">
        <f t="shared" si="2382"/>
        <v>0</v>
      </c>
      <c r="AE1013" s="408">
        <f t="shared" si="2382"/>
        <v>0</v>
      </c>
      <c r="AF1013" s="408">
        <f t="shared" si="2382"/>
        <v>0</v>
      </c>
      <c r="AG1013" s="408">
        <f t="shared" si="2382"/>
        <v>0</v>
      </c>
      <c r="AH1013" s="408">
        <f t="shared" si="2382"/>
        <v>0</v>
      </c>
      <c r="AI1013" s="408">
        <f t="shared" si="2382"/>
        <v>0</v>
      </c>
      <c r="AJ1013" s="408">
        <f t="shared" si="2382"/>
        <v>0</v>
      </c>
      <c r="AK1013" s="408">
        <f t="shared" si="2382"/>
        <v>0</v>
      </c>
      <c r="AL1013" s="408">
        <f t="shared" si="2382"/>
        <v>0</v>
      </c>
      <c r="AM1013" s="303"/>
    </row>
    <row r="1014" spans="1:39" ht="15.6" outlineLevel="1">
      <c r="A1014" s="529"/>
      <c r="B1014" s="320"/>
      <c r="C1014" s="297"/>
      <c r="D1014" s="288"/>
      <c r="E1014" s="288"/>
      <c r="F1014" s="288"/>
      <c r="G1014" s="288"/>
      <c r="H1014" s="288"/>
      <c r="I1014" s="288"/>
      <c r="J1014" s="288"/>
      <c r="K1014" s="288"/>
      <c r="L1014" s="288"/>
      <c r="M1014" s="288"/>
      <c r="N1014" s="297"/>
      <c r="O1014" s="288"/>
      <c r="P1014" s="288"/>
      <c r="Q1014" s="288"/>
      <c r="R1014" s="288"/>
      <c r="S1014" s="288"/>
      <c r="T1014" s="288"/>
      <c r="U1014" s="288"/>
      <c r="V1014" s="288"/>
      <c r="W1014" s="288"/>
      <c r="X1014" s="288"/>
      <c r="Y1014" s="409"/>
      <c r="Z1014" s="409"/>
      <c r="AA1014" s="409"/>
      <c r="AB1014" s="409"/>
      <c r="AC1014" s="409"/>
      <c r="AD1014" s="409"/>
      <c r="AE1014" s="409"/>
      <c r="AF1014" s="409"/>
      <c r="AG1014" s="409"/>
      <c r="AH1014" s="409"/>
      <c r="AI1014" s="409"/>
      <c r="AJ1014" s="409"/>
      <c r="AK1014" s="409"/>
      <c r="AL1014" s="409"/>
      <c r="AM1014" s="303"/>
    </row>
    <row r="1015" spans="1:39" ht="15.6" outlineLevel="1">
      <c r="A1015" s="529"/>
      <c r="B1015" s="515" t="s">
        <v>488</v>
      </c>
      <c r="C1015" s="288"/>
      <c r="D1015" s="288"/>
      <c r="E1015" s="288"/>
      <c r="F1015" s="288"/>
      <c r="G1015" s="288"/>
      <c r="H1015" s="288"/>
      <c r="I1015" s="288"/>
      <c r="J1015" s="288"/>
      <c r="K1015" s="288"/>
      <c r="L1015" s="288"/>
      <c r="M1015" s="288"/>
      <c r="N1015" s="288"/>
      <c r="O1015" s="288"/>
      <c r="P1015" s="288"/>
      <c r="Q1015" s="288"/>
      <c r="R1015" s="288"/>
      <c r="S1015" s="288"/>
      <c r="T1015" s="288"/>
      <c r="U1015" s="288"/>
      <c r="V1015" s="288"/>
      <c r="W1015" s="288"/>
      <c r="X1015" s="288"/>
      <c r="Y1015" s="419"/>
      <c r="Z1015" s="422"/>
      <c r="AA1015" s="422"/>
      <c r="AB1015" s="422"/>
      <c r="AC1015" s="422"/>
      <c r="AD1015" s="422"/>
      <c r="AE1015" s="422"/>
      <c r="AF1015" s="422"/>
      <c r="AG1015" s="422"/>
      <c r="AH1015" s="422"/>
      <c r="AI1015" s="422"/>
      <c r="AJ1015" s="422"/>
      <c r="AK1015" s="422"/>
      <c r="AL1015" s="422"/>
      <c r="AM1015" s="303"/>
    </row>
    <row r="1016" spans="1:39" ht="15.6" outlineLevel="1">
      <c r="A1016" s="529"/>
      <c r="B1016" s="501" t="s">
        <v>484</v>
      </c>
      <c r="C1016" s="288"/>
      <c r="D1016" s="288"/>
      <c r="E1016" s="288"/>
      <c r="F1016" s="288"/>
      <c r="G1016" s="288"/>
      <c r="H1016" s="288"/>
      <c r="I1016" s="288"/>
      <c r="J1016" s="288"/>
      <c r="K1016" s="288"/>
      <c r="L1016" s="288"/>
      <c r="M1016" s="288"/>
      <c r="N1016" s="288"/>
      <c r="O1016" s="288"/>
      <c r="P1016" s="288"/>
      <c r="Q1016" s="288"/>
      <c r="R1016" s="288"/>
      <c r="S1016" s="288"/>
      <c r="T1016" s="288"/>
      <c r="U1016" s="288"/>
      <c r="V1016" s="288"/>
      <c r="W1016" s="288"/>
      <c r="X1016" s="288"/>
      <c r="Y1016" s="419"/>
      <c r="Z1016" s="422"/>
      <c r="AA1016" s="422"/>
      <c r="AB1016" s="422"/>
      <c r="AC1016" s="422"/>
      <c r="AD1016" s="422"/>
      <c r="AE1016" s="422"/>
      <c r="AF1016" s="422"/>
      <c r="AG1016" s="422"/>
      <c r="AH1016" s="422"/>
      <c r="AI1016" s="422"/>
      <c r="AJ1016" s="422"/>
      <c r="AK1016" s="422"/>
      <c r="AL1016" s="422"/>
      <c r="AM1016" s="303"/>
    </row>
    <row r="1017" spans="1:39" ht="15" outlineLevel="1">
      <c r="A1017" s="529">
        <v>21</v>
      </c>
      <c r="B1017" s="425" t="s">
        <v>113</v>
      </c>
      <c r="C1017" s="288" t="s">
        <v>25</v>
      </c>
      <c r="D1017" s="292"/>
      <c r="E1017" s="292"/>
      <c r="F1017" s="292"/>
      <c r="G1017" s="292"/>
      <c r="H1017" s="292"/>
      <c r="I1017" s="292"/>
      <c r="J1017" s="292"/>
      <c r="K1017" s="292"/>
      <c r="L1017" s="292"/>
      <c r="M1017" s="292"/>
      <c r="N1017" s="288"/>
      <c r="O1017" s="292"/>
      <c r="P1017" s="292"/>
      <c r="Q1017" s="292"/>
      <c r="R1017" s="292"/>
      <c r="S1017" s="292"/>
      <c r="T1017" s="292"/>
      <c r="U1017" s="292"/>
      <c r="V1017" s="292"/>
      <c r="W1017" s="292"/>
      <c r="X1017" s="292"/>
      <c r="Y1017" s="407"/>
      <c r="Z1017" s="407"/>
      <c r="AA1017" s="407"/>
      <c r="AB1017" s="407"/>
      <c r="AC1017" s="407"/>
      <c r="AD1017" s="407"/>
      <c r="AE1017" s="407"/>
      <c r="AF1017" s="407"/>
      <c r="AG1017" s="407"/>
      <c r="AH1017" s="407"/>
      <c r="AI1017" s="407"/>
      <c r="AJ1017" s="407"/>
      <c r="AK1017" s="407"/>
      <c r="AL1017" s="407"/>
      <c r="AM1017" s="293">
        <f>SUM(Y1017:AL1017)</f>
        <v>0</v>
      </c>
    </row>
    <row r="1018" spans="1:39" ht="15" outlineLevel="1">
      <c r="A1018" s="529"/>
      <c r="B1018" s="291" t="s">
        <v>340</v>
      </c>
      <c r="C1018" s="288" t="s">
        <v>160</v>
      </c>
      <c r="D1018" s="292"/>
      <c r="E1018" s="292"/>
      <c r="F1018" s="292"/>
      <c r="G1018" s="292"/>
      <c r="H1018" s="292"/>
      <c r="I1018" s="292"/>
      <c r="J1018" s="292"/>
      <c r="K1018" s="292"/>
      <c r="L1018" s="292"/>
      <c r="M1018" s="292"/>
      <c r="N1018" s="288"/>
      <c r="O1018" s="292"/>
      <c r="P1018" s="292"/>
      <c r="Q1018" s="292"/>
      <c r="R1018" s="292"/>
      <c r="S1018" s="292"/>
      <c r="T1018" s="292"/>
      <c r="U1018" s="292"/>
      <c r="V1018" s="292"/>
      <c r="W1018" s="292"/>
      <c r="X1018" s="292"/>
      <c r="Y1018" s="408">
        <f>Y1017</f>
        <v>0</v>
      </c>
      <c r="Z1018" s="408">
        <f t="shared" ref="Z1018" si="2383">Z1017</f>
        <v>0</v>
      </c>
      <c r="AA1018" s="408">
        <f t="shared" ref="AA1018" si="2384">AA1017</f>
        <v>0</v>
      </c>
      <c r="AB1018" s="408">
        <f t="shared" ref="AB1018" si="2385">AB1017</f>
        <v>0</v>
      </c>
      <c r="AC1018" s="408">
        <f t="shared" ref="AC1018" si="2386">AC1017</f>
        <v>0</v>
      </c>
      <c r="AD1018" s="408">
        <f t="shared" ref="AD1018" si="2387">AD1017</f>
        <v>0</v>
      </c>
      <c r="AE1018" s="408">
        <f t="shared" ref="AE1018" si="2388">AE1017</f>
        <v>0</v>
      </c>
      <c r="AF1018" s="408">
        <f t="shared" ref="AF1018" si="2389">AF1017</f>
        <v>0</v>
      </c>
      <c r="AG1018" s="408">
        <f t="shared" ref="AG1018" si="2390">AG1017</f>
        <v>0</v>
      </c>
      <c r="AH1018" s="408">
        <f t="shared" ref="AH1018" si="2391">AH1017</f>
        <v>0</v>
      </c>
      <c r="AI1018" s="408">
        <f t="shared" ref="AI1018" si="2392">AI1017</f>
        <v>0</v>
      </c>
      <c r="AJ1018" s="408">
        <f t="shared" ref="AJ1018" si="2393">AJ1017</f>
        <v>0</v>
      </c>
      <c r="AK1018" s="408">
        <f t="shared" ref="AK1018" si="2394">AK1017</f>
        <v>0</v>
      </c>
      <c r="AL1018" s="408">
        <f t="shared" ref="AL1018" si="2395">AL1017</f>
        <v>0</v>
      </c>
      <c r="AM1018" s="303"/>
    </row>
    <row r="1019" spans="1:39" ht="15" outlineLevel="1">
      <c r="A1019" s="529"/>
      <c r="B1019" s="291"/>
      <c r="C1019" s="288"/>
      <c r="D1019" s="288"/>
      <c r="E1019" s="288"/>
      <c r="F1019" s="288"/>
      <c r="G1019" s="288"/>
      <c r="H1019" s="288"/>
      <c r="I1019" s="288"/>
      <c r="J1019" s="288"/>
      <c r="K1019" s="288"/>
      <c r="L1019" s="288"/>
      <c r="M1019" s="288"/>
      <c r="N1019" s="288"/>
      <c r="O1019" s="288"/>
      <c r="P1019" s="288"/>
      <c r="Q1019" s="288"/>
      <c r="R1019" s="288"/>
      <c r="S1019" s="288"/>
      <c r="T1019" s="288"/>
      <c r="U1019" s="288"/>
      <c r="V1019" s="288"/>
      <c r="W1019" s="288"/>
      <c r="X1019" s="288"/>
      <c r="Y1019" s="419"/>
      <c r="Z1019" s="422"/>
      <c r="AA1019" s="422"/>
      <c r="AB1019" s="422"/>
      <c r="AC1019" s="422"/>
      <c r="AD1019" s="422"/>
      <c r="AE1019" s="422"/>
      <c r="AF1019" s="422"/>
      <c r="AG1019" s="422"/>
      <c r="AH1019" s="422"/>
      <c r="AI1019" s="422"/>
      <c r="AJ1019" s="422"/>
      <c r="AK1019" s="422"/>
      <c r="AL1019" s="422"/>
      <c r="AM1019" s="303"/>
    </row>
    <row r="1020" spans="1:39" ht="30" outlineLevel="1">
      <c r="A1020" s="529">
        <v>22</v>
      </c>
      <c r="B1020" s="425" t="s">
        <v>114</v>
      </c>
      <c r="C1020" s="288" t="s">
        <v>25</v>
      </c>
      <c r="D1020" s="292"/>
      <c r="E1020" s="292"/>
      <c r="F1020" s="292"/>
      <c r="G1020" s="292"/>
      <c r="H1020" s="292"/>
      <c r="I1020" s="292"/>
      <c r="J1020" s="292"/>
      <c r="K1020" s="292"/>
      <c r="L1020" s="292"/>
      <c r="M1020" s="292"/>
      <c r="N1020" s="288"/>
      <c r="O1020" s="292"/>
      <c r="P1020" s="292"/>
      <c r="Q1020" s="292"/>
      <c r="R1020" s="292"/>
      <c r="S1020" s="292"/>
      <c r="T1020" s="292"/>
      <c r="U1020" s="292"/>
      <c r="V1020" s="292"/>
      <c r="W1020" s="292"/>
      <c r="X1020" s="292"/>
      <c r="Y1020" s="407"/>
      <c r="Z1020" s="407"/>
      <c r="AA1020" s="407"/>
      <c r="AB1020" s="407"/>
      <c r="AC1020" s="407"/>
      <c r="AD1020" s="407"/>
      <c r="AE1020" s="407"/>
      <c r="AF1020" s="407"/>
      <c r="AG1020" s="407"/>
      <c r="AH1020" s="407"/>
      <c r="AI1020" s="407"/>
      <c r="AJ1020" s="407"/>
      <c r="AK1020" s="407"/>
      <c r="AL1020" s="407"/>
      <c r="AM1020" s="293">
        <f>SUM(Y1020:AL1020)</f>
        <v>0</v>
      </c>
    </row>
    <row r="1021" spans="1:39" ht="15" outlineLevel="1">
      <c r="A1021" s="529"/>
      <c r="B1021" s="291" t="s">
        <v>340</v>
      </c>
      <c r="C1021" s="288" t="s">
        <v>160</v>
      </c>
      <c r="D1021" s="292"/>
      <c r="E1021" s="292"/>
      <c r="F1021" s="292"/>
      <c r="G1021" s="292"/>
      <c r="H1021" s="292"/>
      <c r="I1021" s="292"/>
      <c r="J1021" s="292"/>
      <c r="K1021" s="292"/>
      <c r="L1021" s="292"/>
      <c r="M1021" s="292"/>
      <c r="N1021" s="288"/>
      <c r="O1021" s="292"/>
      <c r="P1021" s="292"/>
      <c r="Q1021" s="292"/>
      <c r="R1021" s="292"/>
      <c r="S1021" s="292"/>
      <c r="T1021" s="292"/>
      <c r="U1021" s="292"/>
      <c r="V1021" s="292"/>
      <c r="W1021" s="292"/>
      <c r="X1021" s="292"/>
      <c r="Y1021" s="408">
        <f>Y1020</f>
        <v>0</v>
      </c>
      <c r="Z1021" s="408">
        <f t="shared" ref="Z1021" si="2396">Z1020</f>
        <v>0</v>
      </c>
      <c r="AA1021" s="408">
        <f t="shared" ref="AA1021" si="2397">AA1020</f>
        <v>0</v>
      </c>
      <c r="AB1021" s="408">
        <f t="shared" ref="AB1021" si="2398">AB1020</f>
        <v>0</v>
      </c>
      <c r="AC1021" s="408">
        <f t="shared" ref="AC1021" si="2399">AC1020</f>
        <v>0</v>
      </c>
      <c r="AD1021" s="408">
        <f t="shared" ref="AD1021" si="2400">AD1020</f>
        <v>0</v>
      </c>
      <c r="AE1021" s="408">
        <f t="shared" ref="AE1021" si="2401">AE1020</f>
        <v>0</v>
      </c>
      <c r="AF1021" s="408">
        <f t="shared" ref="AF1021" si="2402">AF1020</f>
        <v>0</v>
      </c>
      <c r="AG1021" s="408">
        <f t="shared" ref="AG1021" si="2403">AG1020</f>
        <v>0</v>
      </c>
      <c r="AH1021" s="408">
        <f t="shared" ref="AH1021" si="2404">AH1020</f>
        <v>0</v>
      </c>
      <c r="AI1021" s="408">
        <f t="shared" ref="AI1021" si="2405">AI1020</f>
        <v>0</v>
      </c>
      <c r="AJ1021" s="408">
        <f t="shared" ref="AJ1021" si="2406">AJ1020</f>
        <v>0</v>
      </c>
      <c r="AK1021" s="408">
        <f t="shared" ref="AK1021" si="2407">AK1020</f>
        <v>0</v>
      </c>
      <c r="AL1021" s="408">
        <f t="shared" ref="AL1021" si="2408">AL1020</f>
        <v>0</v>
      </c>
      <c r="AM1021" s="303"/>
    </row>
    <row r="1022" spans="1:39" ht="15" outlineLevel="1">
      <c r="A1022" s="529"/>
      <c r="B1022" s="291"/>
      <c r="C1022" s="288"/>
      <c r="D1022" s="288"/>
      <c r="E1022" s="288"/>
      <c r="F1022" s="288"/>
      <c r="G1022" s="288"/>
      <c r="H1022" s="288"/>
      <c r="I1022" s="288"/>
      <c r="J1022" s="288"/>
      <c r="K1022" s="288"/>
      <c r="L1022" s="288"/>
      <c r="M1022" s="288"/>
      <c r="N1022" s="288"/>
      <c r="O1022" s="288"/>
      <c r="P1022" s="288"/>
      <c r="Q1022" s="288"/>
      <c r="R1022" s="288"/>
      <c r="S1022" s="288"/>
      <c r="T1022" s="288"/>
      <c r="U1022" s="288"/>
      <c r="V1022" s="288"/>
      <c r="W1022" s="288"/>
      <c r="X1022" s="288"/>
      <c r="Y1022" s="419"/>
      <c r="Z1022" s="422"/>
      <c r="AA1022" s="422"/>
      <c r="AB1022" s="422"/>
      <c r="AC1022" s="422"/>
      <c r="AD1022" s="422"/>
      <c r="AE1022" s="422"/>
      <c r="AF1022" s="422"/>
      <c r="AG1022" s="422"/>
      <c r="AH1022" s="422"/>
      <c r="AI1022" s="422"/>
      <c r="AJ1022" s="422"/>
      <c r="AK1022" s="422"/>
      <c r="AL1022" s="422"/>
      <c r="AM1022" s="303"/>
    </row>
    <row r="1023" spans="1:39" ht="30" outlineLevel="1">
      <c r="A1023" s="529">
        <v>23</v>
      </c>
      <c r="B1023" s="425" t="s">
        <v>115</v>
      </c>
      <c r="C1023" s="288" t="s">
        <v>25</v>
      </c>
      <c r="D1023" s="292"/>
      <c r="E1023" s="292"/>
      <c r="F1023" s="292"/>
      <c r="G1023" s="292"/>
      <c r="H1023" s="292"/>
      <c r="I1023" s="292"/>
      <c r="J1023" s="292"/>
      <c r="K1023" s="292"/>
      <c r="L1023" s="292"/>
      <c r="M1023" s="292"/>
      <c r="N1023" s="288"/>
      <c r="O1023" s="292"/>
      <c r="P1023" s="292"/>
      <c r="Q1023" s="292"/>
      <c r="R1023" s="292"/>
      <c r="S1023" s="292"/>
      <c r="T1023" s="292"/>
      <c r="U1023" s="292"/>
      <c r="V1023" s="292"/>
      <c r="W1023" s="292"/>
      <c r="X1023" s="292"/>
      <c r="Y1023" s="407"/>
      <c r="Z1023" s="407"/>
      <c r="AA1023" s="407"/>
      <c r="AB1023" s="407"/>
      <c r="AC1023" s="407"/>
      <c r="AD1023" s="407"/>
      <c r="AE1023" s="407"/>
      <c r="AF1023" s="407"/>
      <c r="AG1023" s="407"/>
      <c r="AH1023" s="407"/>
      <c r="AI1023" s="407"/>
      <c r="AJ1023" s="407"/>
      <c r="AK1023" s="407"/>
      <c r="AL1023" s="407"/>
      <c r="AM1023" s="293">
        <f>SUM(Y1023:AL1023)</f>
        <v>0</v>
      </c>
    </row>
    <row r="1024" spans="1:39" ht="15" outlineLevel="1">
      <c r="A1024" s="529"/>
      <c r="B1024" s="291" t="s">
        <v>340</v>
      </c>
      <c r="C1024" s="288" t="s">
        <v>160</v>
      </c>
      <c r="D1024" s="292"/>
      <c r="E1024" s="292"/>
      <c r="F1024" s="292"/>
      <c r="G1024" s="292"/>
      <c r="H1024" s="292"/>
      <c r="I1024" s="292"/>
      <c r="J1024" s="292"/>
      <c r="K1024" s="292"/>
      <c r="L1024" s="292"/>
      <c r="M1024" s="292"/>
      <c r="N1024" s="288"/>
      <c r="O1024" s="292"/>
      <c r="P1024" s="292"/>
      <c r="Q1024" s="292"/>
      <c r="R1024" s="292"/>
      <c r="S1024" s="292"/>
      <c r="T1024" s="292"/>
      <c r="U1024" s="292"/>
      <c r="V1024" s="292"/>
      <c r="W1024" s="292"/>
      <c r="X1024" s="292"/>
      <c r="Y1024" s="408">
        <f>Y1023</f>
        <v>0</v>
      </c>
      <c r="Z1024" s="408">
        <f t="shared" ref="Z1024" si="2409">Z1023</f>
        <v>0</v>
      </c>
      <c r="AA1024" s="408">
        <f t="shared" ref="AA1024" si="2410">AA1023</f>
        <v>0</v>
      </c>
      <c r="AB1024" s="408">
        <f t="shared" ref="AB1024" si="2411">AB1023</f>
        <v>0</v>
      </c>
      <c r="AC1024" s="408">
        <f t="shared" ref="AC1024" si="2412">AC1023</f>
        <v>0</v>
      </c>
      <c r="AD1024" s="408">
        <f t="shared" ref="AD1024" si="2413">AD1023</f>
        <v>0</v>
      </c>
      <c r="AE1024" s="408">
        <f t="shared" ref="AE1024" si="2414">AE1023</f>
        <v>0</v>
      </c>
      <c r="AF1024" s="408">
        <f t="shared" ref="AF1024" si="2415">AF1023</f>
        <v>0</v>
      </c>
      <c r="AG1024" s="408">
        <f t="shared" ref="AG1024" si="2416">AG1023</f>
        <v>0</v>
      </c>
      <c r="AH1024" s="408">
        <f t="shared" ref="AH1024" si="2417">AH1023</f>
        <v>0</v>
      </c>
      <c r="AI1024" s="408">
        <f t="shared" ref="AI1024" si="2418">AI1023</f>
        <v>0</v>
      </c>
      <c r="AJ1024" s="408">
        <f t="shared" ref="AJ1024" si="2419">AJ1023</f>
        <v>0</v>
      </c>
      <c r="AK1024" s="408">
        <f t="shared" ref="AK1024" si="2420">AK1023</f>
        <v>0</v>
      </c>
      <c r="AL1024" s="408">
        <f t="shared" ref="AL1024" si="2421">AL1023</f>
        <v>0</v>
      </c>
      <c r="AM1024" s="303"/>
    </row>
    <row r="1025" spans="1:39" ht="15" outlineLevel="1">
      <c r="A1025" s="529"/>
      <c r="B1025" s="427"/>
      <c r="C1025" s="288"/>
      <c r="D1025" s="288"/>
      <c r="E1025" s="288"/>
      <c r="F1025" s="288"/>
      <c r="G1025" s="288"/>
      <c r="H1025" s="288"/>
      <c r="I1025" s="288"/>
      <c r="J1025" s="288"/>
      <c r="K1025" s="288"/>
      <c r="L1025" s="288"/>
      <c r="M1025" s="288"/>
      <c r="N1025" s="288"/>
      <c r="O1025" s="288"/>
      <c r="P1025" s="288"/>
      <c r="Q1025" s="288"/>
      <c r="R1025" s="288"/>
      <c r="S1025" s="288"/>
      <c r="T1025" s="288"/>
      <c r="U1025" s="288"/>
      <c r="V1025" s="288"/>
      <c r="W1025" s="288"/>
      <c r="X1025" s="288"/>
      <c r="Y1025" s="419"/>
      <c r="Z1025" s="422"/>
      <c r="AA1025" s="422"/>
      <c r="AB1025" s="422"/>
      <c r="AC1025" s="422"/>
      <c r="AD1025" s="422"/>
      <c r="AE1025" s="422"/>
      <c r="AF1025" s="422"/>
      <c r="AG1025" s="422"/>
      <c r="AH1025" s="422"/>
      <c r="AI1025" s="422"/>
      <c r="AJ1025" s="422"/>
      <c r="AK1025" s="422"/>
      <c r="AL1025" s="422"/>
      <c r="AM1025" s="303"/>
    </row>
    <row r="1026" spans="1:39" ht="15" outlineLevel="1">
      <c r="A1026" s="529">
        <v>24</v>
      </c>
      <c r="B1026" s="425" t="s">
        <v>116</v>
      </c>
      <c r="C1026" s="288" t="s">
        <v>25</v>
      </c>
      <c r="D1026" s="292"/>
      <c r="E1026" s="292"/>
      <c r="F1026" s="292"/>
      <c r="G1026" s="292"/>
      <c r="H1026" s="292"/>
      <c r="I1026" s="292"/>
      <c r="J1026" s="292"/>
      <c r="K1026" s="292"/>
      <c r="L1026" s="292"/>
      <c r="M1026" s="292"/>
      <c r="N1026" s="288"/>
      <c r="O1026" s="292"/>
      <c r="P1026" s="292"/>
      <c r="Q1026" s="292"/>
      <c r="R1026" s="292"/>
      <c r="S1026" s="292"/>
      <c r="T1026" s="292"/>
      <c r="U1026" s="292"/>
      <c r="V1026" s="292"/>
      <c r="W1026" s="292"/>
      <c r="X1026" s="292"/>
      <c r="Y1026" s="407"/>
      <c r="Z1026" s="407"/>
      <c r="AA1026" s="407"/>
      <c r="AB1026" s="407"/>
      <c r="AC1026" s="407"/>
      <c r="AD1026" s="407"/>
      <c r="AE1026" s="407"/>
      <c r="AF1026" s="407"/>
      <c r="AG1026" s="407"/>
      <c r="AH1026" s="407"/>
      <c r="AI1026" s="407"/>
      <c r="AJ1026" s="407"/>
      <c r="AK1026" s="407"/>
      <c r="AL1026" s="407"/>
      <c r="AM1026" s="293">
        <f>SUM(Y1026:AL1026)</f>
        <v>0</v>
      </c>
    </row>
    <row r="1027" spans="1:39" ht="15" outlineLevel="1">
      <c r="A1027" s="529"/>
      <c r="B1027" s="291" t="s">
        <v>340</v>
      </c>
      <c r="C1027" s="288" t="s">
        <v>160</v>
      </c>
      <c r="D1027" s="292"/>
      <c r="E1027" s="292"/>
      <c r="F1027" s="292"/>
      <c r="G1027" s="292"/>
      <c r="H1027" s="292"/>
      <c r="I1027" s="292"/>
      <c r="J1027" s="292"/>
      <c r="K1027" s="292"/>
      <c r="L1027" s="292"/>
      <c r="M1027" s="292"/>
      <c r="N1027" s="288"/>
      <c r="O1027" s="292"/>
      <c r="P1027" s="292"/>
      <c r="Q1027" s="292"/>
      <c r="R1027" s="292"/>
      <c r="S1027" s="292"/>
      <c r="T1027" s="292"/>
      <c r="U1027" s="292"/>
      <c r="V1027" s="292"/>
      <c r="W1027" s="292"/>
      <c r="X1027" s="292"/>
      <c r="Y1027" s="408">
        <f>Y1026</f>
        <v>0</v>
      </c>
      <c r="Z1027" s="408">
        <f t="shared" ref="Z1027" si="2422">Z1026</f>
        <v>0</v>
      </c>
      <c r="AA1027" s="408">
        <f t="shared" ref="AA1027" si="2423">AA1026</f>
        <v>0</v>
      </c>
      <c r="AB1027" s="408">
        <f t="shared" ref="AB1027" si="2424">AB1026</f>
        <v>0</v>
      </c>
      <c r="AC1027" s="408">
        <f t="shared" ref="AC1027" si="2425">AC1026</f>
        <v>0</v>
      </c>
      <c r="AD1027" s="408">
        <f t="shared" ref="AD1027" si="2426">AD1026</f>
        <v>0</v>
      </c>
      <c r="AE1027" s="408">
        <f t="shared" ref="AE1027" si="2427">AE1026</f>
        <v>0</v>
      </c>
      <c r="AF1027" s="408">
        <f t="shared" ref="AF1027" si="2428">AF1026</f>
        <v>0</v>
      </c>
      <c r="AG1027" s="408">
        <f t="shared" ref="AG1027" si="2429">AG1026</f>
        <v>0</v>
      </c>
      <c r="AH1027" s="408">
        <f t="shared" ref="AH1027" si="2430">AH1026</f>
        <v>0</v>
      </c>
      <c r="AI1027" s="408">
        <f t="shared" ref="AI1027" si="2431">AI1026</f>
        <v>0</v>
      </c>
      <c r="AJ1027" s="408">
        <f t="shared" ref="AJ1027" si="2432">AJ1026</f>
        <v>0</v>
      </c>
      <c r="AK1027" s="408">
        <f t="shared" ref="AK1027" si="2433">AK1026</f>
        <v>0</v>
      </c>
      <c r="AL1027" s="408">
        <f t="shared" ref="AL1027" si="2434">AL1026</f>
        <v>0</v>
      </c>
      <c r="AM1027" s="303"/>
    </row>
    <row r="1028" spans="1:39" ht="15" outlineLevel="1">
      <c r="A1028" s="529"/>
      <c r="B1028" s="291"/>
      <c r="C1028" s="288"/>
      <c r="D1028" s="288"/>
      <c r="E1028" s="288"/>
      <c r="F1028" s="288"/>
      <c r="G1028" s="288"/>
      <c r="H1028" s="288"/>
      <c r="I1028" s="288"/>
      <c r="J1028" s="288"/>
      <c r="K1028" s="288"/>
      <c r="L1028" s="288"/>
      <c r="M1028" s="288"/>
      <c r="N1028" s="288"/>
      <c r="O1028" s="288"/>
      <c r="P1028" s="288"/>
      <c r="Q1028" s="288"/>
      <c r="R1028" s="288"/>
      <c r="S1028" s="288"/>
      <c r="T1028" s="288"/>
      <c r="U1028" s="288"/>
      <c r="V1028" s="288"/>
      <c r="W1028" s="288"/>
      <c r="X1028" s="288"/>
      <c r="Y1028" s="409"/>
      <c r="Z1028" s="422"/>
      <c r="AA1028" s="422"/>
      <c r="AB1028" s="422"/>
      <c r="AC1028" s="422"/>
      <c r="AD1028" s="422"/>
      <c r="AE1028" s="422"/>
      <c r="AF1028" s="422"/>
      <c r="AG1028" s="422"/>
      <c r="AH1028" s="422"/>
      <c r="AI1028" s="422"/>
      <c r="AJ1028" s="422"/>
      <c r="AK1028" s="422"/>
      <c r="AL1028" s="422"/>
      <c r="AM1028" s="303"/>
    </row>
    <row r="1029" spans="1:39" ht="15.6" outlineLevel="1">
      <c r="A1029" s="529"/>
      <c r="B1029" s="285" t="s">
        <v>485</v>
      </c>
      <c r="C1029" s="288"/>
      <c r="D1029" s="288"/>
      <c r="E1029" s="288"/>
      <c r="F1029" s="288"/>
      <c r="G1029" s="288"/>
      <c r="H1029" s="288"/>
      <c r="I1029" s="288"/>
      <c r="J1029" s="288"/>
      <c r="K1029" s="288"/>
      <c r="L1029" s="288"/>
      <c r="M1029" s="288"/>
      <c r="N1029" s="288"/>
      <c r="O1029" s="288"/>
      <c r="P1029" s="288"/>
      <c r="Q1029" s="288"/>
      <c r="R1029" s="288"/>
      <c r="S1029" s="288"/>
      <c r="T1029" s="288"/>
      <c r="U1029" s="288"/>
      <c r="V1029" s="288"/>
      <c r="W1029" s="288"/>
      <c r="X1029" s="288"/>
      <c r="Y1029" s="409"/>
      <c r="Z1029" s="422"/>
      <c r="AA1029" s="422"/>
      <c r="AB1029" s="422"/>
      <c r="AC1029" s="422"/>
      <c r="AD1029" s="422"/>
      <c r="AE1029" s="422"/>
      <c r="AF1029" s="422"/>
      <c r="AG1029" s="422"/>
      <c r="AH1029" s="422"/>
      <c r="AI1029" s="422"/>
      <c r="AJ1029" s="422"/>
      <c r="AK1029" s="422"/>
      <c r="AL1029" s="422"/>
      <c r="AM1029" s="303"/>
    </row>
    <row r="1030" spans="1:39" ht="15" outlineLevel="1">
      <c r="A1030" s="529">
        <v>25</v>
      </c>
      <c r="B1030" s="425" t="s">
        <v>117</v>
      </c>
      <c r="C1030" s="288" t="s">
        <v>25</v>
      </c>
      <c r="D1030" s="292"/>
      <c r="E1030" s="292"/>
      <c r="F1030" s="292"/>
      <c r="G1030" s="292"/>
      <c r="H1030" s="292"/>
      <c r="I1030" s="292"/>
      <c r="J1030" s="292"/>
      <c r="K1030" s="292"/>
      <c r="L1030" s="292"/>
      <c r="M1030" s="292"/>
      <c r="N1030" s="292">
        <v>12</v>
      </c>
      <c r="O1030" s="292"/>
      <c r="P1030" s="292"/>
      <c r="Q1030" s="292"/>
      <c r="R1030" s="292"/>
      <c r="S1030" s="292"/>
      <c r="T1030" s="292"/>
      <c r="U1030" s="292"/>
      <c r="V1030" s="292"/>
      <c r="W1030" s="292"/>
      <c r="X1030" s="292"/>
      <c r="Y1030" s="423"/>
      <c r="Z1030" s="412"/>
      <c r="AA1030" s="412"/>
      <c r="AB1030" s="412"/>
      <c r="AC1030" s="412"/>
      <c r="AD1030" s="412"/>
      <c r="AE1030" s="412"/>
      <c r="AF1030" s="412"/>
      <c r="AG1030" s="412"/>
      <c r="AH1030" s="412"/>
      <c r="AI1030" s="412"/>
      <c r="AJ1030" s="412"/>
      <c r="AK1030" s="412"/>
      <c r="AL1030" s="412"/>
      <c r="AM1030" s="293">
        <f>SUM(Y1030:AL1030)</f>
        <v>0</v>
      </c>
    </row>
    <row r="1031" spans="1:39" ht="15" outlineLevel="1">
      <c r="A1031" s="529"/>
      <c r="B1031" s="291" t="s">
        <v>340</v>
      </c>
      <c r="C1031" s="288" t="s">
        <v>160</v>
      </c>
      <c r="D1031" s="292"/>
      <c r="E1031" s="292"/>
      <c r="F1031" s="292"/>
      <c r="G1031" s="292"/>
      <c r="H1031" s="292"/>
      <c r="I1031" s="292"/>
      <c r="J1031" s="292"/>
      <c r="K1031" s="292"/>
      <c r="L1031" s="292"/>
      <c r="M1031" s="292"/>
      <c r="N1031" s="292">
        <f>N1030</f>
        <v>12</v>
      </c>
      <c r="O1031" s="292"/>
      <c r="P1031" s="292"/>
      <c r="Q1031" s="292"/>
      <c r="R1031" s="292"/>
      <c r="S1031" s="292"/>
      <c r="T1031" s="292"/>
      <c r="U1031" s="292"/>
      <c r="V1031" s="292"/>
      <c r="W1031" s="292"/>
      <c r="X1031" s="292"/>
      <c r="Y1031" s="408">
        <f>Y1030</f>
        <v>0</v>
      </c>
      <c r="Z1031" s="408">
        <f t="shared" ref="Z1031" si="2435">Z1030</f>
        <v>0</v>
      </c>
      <c r="AA1031" s="408">
        <f t="shared" ref="AA1031" si="2436">AA1030</f>
        <v>0</v>
      </c>
      <c r="AB1031" s="408">
        <f t="shared" ref="AB1031" si="2437">AB1030</f>
        <v>0</v>
      </c>
      <c r="AC1031" s="408">
        <f t="shared" ref="AC1031" si="2438">AC1030</f>
        <v>0</v>
      </c>
      <c r="AD1031" s="408">
        <f t="shared" ref="AD1031" si="2439">AD1030</f>
        <v>0</v>
      </c>
      <c r="AE1031" s="408">
        <f t="shared" ref="AE1031" si="2440">AE1030</f>
        <v>0</v>
      </c>
      <c r="AF1031" s="408">
        <f t="shared" ref="AF1031" si="2441">AF1030</f>
        <v>0</v>
      </c>
      <c r="AG1031" s="408">
        <f t="shared" ref="AG1031" si="2442">AG1030</f>
        <v>0</v>
      </c>
      <c r="AH1031" s="408">
        <f t="shared" ref="AH1031" si="2443">AH1030</f>
        <v>0</v>
      </c>
      <c r="AI1031" s="408">
        <f t="shared" ref="AI1031" si="2444">AI1030</f>
        <v>0</v>
      </c>
      <c r="AJ1031" s="408">
        <f t="shared" ref="AJ1031" si="2445">AJ1030</f>
        <v>0</v>
      </c>
      <c r="AK1031" s="408">
        <f t="shared" ref="AK1031" si="2446">AK1030</f>
        <v>0</v>
      </c>
      <c r="AL1031" s="408">
        <f t="shared" ref="AL1031" si="2447">AL1030</f>
        <v>0</v>
      </c>
      <c r="AM1031" s="303"/>
    </row>
    <row r="1032" spans="1:39" ht="15" outlineLevel="1">
      <c r="A1032" s="529"/>
      <c r="B1032" s="291"/>
      <c r="C1032" s="288"/>
      <c r="D1032" s="288"/>
      <c r="E1032" s="288"/>
      <c r="F1032" s="288"/>
      <c r="G1032" s="288"/>
      <c r="H1032" s="288"/>
      <c r="I1032" s="288"/>
      <c r="J1032" s="288"/>
      <c r="K1032" s="288"/>
      <c r="L1032" s="288"/>
      <c r="M1032" s="288"/>
      <c r="N1032" s="288"/>
      <c r="O1032" s="288"/>
      <c r="P1032" s="288"/>
      <c r="Q1032" s="288"/>
      <c r="R1032" s="288"/>
      <c r="S1032" s="288"/>
      <c r="T1032" s="288"/>
      <c r="U1032" s="288"/>
      <c r="V1032" s="288"/>
      <c r="W1032" s="288"/>
      <c r="X1032" s="288"/>
      <c r="Y1032" s="409"/>
      <c r="Z1032" s="422"/>
      <c r="AA1032" s="422"/>
      <c r="AB1032" s="422"/>
      <c r="AC1032" s="422"/>
      <c r="AD1032" s="422"/>
      <c r="AE1032" s="422"/>
      <c r="AF1032" s="422"/>
      <c r="AG1032" s="422"/>
      <c r="AH1032" s="422"/>
      <c r="AI1032" s="422"/>
      <c r="AJ1032" s="422"/>
      <c r="AK1032" s="422"/>
      <c r="AL1032" s="422"/>
      <c r="AM1032" s="303"/>
    </row>
    <row r="1033" spans="1:39" ht="15" outlineLevel="1">
      <c r="A1033" s="529">
        <v>26</v>
      </c>
      <c r="B1033" s="425" t="s">
        <v>118</v>
      </c>
      <c r="C1033" s="288" t="s">
        <v>25</v>
      </c>
      <c r="D1033" s="292"/>
      <c r="E1033" s="292"/>
      <c r="F1033" s="292"/>
      <c r="G1033" s="292"/>
      <c r="H1033" s="292"/>
      <c r="I1033" s="292"/>
      <c r="J1033" s="292"/>
      <c r="K1033" s="292"/>
      <c r="L1033" s="292"/>
      <c r="M1033" s="292"/>
      <c r="N1033" s="292">
        <v>12</v>
      </c>
      <c r="O1033" s="292"/>
      <c r="P1033" s="292"/>
      <c r="Q1033" s="292"/>
      <c r="R1033" s="292"/>
      <c r="S1033" s="292"/>
      <c r="T1033" s="292"/>
      <c r="U1033" s="292"/>
      <c r="V1033" s="292"/>
      <c r="W1033" s="292"/>
      <c r="X1033" s="292"/>
      <c r="Y1033" s="423"/>
      <c r="Z1033" s="412"/>
      <c r="AA1033" s="412"/>
      <c r="AB1033" s="412"/>
      <c r="AC1033" s="412"/>
      <c r="AD1033" s="412"/>
      <c r="AE1033" s="412"/>
      <c r="AF1033" s="412"/>
      <c r="AG1033" s="412"/>
      <c r="AH1033" s="412"/>
      <c r="AI1033" s="412"/>
      <c r="AJ1033" s="412"/>
      <c r="AK1033" s="412"/>
      <c r="AL1033" s="412"/>
      <c r="AM1033" s="293">
        <f>SUM(Y1033:AL1033)</f>
        <v>0</v>
      </c>
    </row>
    <row r="1034" spans="1:39" ht="15" outlineLevel="1">
      <c r="A1034" s="529"/>
      <c r="B1034" s="291" t="s">
        <v>340</v>
      </c>
      <c r="C1034" s="288" t="s">
        <v>160</v>
      </c>
      <c r="D1034" s="292"/>
      <c r="E1034" s="292"/>
      <c r="F1034" s="292"/>
      <c r="G1034" s="292"/>
      <c r="H1034" s="292"/>
      <c r="I1034" s="292"/>
      <c r="J1034" s="292"/>
      <c r="K1034" s="292"/>
      <c r="L1034" s="292"/>
      <c r="M1034" s="292"/>
      <c r="N1034" s="292">
        <f>N1033</f>
        <v>12</v>
      </c>
      <c r="O1034" s="292"/>
      <c r="P1034" s="292"/>
      <c r="Q1034" s="292"/>
      <c r="R1034" s="292"/>
      <c r="S1034" s="292"/>
      <c r="T1034" s="292"/>
      <c r="U1034" s="292"/>
      <c r="V1034" s="292"/>
      <c r="W1034" s="292"/>
      <c r="X1034" s="292"/>
      <c r="Y1034" s="408">
        <f>Y1033</f>
        <v>0</v>
      </c>
      <c r="Z1034" s="408">
        <f t="shared" ref="Z1034" si="2448">Z1033</f>
        <v>0</v>
      </c>
      <c r="AA1034" s="408">
        <f t="shared" ref="AA1034" si="2449">AA1033</f>
        <v>0</v>
      </c>
      <c r="AB1034" s="408">
        <f t="shared" ref="AB1034" si="2450">AB1033</f>
        <v>0</v>
      </c>
      <c r="AC1034" s="408">
        <f t="shared" ref="AC1034" si="2451">AC1033</f>
        <v>0</v>
      </c>
      <c r="AD1034" s="408">
        <f t="shared" ref="AD1034" si="2452">AD1033</f>
        <v>0</v>
      </c>
      <c r="AE1034" s="408">
        <f t="shared" ref="AE1034" si="2453">AE1033</f>
        <v>0</v>
      </c>
      <c r="AF1034" s="408">
        <f t="shared" ref="AF1034" si="2454">AF1033</f>
        <v>0</v>
      </c>
      <c r="AG1034" s="408">
        <f t="shared" ref="AG1034" si="2455">AG1033</f>
        <v>0</v>
      </c>
      <c r="AH1034" s="408">
        <f t="shared" ref="AH1034" si="2456">AH1033</f>
        <v>0</v>
      </c>
      <c r="AI1034" s="408">
        <f t="shared" ref="AI1034" si="2457">AI1033</f>
        <v>0</v>
      </c>
      <c r="AJ1034" s="408">
        <f t="shared" ref="AJ1034" si="2458">AJ1033</f>
        <v>0</v>
      </c>
      <c r="AK1034" s="408">
        <f t="shared" ref="AK1034" si="2459">AK1033</f>
        <v>0</v>
      </c>
      <c r="AL1034" s="408">
        <f t="shared" ref="AL1034" si="2460">AL1033</f>
        <v>0</v>
      </c>
      <c r="AM1034" s="303"/>
    </row>
    <row r="1035" spans="1:39" ht="15" outlineLevel="1">
      <c r="A1035" s="529"/>
      <c r="B1035" s="291"/>
      <c r="C1035" s="288"/>
      <c r="D1035" s="288"/>
      <c r="E1035" s="288"/>
      <c r="F1035" s="288"/>
      <c r="G1035" s="288"/>
      <c r="H1035" s="288"/>
      <c r="I1035" s="288"/>
      <c r="J1035" s="288"/>
      <c r="K1035" s="288"/>
      <c r="L1035" s="288"/>
      <c r="M1035" s="288"/>
      <c r="N1035" s="288"/>
      <c r="O1035" s="288"/>
      <c r="P1035" s="288"/>
      <c r="Q1035" s="288"/>
      <c r="R1035" s="288"/>
      <c r="S1035" s="288"/>
      <c r="T1035" s="288"/>
      <c r="U1035" s="288"/>
      <c r="V1035" s="288"/>
      <c r="W1035" s="288"/>
      <c r="X1035" s="288"/>
      <c r="Y1035" s="409"/>
      <c r="Z1035" s="422"/>
      <c r="AA1035" s="422"/>
      <c r="AB1035" s="422"/>
      <c r="AC1035" s="422"/>
      <c r="AD1035" s="422"/>
      <c r="AE1035" s="422"/>
      <c r="AF1035" s="422"/>
      <c r="AG1035" s="422"/>
      <c r="AH1035" s="422"/>
      <c r="AI1035" s="422"/>
      <c r="AJ1035" s="422"/>
      <c r="AK1035" s="422"/>
      <c r="AL1035" s="422"/>
      <c r="AM1035" s="303"/>
    </row>
    <row r="1036" spans="1:39" ht="30" outlineLevel="1">
      <c r="A1036" s="529">
        <v>27</v>
      </c>
      <c r="B1036" s="425" t="s">
        <v>119</v>
      </c>
      <c r="C1036" s="288" t="s">
        <v>25</v>
      </c>
      <c r="D1036" s="292"/>
      <c r="E1036" s="292"/>
      <c r="F1036" s="292"/>
      <c r="G1036" s="292"/>
      <c r="H1036" s="292"/>
      <c r="I1036" s="292"/>
      <c r="J1036" s="292"/>
      <c r="K1036" s="292"/>
      <c r="L1036" s="292"/>
      <c r="M1036" s="292"/>
      <c r="N1036" s="292">
        <v>12</v>
      </c>
      <c r="O1036" s="292"/>
      <c r="P1036" s="292"/>
      <c r="Q1036" s="292"/>
      <c r="R1036" s="292"/>
      <c r="S1036" s="292"/>
      <c r="T1036" s="292"/>
      <c r="U1036" s="292"/>
      <c r="V1036" s="292"/>
      <c r="W1036" s="292"/>
      <c r="X1036" s="292"/>
      <c r="Y1036" s="423"/>
      <c r="Z1036" s="412"/>
      <c r="AA1036" s="412"/>
      <c r="AB1036" s="412"/>
      <c r="AC1036" s="412"/>
      <c r="AD1036" s="412"/>
      <c r="AE1036" s="412"/>
      <c r="AF1036" s="412"/>
      <c r="AG1036" s="412"/>
      <c r="AH1036" s="412"/>
      <c r="AI1036" s="412"/>
      <c r="AJ1036" s="412"/>
      <c r="AK1036" s="412"/>
      <c r="AL1036" s="412"/>
      <c r="AM1036" s="293">
        <f>SUM(Y1036:AL1036)</f>
        <v>0</v>
      </c>
    </row>
    <row r="1037" spans="1:39" ht="15" outlineLevel="1">
      <c r="A1037" s="529"/>
      <c r="B1037" s="291" t="s">
        <v>340</v>
      </c>
      <c r="C1037" s="288" t="s">
        <v>160</v>
      </c>
      <c r="D1037" s="292"/>
      <c r="E1037" s="292"/>
      <c r="F1037" s="292"/>
      <c r="G1037" s="292"/>
      <c r="H1037" s="292"/>
      <c r="I1037" s="292"/>
      <c r="J1037" s="292"/>
      <c r="K1037" s="292"/>
      <c r="L1037" s="292"/>
      <c r="M1037" s="292"/>
      <c r="N1037" s="292">
        <f>N1036</f>
        <v>12</v>
      </c>
      <c r="O1037" s="292"/>
      <c r="P1037" s="292"/>
      <c r="Q1037" s="292"/>
      <c r="R1037" s="292"/>
      <c r="S1037" s="292"/>
      <c r="T1037" s="292"/>
      <c r="U1037" s="292"/>
      <c r="V1037" s="292"/>
      <c r="W1037" s="292"/>
      <c r="X1037" s="292"/>
      <c r="Y1037" s="408">
        <f>Y1036</f>
        <v>0</v>
      </c>
      <c r="Z1037" s="408">
        <f t="shared" ref="Z1037" si="2461">Z1036</f>
        <v>0</v>
      </c>
      <c r="AA1037" s="408">
        <f t="shared" ref="AA1037" si="2462">AA1036</f>
        <v>0</v>
      </c>
      <c r="AB1037" s="408">
        <f t="shared" ref="AB1037" si="2463">AB1036</f>
        <v>0</v>
      </c>
      <c r="AC1037" s="408">
        <f t="shared" ref="AC1037" si="2464">AC1036</f>
        <v>0</v>
      </c>
      <c r="AD1037" s="408">
        <f t="shared" ref="AD1037" si="2465">AD1036</f>
        <v>0</v>
      </c>
      <c r="AE1037" s="408">
        <f t="shared" ref="AE1037" si="2466">AE1036</f>
        <v>0</v>
      </c>
      <c r="AF1037" s="408">
        <f t="shared" ref="AF1037" si="2467">AF1036</f>
        <v>0</v>
      </c>
      <c r="AG1037" s="408">
        <f t="shared" ref="AG1037" si="2468">AG1036</f>
        <v>0</v>
      </c>
      <c r="AH1037" s="408">
        <f t="shared" ref="AH1037" si="2469">AH1036</f>
        <v>0</v>
      </c>
      <c r="AI1037" s="408">
        <f t="shared" ref="AI1037" si="2470">AI1036</f>
        <v>0</v>
      </c>
      <c r="AJ1037" s="408">
        <f t="shared" ref="AJ1037" si="2471">AJ1036</f>
        <v>0</v>
      </c>
      <c r="AK1037" s="408">
        <f t="shared" ref="AK1037" si="2472">AK1036</f>
        <v>0</v>
      </c>
      <c r="AL1037" s="408">
        <f t="shared" ref="AL1037" si="2473">AL1036</f>
        <v>0</v>
      </c>
      <c r="AM1037" s="303"/>
    </row>
    <row r="1038" spans="1:39" ht="15" outlineLevel="1">
      <c r="A1038" s="529"/>
      <c r="B1038" s="291"/>
      <c r="C1038" s="288"/>
      <c r="D1038" s="288"/>
      <c r="E1038" s="288"/>
      <c r="F1038" s="288"/>
      <c r="G1038" s="288"/>
      <c r="H1038" s="288"/>
      <c r="I1038" s="288"/>
      <c r="J1038" s="288"/>
      <c r="K1038" s="288"/>
      <c r="L1038" s="288"/>
      <c r="M1038" s="288"/>
      <c r="N1038" s="288"/>
      <c r="O1038" s="288"/>
      <c r="P1038" s="288"/>
      <c r="Q1038" s="288"/>
      <c r="R1038" s="288"/>
      <c r="S1038" s="288"/>
      <c r="T1038" s="288"/>
      <c r="U1038" s="288"/>
      <c r="V1038" s="288"/>
      <c r="W1038" s="288"/>
      <c r="X1038" s="288"/>
      <c r="Y1038" s="409"/>
      <c r="Z1038" s="422"/>
      <c r="AA1038" s="422"/>
      <c r="AB1038" s="422"/>
      <c r="AC1038" s="422"/>
      <c r="AD1038" s="422"/>
      <c r="AE1038" s="422"/>
      <c r="AF1038" s="422"/>
      <c r="AG1038" s="422"/>
      <c r="AH1038" s="422"/>
      <c r="AI1038" s="422"/>
      <c r="AJ1038" s="422"/>
      <c r="AK1038" s="422"/>
      <c r="AL1038" s="422"/>
      <c r="AM1038" s="303"/>
    </row>
    <row r="1039" spans="1:39" ht="30" outlineLevel="1">
      <c r="A1039" s="529">
        <v>28</v>
      </c>
      <c r="B1039" s="425" t="s">
        <v>120</v>
      </c>
      <c r="C1039" s="288" t="s">
        <v>25</v>
      </c>
      <c r="D1039" s="292"/>
      <c r="E1039" s="292"/>
      <c r="F1039" s="292"/>
      <c r="G1039" s="292"/>
      <c r="H1039" s="292"/>
      <c r="I1039" s="292"/>
      <c r="J1039" s="292"/>
      <c r="K1039" s="292"/>
      <c r="L1039" s="292"/>
      <c r="M1039" s="292"/>
      <c r="N1039" s="292">
        <v>12</v>
      </c>
      <c r="O1039" s="292"/>
      <c r="P1039" s="292"/>
      <c r="Q1039" s="292"/>
      <c r="R1039" s="292"/>
      <c r="S1039" s="292"/>
      <c r="T1039" s="292"/>
      <c r="U1039" s="292"/>
      <c r="V1039" s="292"/>
      <c r="W1039" s="292"/>
      <c r="X1039" s="292"/>
      <c r="Y1039" s="423"/>
      <c r="Z1039" s="412"/>
      <c r="AA1039" s="412"/>
      <c r="AB1039" s="412"/>
      <c r="AC1039" s="412"/>
      <c r="AD1039" s="412"/>
      <c r="AE1039" s="412"/>
      <c r="AF1039" s="412"/>
      <c r="AG1039" s="412"/>
      <c r="AH1039" s="412"/>
      <c r="AI1039" s="412"/>
      <c r="AJ1039" s="412"/>
      <c r="AK1039" s="412"/>
      <c r="AL1039" s="412"/>
      <c r="AM1039" s="293">
        <f>SUM(Y1039:AL1039)</f>
        <v>0</v>
      </c>
    </row>
    <row r="1040" spans="1:39" ht="15" outlineLevel="1">
      <c r="A1040" s="529"/>
      <c r="B1040" s="291" t="s">
        <v>340</v>
      </c>
      <c r="C1040" s="288" t="s">
        <v>160</v>
      </c>
      <c r="D1040" s="292"/>
      <c r="E1040" s="292"/>
      <c r="F1040" s="292"/>
      <c r="G1040" s="292"/>
      <c r="H1040" s="292"/>
      <c r="I1040" s="292"/>
      <c r="J1040" s="292"/>
      <c r="K1040" s="292"/>
      <c r="L1040" s="292"/>
      <c r="M1040" s="292"/>
      <c r="N1040" s="292">
        <f>N1039</f>
        <v>12</v>
      </c>
      <c r="O1040" s="292"/>
      <c r="P1040" s="292"/>
      <c r="Q1040" s="292"/>
      <c r="R1040" s="292"/>
      <c r="S1040" s="292"/>
      <c r="T1040" s="292"/>
      <c r="U1040" s="292"/>
      <c r="V1040" s="292"/>
      <c r="W1040" s="292"/>
      <c r="X1040" s="292"/>
      <c r="Y1040" s="408">
        <f>Y1039</f>
        <v>0</v>
      </c>
      <c r="Z1040" s="408">
        <f>Z1039</f>
        <v>0</v>
      </c>
      <c r="AA1040" s="408">
        <f t="shared" ref="AA1040" si="2474">AA1039</f>
        <v>0</v>
      </c>
      <c r="AB1040" s="408">
        <f t="shared" ref="AB1040" si="2475">AB1039</f>
        <v>0</v>
      </c>
      <c r="AC1040" s="408">
        <f t="shared" ref="AC1040" si="2476">AC1039</f>
        <v>0</v>
      </c>
      <c r="AD1040" s="408">
        <f t="shared" ref="AD1040" si="2477">AD1039</f>
        <v>0</v>
      </c>
      <c r="AE1040" s="408">
        <f>AE1039</f>
        <v>0</v>
      </c>
      <c r="AF1040" s="408">
        <f t="shared" ref="AF1040" si="2478">AF1039</f>
        <v>0</v>
      </c>
      <c r="AG1040" s="408">
        <f t="shared" ref="AG1040" si="2479">AG1039</f>
        <v>0</v>
      </c>
      <c r="AH1040" s="408">
        <f t="shared" ref="AH1040" si="2480">AH1039</f>
        <v>0</v>
      </c>
      <c r="AI1040" s="408">
        <f t="shared" ref="AI1040" si="2481">AI1039</f>
        <v>0</v>
      </c>
      <c r="AJ1040" s="408">
        <f t="shared" ref="AJ1040" si="2482">AJ1039</f>
        <v>0</v>
      </c>
      <c r="AK1040" s="408">
        <f t="shared" ref="AK1040" si="2483">AK1039</f>
        <v>0</v>
      </c>
      <c r="AL1040" s="408">
        <f t="shared" ref="AL1040" si="2484">AL1039</f>
        <v>0</v>
      </c>
      <c r="AM1040" s="303"/>
    </row>
    <row r="1041" spans="1:39" ht="15" outlineLevel="1">
      <c r="A1041" s="529"/>
      <c r="B1041" s="291"/>
      <c r="C1041" s="288"/>
      <c r="D1041" s="288"/>
      <c r="E1041" s="288"/>
      <c r="F1041" s="288"/>
      <c r="G1041" s="288"/>
      <c r="H1041" s="288"/>
      <c r="I1041" s="288"/>
      <c r="J1041" s="288"/>
      <c r="K1041" s="288"/>
      <c r="L1041" s="288"/>
      <c r="M1041" s="288"/>
      <c r="N1041" s="288"/>
      <c r="O1041" s="288"/>
      <c r="P1041" s="288"/>
      <c r="Q1041" s="288"/>
      <c r="R1041" s="288"/>
      <c r="S1041" s="288"/>
      <c r="T1041" s="288"/>
      <c r="U1041" s="288"/>
      <c r="V1041" s="288"/>
      <c r="W1041" s="288"/>
      <c r="X1041" s="288"/>
      <c r="Y1041" s="409"/>
      <c r="Z1041" s="422"/>
      <c r="AA1041" s="422"/>
      <c r="AB1041" s="422"/>
      <c r="AC1041" s="422"/>
      <c r="AD1041" s="422"/>
      <c r="AE1041" s="422"/>
      <c r="AF1041" s="422"/>
      <c r="AG1041" s="422"/>
      <c r="AH1041" s="422"/>
      <c r="AI1041" s="422"/>
      <c r="AJ1041" s="422"/>
      <c r="AK1041" s="422"/>
      <c r="AL1041" s="422"/>
      <c r="AM1041" s="303"/>
    </row>
    <row r="1042" spans="1:39" ht="30" outlineLevel="1">
      <c r="A1042" s="529">
        <v>29</v>
      </c>
      <c r="B1042" s="425" t="s">
        <v>121</v>
      </c>
      <c r="C1042" s="288" t="s">
        <v>25</v>
      </c>
      <c r="D1042" s="292"/>
      <c r="E1042" s="292"/>
      <c r="F1042" s="292"/>
      <c r="G1042" s="292"/>
      <c r="H1042" s="292"/>
      <c r="I1042" s="292"/>
      <c r="J1042" s="292"/>
      <c r="K1042" s="292"/>
      <c r="L1042" s="292"/>
      <c r="M1042" s="292"/>
      <c r="N1042" s="292">
        <v>3</v>
      </c>
      <c r="O1042" s="292"/>
      <c r="P1042" s="292"/>
      <c r="Q1042" s="292"/>
      <c r="R1042" s="292"/>
      <c r="S1042" s="292"/>
      <c r="T1042" s="292"/>
      <c r="U1042" s="292"/>
      <c r="V1042" s="292"/>
      <c r="W1042" s="292"/>
      <c r="X1042" s="292"/>
      <c r="Y1042" s="423"/>
      <c r="Z1042" s="412"/>
      <c r="AA1042" s="412"/>
      <c r="AB1042" s="412"/>
      <c r="AC1042" s="412"/>
      <c r="AD1042" s="412"/>
      <c r="AE1042" s="412"/>
      <c r="AF1042" s="412"/>
      <c r="AG1042" s="412"/>
      <c r="AH1042" s="412"/>
      <c r="AI1042" s="412"/>
      <c r="AJ1042" s="412"/>
      <c r="AK1042" s="412"/>
      <c r="AL1042" s="412"/>
      <c r="AM1042" s="293">
        <f>SUM(Y1042:AL1042)</f>
        <v>0</v>
      </c>
    </row>
    <row r="1043" spans="1:39" ht="15" outlineLevel="1">
      <c r="A1043" s="529"/>
      <c r="B1043" s="291" t="s">
        <v>340</v>
      </c>
      <c r="C1043" s="288" t="s">
        <v>160</v>
      </c>
      <c r="D1043" s="292"/>
      <c r="E1043" s="292"/>
      <c r="F1043" s="292"/>
      <c r="G1043" s="292"/>
      <c r="H1043" s="292"/>
      <c r="I1043" s="292"/>
      <c r="J1043" s="292"/>
      <c r="K1043" s="292"/>
      <c r="L1043" s="292"/>
      <c r="M1043" s="292"/>
      <c r="N1043" s="292">
        <f>N1042</f>
        <v>3</v>
      </c>
      <c r="O1043" s="292"/>
      <c r="P1043" s="292"/>
      <c r="Q1043" s="292"/>
      <c r="R1043" s="292"/>
      <c r="S1043" s="292"/>
      <c r="T1043" s="292"/>
      <c r="U1043" s="292"/>
      <c r="V1043" s="292"/>
      <c r="W1043" s="292"/>
      <c r="X1043" s="292"/>
      <c r="Y1043" s="408">
        <f>Y1042</f>
        <v>0</v>
      </c>
      <c r="Z1043" s="408">
        <f t="shared" ref="Z1043" si="2485">Z1042</f>
        <v>0</v>
      </c>
      <c r="AA1043" s="408">
        <f t="shared" ref="AA1043" si="2486">AA1042</f>
        <v>0</v>
      </c>
      <c r="AB1043" s="408">
        <f t="shared" ref="AB1043" si="2487">AB1042</f>
        <v>0</v>
      </c>
      <c r="AC1043" s="408">
        <f t="shared" ref="AC1043" si="2488">AC1042</f>
        <v>0</v>
      </c>
      <c r="AD1043" s="408">
        <f t="shared" ref="AD1043" si="2489">AD1042</f>
        <v>0</v>
      </c>
      <c r="AE1043" s="408">
        <f t="shared" ref="AE1043" si="2490">AE1042</f>
        <v>0</v>
      </c>
      <c r="AF1043" s="408">
        <f t="shared" ref="AF1043" si="2491">AF1042</f>
        <v>0</v>
      </c>
      <c r="AG1043" s="408">
        <f t="shared" ref="AG1043" si="2492">AG1042</f>
        <v>0</v>
      </c>
      <c r="AH1043" s="408">
        <f t="shared" ref="AH1043" si="2493">AH1042</f>
        <v>0</v>
      </c>
      <c r="AI1043" s="408">
        <f t="shared" ref="AI1043" si="2494">AI1042</f>
        <v>0</v>
      </c>
      <c r="AJ1043" s="408">
        <f t="shared" ref="AJ1043" si="2495">AJ1042</f>
        <v>0</v>
      </c>
      <c r="AK1043" s="408">
        <f t="shared" ref="AK1043" si="2496">AK1042</f>
        <v>0</v>
      </c>
      <c r="AL1043" s="408">
        <f t="shared" ref="AL1043" si="2497">AL1042</f>
        <v>0</v>
      </c>
      <c r="AM1043" s="303"/>
    </row>
    <row r="1044" spans="1:39" ht="15" outlineLevel="1">
      <c r="A1044" s="529"/>
      <c r="B1044" s="291"/>
      <c r="C1044" s="288"/>
      <c r="D1044" s="288"/>
      <c r="E1044" s="288"/>
      <c r="F1044" s="288"/>
      <c r="G1044" s="288"/>
      <c r="H1044" s="288"/>
      <c r="I1044" s="288"/>
      <c r="J1044" s="288"/>
      <c r="K1044" s="288"/>
      <c r="L1044" s="288"/>
      <c r="M1044" s="288"/>
      <c r="N1044" s="288"/>
      <c r="O1044" s="288"/>
      <c r="P1044" s="288"/>
      <c r="Q1044" s="288"/>
      <c r="R1044" s="288"/>
      <c r="S1044" s="288"/>
      <c r="T1044" s="288"/>
      <c r="U1044" s="288"/>
      <c r="V1044" s="288"/>
      <c r="W1044" s="288"/>
      <c r="X1044" s="288"/>
      <c r="Y1044" s="409"/>
      <c r="Z1044" s="422"/>
      <c r="AA1044" s="422"/>
      <c r="AB1044" s="422"/>
      <c r="AC1044" s="422"/>
      <c r="AD1044" s="422"/>
      <c r="AE1044" s="422"/>
      <c r="AF1044" s="422"/>
      <c r="AG1044" s="422"/>
      <c r="AH1044" s="422"/>
      <c r="AI1044" s="422"/>
      <c r="AJ1044" s="422"/>
      <c r="AK1044" s="422"/>
      <c r="AL1044" s="422"/>
      <c r="AM1044" s="303"/>
    </row>
    <row r="1045" spans="1:39" ht="30" outlineLevel="1">
      <c r="A1045" s="529">
        <v>30</v>
      </c>
      <c r="B1045" s="425" t="s">
        <v>122</v>
      </c>
      <c r="C1045" s="288" t="s">
        <v>25</v>
      </c>
      <c r="D1045" s="292"/>
      <c r="E1045" s="292"/>
      <c r="F1045" s="292"/>
      <c r="G1045" s="292"/>
      <c r="H1045" s="292"/>
      <c r="I1045" s="292"/>
      <c r="J1045" s="292"/>
      <c r="K1045" s="292"/>
      <c r="L1045" s="292"/>
      <c r="M1045" s="292"/>
      <c r="N1045" s="292">
        <v>12</v>
      </c>
      <c r="O1045" s="292"/>
      <c r="P1045" s="292"/>
      <c r="Q1045" s="292"/>
      <c r="R1045" s="292"/>
      <c r="S1045" s="292"/>
      <c r="T1045" s="292"/>
      <c r="U1045" s="292"/>
      <c r="V1045" s="292"/>
      <c r="W1045" s="292"/>
      <c r="X1045" s="292"/>
      <c r="Y1045" s="423"/>
      <c r="Z1045" s="412"/>
      <c r="AA1045" s="412"/>
      <c r="AB1045" s="412"/>
      <c r="AC1045" s="412"/>
      <c r="AD1045" s="412"/>
      <c r="AE1045" s="412"/>
      <c r="AF1045" s="412"/>
      <c r="AG1045" s="412"/>
      <c r="AH1045" s="412"/>
      <c r="AI1045" s="412"/>
      <c r="AJ1045" s="412"/>
      <c r="AK1045" s="412"/>
      <c r="AL1045" s="412"/>
      <c r="AM1045" s="293">
        <f>SUM(Y1045:AL1045)</f>
        <v>0</v>
      </c>
    </row>
    <row r="1046" spans="1:39" ht="15" outlineLevel="1">
      <c r="A1046" s="529"/>
      <c r="B1046" s="291" t="s">
        <v>340</v>
      </c>
      <c r="C1046" s="288" t="s">
        <v>160</v>
      </c>
      <c r="D1046" s="292"/>
      <c r="E1046" s="292"/>
      <c r="F1046" s="292"/>
      <c r="G1046" s="292"/>
      <c r="H1046" s="292"/>
      <c r="I1046" s="292"/>
      <c r="J1046" s="292"/>
      <c r="K1046" s="292"/>
      <c r="L1046" s="292"/>
      <c r="M1046" s="292"/>
      <c r="N1046" s="292">
        <f>N1045</f>
        <v>12</v>
      </c>
      <c r="O1046" s="292"/>
      <c r="P1046" s="292"/>
      <c r="Q1046" s="292"/>
      <c r="R1046" s="292"/>
      <c r="S1046" s="292"/>
      <c r="T1046" s="292"/>
      <c r="U1046" s="292"/>
      <c r="V1046" s="292"/>
      <c r="W1046" s="292"/>
      <c r="X1046" s="292"/>
      <c r="Y1046" s="408">
        <f>Y1045</f>
        <v>0</v>
      </c>
      <c r="Z1046" s="408">
        <f t="shared" ref="Z1046" si="2498">Z1045</f>
        <v>0</v>
      </c>
      <c r="AA1046" s="408">
        <f t="shared" ref="AA1046" si="2499">AA1045</f>
        <v>0</v>
      </c>
      <c r="AB1046" s="408">
        <f t="shared" ref="AB1046" si="2500">AB1045</f>
        <v>0</v>
      </c>
      <c r="AC1046" s="408">
        <f t="shared" ref="AC1046" si="2501">AC1045</f>
        <v>0</v>
      </c>
      <c r="AD1046" s="408">
        <f t="shared" ref="AD1046" si="2502">AD1045</f>
        <v>0</v>
      </c>
      <c r="AE1046" s="408">
        <f t="shared" ref="AE1046" si="2503">AE1045</f>
        <v>0</v>
      </c>
      <c r="AF1046" s="408">
        <f t="shared" ref="AF1046" si="2504">AF1045</f>
        <v>0</v>
      </c>
      <c r="AG1046" s="408">
        <f t="shared" ref="AG1046" si="2505">AG1045</f>
        <v>0</v>
      </c>
      <c r="AH1046" s="408">
        <f t="shared" ref="AH1046" si="2506">AH1045</f>
        <v>0</v>
      </c>
      <c r="AI1046" s="408">
        <f t="shared" ref="AI1046" si="2507">AI1045</f>
        <v>0</v>
      </c>
      <c r="AJ1046" s="408">
        <f t="shared" ref="AJ1046" si="2508">AJ1045</f>
        <v>0</v>
      </c>
      <c r="AK1046" s="408">
        <f t="shared" ref="AK1046" si="2509">AK1045</f>
        <v>0</v>
      </c>
      <c r="AL1046" s="408">
        <f t="shared" ref="AL1046" si="2510">AL1045</f>
        <v>0</v>
      </c>
      <c r="AM1046" s="303"/>
    </row>
    <row r="1047" spans="1:39" ht="15" outlineLevel="1">
      <c r="A1047" s="529"/>
      <c r="B1047" s="291"/>
      <c r="C1047" s="288"/>
      <c r="D1047" s="288"/>
      <c r="E1047" s="288"/>
      <c r="F1047" s="288"/>
      <c r="G1047" s="288"/>
      <c r="H1047" s="288"/>
      <c r="I1047" s="288"/>
      <c r="J1047" s="288"/>
      <c r="K1047" s="288"/>
      <c r="L1047" s="288"/>
      <c r="M1047" s="288"/>
      <c r="N1047" s="288"/>
      <c r="O1047" s="288"/>
      <c r="P1047" s="288"/>
      <c r="Q1047" s="288"/>
      <c r="R1047" s="288"/>
      <c r="S1047" s="288"/>
      <c r="T1047" s="288"/>
      <c r="U1047" s="288"/>
      <c r="V1047" s="288"/>
      <c r="W1047" s="288"/>
      <c r="X1047" s="288"/>
      <c r="Y1047" s="409"/>
      <c r="Z1047" s="422"/>
      <c r="AA1047" s="422"/>
      <c r="AB1047" s="422"/>
      <c r="AC1047" s="422"/>
      <c r="AD1047" s="422"/>
      <c r="AE1047" s="422"/>
      <c r="AF1047" s="422"/>
      <c r="AG1047" s="422"/>
      <c r="AH1047" s="422"/>
      <c r="AI1047" s="422"/>
      <c r="AJ1047" s="422"/>
      <c r="AK1047" s="422"/>
      <c r="AL1047" s="422"/>
      <c r="AM1047" s="303"/>
    </row>
    <row r="1048" spans="1:39" ht="30" outlineLevel="1">
      <c r="A1048" s="529">
        <v>31</v>
      </c>
      <c r="B1048" s="425" t="s">
        <v>123</v>
      </c>
      <c r="C1048" s="288" t="s">
        <v>25</v>
      </c>
      <c r="D1048" s="292"/>
      <c r="E1048" s="292"/>
      <c r="F1048" s="292"/>
      <c r="G1048" s="292"/>
      <c r="H1048" s="292"/>
      <c r="I1048" s="292"/>
      <c r="J1048" s="292"/>
      <c r="K1048" s="292"/>
      <c r="L1048" s="292"/>
      <c r="M1048" s="292"/>
      <c r="N1048" s="292">
        <v>12</v>
      </c>
      <c r="O1048" s="292"/>
      <c r="P1048" s="292"/>
      <c r="Q1048" s="292"/>
      <c r="R1048" s="292"/>
      <c r="S1048" s="292"/>
      <c r="T1048" s="292"/>
      <c r="U1048" s="292"/>
      <c r="V1048" s="292"/>
      <c r="W1048" s="292"/>
      <c r="X1048" s="292"/>
      <c r="Y1048" s="423"/>
      <c r="Z1048" s="412"/>
      <c r="AA1048" s="412"/>
      <c r="AB1048" s="412"/>
      <c r="AC1048" s="412"/>
      <c r="AD1048" s="412"/>
      <c r="AE1048" s="412"/>
      <c r="AF1048" s="412"/>
      <c r="AG1048" s="412"/>
      <c r="AH1048" s="412"/>
      <c r="AI1048" s="412"/>
      <c r="AJ1048" s="412"/>
      <c r="AK1048" s="412"/>
      <c r="AL1048" s="412"/>
      <c r="AM1048" s="293">
        <f>SUM(Y1048:AL1048)</f>
        <v>0</v>
      </c>
    </row>
    <row r="1049" spans="1:39" ht="15" outlineLevel="1">
      <c r="A1049" s="529"/>
      <c r="B1049" s="291" t="s">
        <v>340</v>
      </c>
      <c r="C1049" s="288" t="s">
        <v>160</v>
      </c>
      <c r="D1049" s="292"/>
      <c r="E1049" s="292"/>
      <c r="F1049" s="292"/>
      <c r="G1049" s="292"/>
      <c r="H1049" s="292"/>
      <c r="I1049" s="292"/>
      <c r="J1049" s="292"/>
      <c r="K1049" s="292"/>
      <c r="L1049" s="292"/>
      <c r="M1049" s="292"/>
      <c r="N1049" s="292">
        <f>N1048</f>
        <v>12</v>
      </c>
      <c r="O1049" s="292"/>
      <c r="P1049" s="292"/>
      <c r="Q1049" s="292"/>
      <c r="R1049" s="292"/>
      <c r="S1049" s="292"/>
      <c r="T1049" s="292"/>
      <c r="U1049" s="292"/>
      <c r="V1049" s="292"/>
      <c r="W1049" s="292"/>
      <c r="X1049" s="292"/>
      <c r="Y1049" s="408">
        <f>Y1048</f>
        <v>0</v>
      </c>
      <c r="Z1049" s="408">
        <f t="shared" ref="Z1049" si="2511">Z1048</f>
        <v>0</v>
      </c>
      <c r="AA1049" s="408">
        <f t="shared" ref="AA1049" si="2512">AA1048</f>
        <v>0</v>
      </c>
      <c r="AB1049" s="408">
        <f t="shared" ref="AB1049" si="2513">AB1048</f>
        <v>0</v>
      </c>
      <c r="AC1049" s="408">
        <f t="shared" ref="AC1049" si="2514">AC1048</f>
        <v>0</v>
      </c>
      <c r="AD1049" s="408">
        <f t="shared" ref="AD1049" si="2515">AD1048</f>
        <v>0</v>
      </c>
      <c r="AE1049" s="408">
        <f t="shared" ref="AE1049" si="2516">AE1048</f>
        <v>0</v>
      </c>
      <c r="AF1049" s="408">
        <f t="shared" ref="AF1049" si="2517">AF1048</f>
        <v>0</v>
      </c>
      <c r="AG1049" s="408">
        <f t="shared" ref="AG1049" si="2518">AG1048</f>
        <v>0</v>
      </c>
      <c r="AH1049" s="408">
        <f t="shared" ref="AH1049" si="2519">AH1048</f>
        <v>0</v>
      </c>
      <c r="AI1049" s="408">
        <f t="shared" ref="AI1049" si="2520">AI1048</f>
        <v>0</v>
      </c>
      <c r="AJ1049" s="408">
        <f t="shared" ref="AJ1049" si="2521">AJ1048</f>
        <v>0</v>
      </c>
      <c r="AK1049" s="408">
        <f t="shared" ref="AK1049" si="2522">AK1048</f>
        <v>0</v>
      </c>
      <c r="AL1049" s="408">
        <f t="shared" ref="AL1049" si="2523">AL1048</f>
        <v>0</v>
      </c>
      <c r="AM1049" s="303"/>
    </row>
    <row r="1050" spans="1:39" ht="15" outlineLevel="1">
      <c r="A1050" s="529"/>
      <c r="B1050" s="425"/>
      <c r="C1050" s="288"/>
      <c r="D1050" s="288"/>
      <c r="E1050" s="288"/>
      <c r="F1050" s="288"/>
      <c r="G1050" s="288"/>
      <c r="H1050" s="288"/>
      <c r="I1050" s="288"/>
      <c r="J1050" s="288"/>
      <c r="K1050" s="288"/>
      <c r="L1050" s="288"/>
      <c r="M1050" s="288"/>
      <c r="N1050" s="288"/>
      <c r="O1050" s="288"/>
      <c r="P1050" s="288"/>
      <c r="Q1050" s="288"/>
      <c r="R1050" s="288"/>
      <c r="S1050" s="288"/>
      <c r="T1050" s="288"/>
      <c r="U1050" s="288"/>
      <c r="V1050" s="288"/>
      <c r="W1050" s="288"/>
      <c r="X1050" s="288"/>
      <c r="Y1050" s="409"/>
      <c r="Z1050" s="422"/>
      <c r="AA1050" s="422"/>
      <c r="AB1050" s="422"/>
      <c r="AC1050" s="422"/>
      <c r="AD1050" s="422"/>
      <c r="AE1050" s="422"/>
      <c r="AF1050" s="422"/>
      <c r="AG1050" s="422"/>
      <c r="AH1050" s="422"/>
      <c r="AI1050" s="422"/>
      <c r="AJ1050" s="422"/>
      <c r="AK1050" s="422"/>
      <c r="AL1050" s="422"/>
      <c r="AM1050" s="303"/>
    </row>
    <row r="1051" spans="1:39" ht="15" outlineLevel="1">
      <c r="A1051" s="529">
        <v>32</v>
      </c>
      <c r="B1051" s="425" t="s">
        <v>124</v>
      </c>
      <c r="C1051" s="288" t="s">
        <v>25</v>
      </c>
      <c r="D1051" s="292"/>
      <c r="E1051" s="292"/>
      <c r="F1051" s="292"/>
      <c r="G1051" s="292"/>
      <c r="H1051" s="292"/>
      <c r="I1051" s="292"/>
      <c r="J1051" s="292"/>
      <c r="K1051" s="292"/>
      <c r="L1051" s="292"/>
      <c r="M1051" s="292"/>
      <c r="N1051" s="292">
        <v>12</v>
      </c>
      <c r="O1051" s="292"/>
      <c r="P1051" s="292"/>
      <c r="Q1051" s="292"/>
      <c r="R1051" s="292"/>
      <c r="S1051" s="292"/>
      <c r="T1051" s="292"/>
      <c r="U1051" s="292"/>
      <c r="V1051" s="292"/>
      <c r="W1051" s="292"/>
      <c r="X1051" s="292"/>
      <c r="Y1051" s="423"/>
      <c r="Z1051" s="412"/>
      <c r="AA1051" s="412"/>
      <c r="AB1051" s="412"/>
      <c r="AC1051" s="412"/>
      <c r="AD1051" s="412"/>
      <c r="AE1051" s="412"/>
      <c r="AF1051" s="412"/>
      <c r="AG1051" s="412"/>
      <c r="AH1051" s="412"/>
      <c r="AI1051" s="412"/>
      <c r="AJ1051" s="412"/>
      <c r="AK1051" s="412"/>
      <c r="AL1051" s="412"/>
      <c r="AM1051" s="293">
        <f>SUM(Y1051:AL1051)</f>
        <v>0</v>
      </c>
    </row>
    <row r="1052" spans="1:39" ht="15" outlineLevel="1">
      <c r="A1052" s="529"/>
      <c r="B1052" s="291" t="s">
        <v>340</v>
      </c>
      <c r="C1052" s="288" t="s">
        <v>160</v>
      </c>
      <c r="D1052" s="292"/>
      <c r="E1052" s="292"/>
      <c r="F1052" s="292"/>
      <c r="G1052" s="292"/>
      <c r="H1052" s="292"/>
      <c r="I1052" s="292"/>
      <c r="J1052" s="292"/>
      <c r="K1052" s="292"/>
      <c r="L1052" s="292"/>
      <c r="M1052" s="292"/>
      <c r="N1052" s="292">
        <f>N1051</f>
        <v>12</v>
      </c>
      <c r="O1052" s="292"/>
      <c r="P1052" s="292"/>
      <c r="Q1052" s="292"/>
      <c r="R1052" s="292"/>
      <c r="S1052" s="292"/>
      <c r="T1052" s="292"/>
      <c r="U1052" s="292"/>
      <c r="V1052" s="292"/>
      <c r="W1052" s="292"/>
      <c r="X1052" s="292"/>
      <c r="Y1052" s="408">
        <f>Y1051</f>
        <v>0</v>
      </c>
      <c r="Z1052" s="408">
        <f t="shared" ref="Z1052" si="2524">Z1051</f>
        <v>0</v>
      </c>
      <c r="AA1052" s="408">
        <f t="shared" ref="AA1052" si="2525">AA1051</f>
        <v>0</v>
      </c>
      <c r="AB1052" s="408">
        <f t="shared" ref="AB1052" si="2526">AB1051</f>
        <v>0</v>
      </c>
      <c r="AC1052" s="408">
        <f t="shared" ref="AC1052" si="2527">AC1051</f>
        <v>0</v>
      </c>
      <c r="AD1052" s="408">
        <f t="shared" ref="AD1052" si="2528">AD1051</f>
        <v>0</v>
      </c>
      <c r="AE1052" s="408">
        <f t="shared" ref="AE1052" si="2529">AE1051</f>
        <v>0</v>
      </c>
      <c r="AF1052" s="408">
        <f t="shared" ref="AF1052" si="2530">AF1051</f>
        <v>0</v>
      </c>
      <c r="AG1052" s="408">
        <f t="shared" ref="AG1052" si="2531">AG1051</f>
        <v>0</v>
      </c>
      <c r="AH1052" s="408">
        <f t="shared" ref="AH1052" si="2532">AH1051</f>
        <v>0</v>
      </c>
      <c r="AI1052" s="408">
        <f t="shared" ref="AI1052" si="2533">AI1051</f>
        <v>0</v>
      </c>
      <c r="AJ1052" s="408">
        <f t="shared" ref="AJ1052" si="2534">AJ1051</f>
        <v>0</v>
      </c>
      <c r="AK1052" s="408">
        <f t="shared" ref="AK1052" si="2535">AK1051</f>
        <v>0</v>
      </c>
      <c r="AL1052" s="408">
        <f t="shared" ref="AL1052" si="2536">AL1051</f>
        <v>0</v>
      </c>
      <c r="AM1052" s="303"/>
    </row>
    <row r="1053" spans="1:39" ht="15" outlineLevel="1">
      <c r="A1053" s="529"/>
      <c r="B1053" s="425"/>
      <c r="C1053" s="288"/>
      <c r="D1053" s="288"/>
      <c r="E1053" s="288"/>
      <c r="F1053" s="288"/>
      <c r="G1053" s="288"/>
      <c r="H1053" s="288"/>
      <c r="I1053" s="288"/>
      <c r="J1053" s="288"/>
      <c r="K1053" s="288"/>
      <c r="L1053" s="288"/>
      <c r="M1053" s="288"/>
      <c r="N1053" s="288"/>
      <c r="O1053" s="288"/>
      <c r="P1053" s="288"/>
      <c r="Q1053" s="288"/>
      <c r="R1053" s="288"/>
      <c r="S1053" s="288"/>
      <c r="T1053" s="288"/>
      <c r="U1053" s="288"/>
      <c r="V1053" s="288"/>
      <c r="W1053" s="288"/>
      <c r="X1053" s="288"/>
      <c r="Y1053" s="409"/>
      <c r="Z1053" s="422"/>
      <c r="AA1053" s="422"/>
      <c r="AB1053" s="422"/>
      <c r="AC1053" s="422"/>
      <c r="AD1053" s="422"/>
      <c r="AE1053" s="422"/>
      <c r="AF1053" s="422"/>
      <c r="AG1053" s="422"/>
      <c r="AH1053" s="422"/>
      <c r="AI1053" s="422"/>
      <c r="AJ1053" s="422"/>
      <c r="AK1053" s="422"/>
      <c r="AL1053" s="422"/>
      <c r="AM1053" s="303"/>
    </row>
    <row r="1054" spans="1:39" ht="15.6" outlineLevel="1">
      <c r="A1054" s="529"/>
      <c r="B1054" s="285" t="s">
        <v>486</v>
      </c>
      <c r="C1054" s="288"/>
      <c r="D1054" s="288"/>
      <c r="E1054" s="288"/>
      <c r="F1054" s="288"/>
      <c r="G1054" s="288"/>
      <c r="H1054" s="288"/>
      <c r="I1054" s="288"/>
      <c r="J1054" s="288"/>
      <c r="K1054" s="288"/>
      <c r="L1054" s="288"/>
      <c r="M1054" s="288"/>
      <c r="N1054" s="288"/>
      <c r="O1054" s="288"/>
      <c r="P1054" s="288"/>
      <c r="Q1054" s="288"/>
      <c r="R1054" s="288"/>
      <c r="S1054" s="288"/>
      <c r="T1054" s="288"/>
      <c r="U1054" s="288"/>
      <c r="V1054" s="288"/>
      <c r="W1054" s="288"/>
      <c r="X1054" s="288"/>
      <c r="Y1054" s="409"/>
      <c r="Z1054" s="422"/>
      <c r="AA1054" s="422"/>
      <c r="AB1054" s="422"/>
      <c r="AC1054" s="422"/>
      <c r="AD1054" s="422"/>
      <c r="AE1054" s="422"/>
      <c r="AF1054" s="422"/>
      <c r="AG1054" s="422"/>
      <c r="AH1054" s="422"/>
      <c r="AI1054" s="422"/>
      <c r="AJ1054" s="422"/>
      <c r="AK1054" s="422"/>
      <c r="AL1054" s="422"/>
      <c r="AM1054" s="303"/>
    </row>
    <row r="1055" spans="1:39" ht="15" outlineLevel="1">
      <c r="A1055" s="529">
        <v>33</v>
      </c>
      <c r="B1055" s="425" t="s">
        <v>125</v>
      </c>
      <c r="C1055" s="288" t="s">
        <v>25</v>
      </c>
      <c r="D1055" s="292"/>
      <c r="E1055" s="292"/>
      <c r="F1055" s="292"/>
      <c r="G1055" s="292"/>
      <c r="H1055" s="292"/>
      <c r="I1055" s="292"/>
      <c r="J1055" s="292"/>
      <c r="K1055" s="292"/>
      <c r="L1055" s="292"/>
      <c r="M1055" s="292"/>
      <c r="N1055" s="292">
        <v>0</v>
      </c>
      <c r="O1055" s="292"/>
      <c r="P1055" s="292"/>
      <c r="Q1055" s="292"/>
      <c r="R1055" s="292"/>
      <c r="S1055" s="292"/>
      <c r="T1055" s="292"/>
      <c r="U1055" s="292"/>
      <c r="V1055" s="292"/>
      <c r="W1055" s="292"/>
      <c r="X1055" s="292"/>
      <c r="Y1055" s="423"/>
      <c r="Z1055" s="412"/>
      <c r="AA1055" s="412"/>
      <c r="AB1055" s="412"/>
      <c r="AC1055" s="412"/>
      <c r="AD1055" s="412"/>
      <c r="AE1055" s="412"/>
      <c r="AF1055" s="412"/>
      <c r="AG1055" s="412"/>
      <c r="AH1055" s="412"/>
      <c r="AI1055" s="412"/>
      <c r="AJ1055" s="412"/>
      <c r="AK1055" s="412"/>
      <c r="AL1055" s="412"/>
      <c r="AM1055" s="293">
        <f>SUM(Y1055:AL1055)</f>
        <v>0</v>
      </c>
    </row>
    <row r="1056" spans="1:39" ht="15" outlineLevel="1">
      <c r="A1056" s="529"/>
      <c r="B1056" s="291" t="s">
        <v>340</v>
      </c>
      <c r="C1056" s="288" t="s">
        <v>160</v>
      </c>
      <c r="D1056" s="292"/>
      <c r="E1056" s="292"/>
      <c r="F1056" s="292"/>
      <c r="G1056" s="292"/>
      <c r="H1056" s="292"/>
      <c r="I1056" s="292"/>
      <c r="J1056" s="292"/>
      <c r="K1056" s="292"/>
      <c r="L1056" s="292"/>
      <c r="M1056" s="292"/>
      <c r="N1056" s="292">
        <f>N1055</f>
        <v>0</v>
      </c>
      <c r="O1056" s="292"/>
      <c r="P1056" s="292"/>
      <c r="Q1056" s="292"/>
      <c r="R1056" s="292"/>
      <c r="S1056" s="292"/>
      <c r="T1056" s="292"/>
      <c r="U1056" s="292"/>
      <c r="V1056" s="292"/>
      <c r="W1056" s="292"/>
      <c r="X1056" s="292"/>
      <c r="Y1056" s="408">
        <f>Y1055</f>
        <v>0</v>
      </c>
      <c r="Z1056" s="408">
        <f t="shared" ref="Z1056" si="2537">Z1055</f>
        <v>0</v>
      </c>
      <c r="AA1056" s="408">
        <f t="shared" ref="AA1056" si="2538">AA1055</f>
        <v>0</v>
      </c>
      <c r="AB1056" s="408">
        <f t="shared" ref="AB1056" si="2539">AB1055</f>
        <v>0</v>
      </c>
      <c r="AC1056" s="408">
        <f t="shared" ref="AC1056" si="2540">AC1055</f>
        <v>0</v>
      </c>
      <c r="AD1056" s="408">
        <f t="shared" ref="AD1056" si="2541">AD1055</f>
        <v>0</v>
      </c>
      <c r="AE1056" s="408">
        <f t="shared" ref="AE1056" si="2542">AE1055</f>
        <v>0</v>
      </c>
      <c r="AF1056" s="408">
        <f t="shared" ref="AF1056" si="2543">AF1055</f>
        <v>0</v>
      </c>
      <c r="AG1056" s="408">
        <f t="shared" ref="AG1056" si="2544">AG1055</f>
        <v>0</v>
      </c>
      <c r="AH1056" s="408">
        <f t="shared" ref="AH1056" si="2545">AH1055</f>
        <v>0</v>
      </c>
      <c r="AI1056" s="408">
        <f t="shared" ref="AI1056" si="2546">AI1055</f>
        <v>0</v>
      </c>
      <c r="AJ1056" s="408">
        <f t="shared" ref="AJ1056" si="2547">AJ1055</f>
        <v>0</v>
      </c>
      <c r="AK1056" s="408">
        <f t="shared" ref="AK1056" si="2548">AK1055</f>
        <v>0</v>
      </c>
      <c r="AL1056" s="408">
        <f t="shared" ref="AL1056" si="2549">AL1055</f>
        <v>0</v>
      </c>
      <c r="AM1056" s="303"/>
    </row>
    <row r="1057" spans="1:39" ht="15" outlineLevel="1">
      <c r="A1057" s="529"/>
      <c r="B1057" s="425"/>
      <c r="C1057" s="288"/>
      <c r="D1057" s="288"/>
      <c r="E1057" s="288"/>
      <c r="F1057" s="288"/>
      <c r="G1057" s="288"/>
      <c r="H1057" s="288"/>
      <c r="I1057" s="288"/>
      <c r="J1057" s="288"/>
      <c r="K1057" s="288"/>
      <c r="L1057" s="288"/>
      <c r="M1057" s="288"/>
      <c r="N1057" s="288"/>
      <c r="O1057" s="288"/>
      <c r="P1057" s="288"/>
      <c r="Q1057" s="288"/>
      <c r="R1057" s="288"/>
      <c r="S1057" s="288"/>
      <c r="T1057" s="288"/>
      <c r="U1057" s="288"/>
      <c r="V1057" s="288"/>
      <c r="W1057" s="288"/>
      <c r="X1057" s="288"/>
      <c r="Y1057" s="409"/>
      <c r="Z1057" s="422"/>
      <c r="AA1057" s="422"/>
      <c r="AB1057" s="422"/>
      <c r="AC1057" s="422"/>
      <c r="AD1057" s="422"/>
      <c r="AE1057" s="422"/>
      <c r="AF1057" s="422"/>
      <c r="AG1057" s="422"/>
      <c r="AH1057" s="422"/>
      <c r="AI1057" s="422"/>
      <c r="AJ1057" s="422"/>
      <c r="AK1057" s="422"/>
      <c r="AL1057" s="422"/>
      <c r="AM1057" s="303"/>
    </row>
    <row r="1058" spans="1:39" ht="15" outlineLevel="1">
      <c r="A1058" s="529">
        <v>34</v>
      </c>
      <c r="B1058" s="425" t="s">
        <v>126</v>
      </c>
      <c r="C1058" s="288" t="s">
        <v>25</v>
      </c>
      <c r="D1058" s="292"/>
      <c r="E1058" s="292"/>
      <c r="F1058" s="292"/>
      <c r="G1058" s="292"/>
      <c r="H1058" s="292"/>
      <c r="I1058" s="292"/>
      <c r="J1058" s="292"/>
      <c r="K1058" s="292"/>
      <c r="L1058" s="292"/>
      <c r="M1058" s="292"/>
      <c r="N1058" s="292">
        <v>0</v>
      </c>
      <c r="O1058" s="292"/>
      <c r="P1058" s="292"/>
      <c r="Q1058" s="292"/>
      <c r="R1058" s="292"/>
      <c r="S1058" s="292"/>
      <c r="T1058" s="292"/>
      <c r="U1058" s="292"/>
      <c r="V1058" s="292"/>
      <c r="W1058" s="292"/>
      <c r="X1058" s="292"/>
      <c r="Y1058" s="423"/>
      <c r="Z1058" s="412"/>
      <c r="AA1058" s="412"/>
      <c r="AB1058" s="412"/>
      <c r="AC1058" s="412"/>
      <c r="AD1058" s="412"/>
      <c r="AE1058" s="412"/>
      <c r="AF1058" s="412"/>
      <c r="AG1058" s="412"/>
      <c r="AH1058" s="412"/>
      <c r="AI1058" s="412"/>
      <c r="AJ1058" s="412"/>
      <c r="AK1058" s="412"/>
      <c r="AL1058" s="412"/>
      <c r="AM1058" s="293">
        <f>SUM(Y1058:AL1058)</f>
        <v>0</v>
      </c>
    </row>
    <row r="1059" spans="1:39" ht="15" outlineLevel="1">
      <c r="A1059" s="529"/>
      <c r="B1059" s="291" t="s">
        <v>340</v>
      </c>
      <c r="C1059" s="288" t="s">
        <v>160</v>
      </c>
      <c r="D1059" s="292"/>
      <c r="E1059" s="292"/>
      <c r="F1059" s="292"/>
      <c r="G1059" s="292"/>
      <c r="H1059" s="292"/>
      <c r="I1059" s="292"/>
      <c r="J1059" s="292"/>
      <c r="K1059" s="292"/>
      <c r="L1059" s="292"/>
      <c r="M1059" s="292"/>
      <c r="N1059" s="292">
        <f>N1058</f>
        <v>0</v>
      </c>
      <c r="O1059" s="292"/>
      <c r="P1059" s="292"/>
      <c r="Q1059" s="292"/>
      <c r="R1059" s="292"/>
      <c r="S1059" s="292"/>
      <c r="T1059" s="292"/>
      <c r="U1059" s="292"/>
      <c r="V1059" s="292"/>
      <c r="W1059" s="292"/>
      <c r="X1059" s="292"/>
      <c r="Y1059" s="408">
        <f>Y1058</f>
        <v>0</v>
      </c>
      <c r="Z1059" s="408">
        <f t="shared" ref="Z1059" si="2550">Z1058</f>
        <v>0</v>
      </c>
      <c r="AA1059" s="408">
        <f t="shared" ref="AA1059" si="2551">AA1058</f>
        <v>0</v>
      </c>
      <c r="AB1059" s="408">
        <f t="shared" ref="AB1059" si="2552">AB1058</f>
        <v>0</v>
      </c>
      <c r="AC1059" s="408">
        <f t="shared" ref="AC1059" si="2553">AC1058</f>
        <v>0</v>
      </c>
      <c r="AD1059" s="408">
        <f t="shared" ref="AD1059" si="2554">AD1058</f>
        <v>0</v>
      </c>
      <c r="AE1059" s="408">
        <f t="shared" ref="AE1059" si="2555">AE1058</f>
        <v>0</v>
      </c>
      <c r="AF1059" s="408">
        <f t="shared" ref="AF1059" si="2556">AF1058</f>
        <v>0</v>
      </c>
      <c r="AG1059" s="408">
        <f t="shared" ref="AG1059" si="2557">AG1058</f>
        <v>0</v>
      </c>
      <c r="AH1059" s="408">
        <f t="shared" ref="AH1059" si="2558">AH1058</f>
        <v>0</v>
      </c>
      <c r="AI1059" s="408">
        <f t="shared" ref="AI1059" si="2559">AI1058</f>
        <v>0</v>
      </c>
      <c r="AJ1059" s="408">
        <f t="shared" ref="AJ1059" si="2560">AJ1058</f>
        <v>0</v>
      </c>
      <c r="AK1059" s="408">
        <f t="shared" ref="AK1059" si="2561">AK1058</f>
        <v>0</v>
      </c>
      <c r="AL1059" s="408">
        <f t="shared" ref="AL1059" si="2562">AL1058</f>
        <v>0</v>
      </c>
      <c r="AM1059" s="303"/>
    </row>
    <row r="1060" spans="1:39" ht="15" outlineLevel="1">
      <c r="A1060" s="529"/>
      <c r="B1060" s="425"/>
      <c r="C1060" s="288"/>
      <c r="D1060" s="288"/>
      <c r="E1060" s="288"/>
      <c r="F1060" s="288"/>
      <c r="G1060" s="288"/>
      <c r="H1060" s="288"/>
      <c r="I1060" s="288"/>
      <c r="J1060" s="288"/>
      <c r="K1060" s="288"/>
      <c r="L1060" s="288"/>
      <c r="M1060" s="288"/>
      <c r="N1060" s="288"/>
      <c r="O1060" s="288"/>
      <c r="P1060" s="288"/>
      <c r="Q1060" s="288"/>
      <c r="R1060" s="288"/>
      <c r="S1060" s="288"/>
      <c r="T1060" s="288"/>
      <c r="U1060" s="288"/>
      <c r="V1060" s="288"/>
      <c r="W1060" s="288"/>
      <c r="X1060" s="288"/>
      <c r="Y1060" s="409"/>
      <c r="Z1060" s="422"/>
      <c r="AA1060" s="422"/>
      <c r="AB1060" s="422"/>
      <c r="AC1060" s="422"/>
      <c r="AD1060" s="422"/>
      <c r="AE1060" s="422"/>
      <c r="AF1060" s="422"/>
      <c r="AG1060" s="422"/>
      <c r="AH1060" s="422"/>
      <c r="AI1060" s="422"/>
      <c r="AJ1060" s="422"/>
      <c r="AK1060" s="422"/>
      <c r="AL1060" s="422"/>
      <c r="AM1060" s="303"/>
    </row>
    <row r="1061" spans="1:39" ht="15" outlineLevel="1">
      <c r="A1061" s="529">
        <v>35</v>
      </c>
      <c r="B1061" s="425" t="s">
        <v>127</v>
      </c>
      <c r="C1061" s="288" t="s">
        <v>25</v>
      </c>
      <c r="D1061" s="292"/>
      <c r="E1061" s="292"/>
      <c r="F1061" s="292"/>
      <c r="G1061" s="292"/>
      <c r="H1061" s="292"/>
      <c r="I1061" s="292"/>
      <c r="J1061" s="292"/>
      <c r="K1061" s="292"/>
      <c r="L1061" s="292"/>
      <c r="M1061" s="292"/>
      <c r="N1061" s="292">
        <v>0</v>
      </c>
      <c r="O1061" s="292"/>
      <c r="P1061" s="292"/>
      <c r="Q1061" s="292"/>
      <c r="R1061" s="292"/>
      <c r="S1061" s="292"/>
      <c r="T1061" s="292"/>
      <c r="U1061" s="292"/>
      <c r="V1061" s="292"/>
      <c r="W1061" s="292"/>
      <c r="X1061" s="292"/>
      <c r="Y1061" s="423"/>
      <c r="Z1061" s="412"/>
      <c r="AA1061" s="412"/>
      <c r="AB1061" s="412"/>
      <c r="AC1061" s="412"/>
      <c r="AD1061" s="412"/>
      <c r="AE1061" s="412"/>
      <c r="AF1061" s="412"/>
      <c r="AG1061" s="412"/>
      <c r="AH1061" s="412"/>
      <c r="AI1061" s="412"/>
      <c r="AJ1061" s="412"/>
      <c r="AK1061" s="412"/>
      <c r="AL1061" s="412"/>
      <c r="AM1061" s="293">
        <f>SUM(Y1061:AL1061)</f>
        <v>0</v>
      </c>
    </row>
    <row r="1062" spans="1:39" ht="15" outlineLevel="1">
      <c r="A1062" s="529"/>
      <c r="B1062" s="291" t="s">
        <v>340</v>
      </c>
      <c r="C1062" s="288" t="s">
        <v>160</v>
      </c>
      <c r="D1062" s="292"/>
      <c r="E1062" s="292"/>
      <c r="F1062" s="292"/>
      <c r="G1062" s="292"/>
      <c r="H1062" s="292"/>
      <c r="I1062" s="292"/>
      <c r="J1062" s="292"/>
      <c r="K1062" s="292"/>
      <c r="L1062" s="292"/>
      <c r="M1062" s="292"/>
      <c r="N1062" s="292">
        <f>N1061</f>
        <v>0</v>
      </c>
      <c r="O1062" s="292"/>
      <c r="P1062" s="292"/>
      <c r="Q1062" s="292"/>
      <c r="R1062" s="292"/>
      <c r="S1062" s="292"/>
      <c r="T1062" s="292"/>
      <c r="U1062" s="292"/>
      <c r="V1062" s="292"/>
      <c r="W1062" s="292"/>
      <c r="X1062" s="292"/>
      <c r="Y1062" s="408">
        <f>Y1061</f>
        <v>0</v>
      </c>
      <c r="Z1062" s="408">
        <f t="shared" ref="Z1062" si="2563">Z1061</f>
        <v>0</v>
      </c>
      <c r="AA1062" s="408">
        <f t="shared" ref="AA1062" si="2564">AA1061</f>
        <v>0</v>
      </c>
      <c r="AB1062" s="408">
        <f t="shared" ref="AB1062" si="2565">AB1061</f>
        <v>0</v>
      </c>
      <c r="AC1062" s="408">
        <f t="shared" ref="AC1062" si="2566">AC1061</f>
        <v>0</v>
      </c>
      <c r="AD1062" s="408">
        <f t="shared" ref="AD1062" si="2567">AD1061</f>
        <v>0</v>
      </c>
      <c r="AE1062" s="408">
        <f t="shared" ref="AE1062" si="2568">AE1061</f>
        <v>0</v>
      </c>
      <c r="AF1062" s="408">
        <f t="shared" ref="AF1062" si="2569">AF1061</f>
        <v>0</v>
      </c>
      <c r="AG1062" s="408">
        <f t="shared" ref="AG1062" si="2570">AG1061</f>
        <v>0</v>
      </c>
      <c r="AH1062" s="408">
        <f t="shared" ref="AH1062" si="2571">AH1061</f>
        <v>0</v>
      </c>
      <c r="AI1062" s="408">
        <f t="shared" ref="AI1062" si="2572">AI1061</f>
        <v>0</v>
      </c>
      <c r="AJ1062" s="408">
        <f t="shared" ref="AJ1062" si="2573">AJ1061</f>
        <v>0</v>
      </c>
      <c r="AK1062" s="408">
        <f t="shared" ref="AK1062" si="2574">AK1061</f>
        <v>0</v>
      </c>
      <c r="AL1062" s="408">
        <f t="shared" ref="AL1062" si="2575">AL1061</f>
        <v>0</v>
      </c>
      <c r="AM1062" s="303"/>
    </row>
    <row r="1063" spans="1:39" ht="15" outlineLevel="1">
      <c r="A1063" s="529"/>
      <c r="B1063" s="428"/>
      <c r="C1063" s="288"/>
      <c r="D1063" s="288"/>
      <c r="E1063" s="288"/>
      <c r="F1063" s="288"/>
      <c r="G1063" s="288"/>
      <c r="H1063" s="288"/>
      <c r="I1063" s="288"/>
      <c r="J1063" s="288"/>
      <c r="K1063" s="288"/>
      <c r="L1063" s="288"/>
      <c r="M1063" s="288"/>
      <c r="N1063" s="288"/>
      <c r="O1063" s="288"/>
      <c r="P1063" s="288"/>
      <c r="Q1063" s="288"/>
      <c r="R1063" s="288"/>
      <c r="S1063" s="288"/>
      <c r="T1063" s="288"/>
      <c r="U1063" s="288"/>
      <c r="V1063" s="288"/>
      <c r="W1063" s="288"/>
      <c r="X1063" s="288"/>
      <c r="Y1063" s="409"/>
      <c r="Z1063" s="422"/>
      <c r="AA1063" s="422"/>
      <c r="AB1063" s="422"/>
      <c r="AC1063" s="422"/>
      <c r="AD1063" s="422"/>
      <c r="AE1063" s="422"/>
      <c r="AF1063" s="422"/>
      <c r="AG1063" s="422"/>
      <c r="AH1063" s="422"/>
      <c r="AI1063" s="422"/>
      <c r="AJ1063" s="422"/>
      <c r="AK1063" s="422"/>
      <c r="AL1063" s="422"/>
      <c r="AM1063" s="303"/>
    </row>
    <row r="1064" spans="1:39" ht="15.6" outlineLevel="1">
      <c r="A1064" s="529"/>
      <c r="B1064" s="285" t="s">
        <v>487</v>
      </c>
      <c r="C1064" s="288"/>
      <c r="D1064" s="288"/>
      <c r="E1064" s="288"/>
      <c r="F1064" s="288"/>
      <c r="G1064" s="288"/>
      <c r="H1064" s="288"/>
      <c r="I1064" s="288"/>
      <c r="J1064" s="288"/>
      <c r="K1064" s="288"/>
      <c r="L1064" s="288"/>
      <c r="M1064" s="288"/>
      <c r="N1064" s="288"/>
      <c r="O1064" s="288"/>
      <c r="P1064" s="288"/>
      <c r="Q1064" s="288"/>
      <c r="R1064" s="288"/>
      <c r="S1064" s="288"/>
      <c r="T1064" s="288"/>
      <c r="U1064" s="288"/>
      <c r="V1064" s="288"/>
      <c r="W1064" s="288"/>
      <c r="X1064" s="288"/>
      <c r="Y1064" s="409"/>
      <c r="Z1064" s="422"/>
      <c r="AA1064" s="422"/>
      <c r="AB1064" s="422"/>
      <c r="AC1064" s="422"/>
      <c r="AD1064" s="422"/>
      <c r="AE1064" s="422"/>
      <c r="AF1064" s="422"/>
      <c r="AG1064" s="422"/>
      <c r="AH1064" s="422"/>
      <c r="AI1064" s="422"/>
      <c r="AJ1064" s="422"/>
      <c r="AK1064" s="422"/>
      <c r="AL1064" s="422"/>
      <c r="AM1064" s="303"/>
    </row>
    <row r="1065" spans="1:39" ht="45" outlineLevel="1">
      <c r="A1065" s="529">
        <v>36</v>
      </c>
      <c r="B1065" s="425" t="s">
        <v>128</v>
      </c>
      <c r="C1065" s="288" t="s">
        <v>25</v>
      </c>
      <c r="D1065" s="292"/>
      <c r="E1065" s="292"/>
      <c r="F1065" s="292"/>
      <c r="G1065" s="292"/>
      <c r="H1065" s="292"/>
      <c r="I1065" s="292"/>
      <c r="J1065" s="292"/>
      <c r="K1065" s="292"/>
      <c r="L1065" s="292"/>
      <c r="M1065" s="292"/>
      <c r="N1065" s="292">
        <v>12</v>
      </c>
      <c r="O1065" s="292"/>
      <c r="P1065" s="292"/>
      <c r="Q1065" s="292"/>
      <c r="R1065" s="292"/>
      <c r="S1065" s="292"/>
      <c r="T1065" s="292"/>
      <c r="U1065" s="292"/>
      <c r="V1065" s="292"/>
      <c r="W1065" s="292"/>
      <c r="X1065" s="292"/>
      <c r="Y1065" s="423"/>
      <c r="Z1065" s="412"/>
      <c r="AA1065" s="412"/>
      <c r="AB1065" s="412"/>
      <c r="AC1065" s="412"/>
      <c r="AD1065" s="412"/>
      <c r="AE1065" s="412"/>
      <c r="AF1065" s="412"/>
      <c r="AG1065" s="412"/>
      <c r="AH1065" s="412"/>
      <c r="AI1065" s="412"/>
      <c r="AJ1065" s="412"/>
      <c r="AK1065" s="412"/>
      <c r="AL1065" s="412"/>
      <c r="AM1065" s="293">
        <f>SUM(Y1065:AL1065)</f>
        <v>0</v>
      </c>
    </row>
    <row r="1066" spans="1:39" ht="15" outlineLevel="1">
      <c r="A1066" s="529"/>
      <c r="B1066" s="291" t="s">
        <v>340</v>
      </c>
      <c r="C1066" s="288" t="s">
        <v>160</v>
      </c>
      <c r="D1066" s="292"/>
      <c r="E1066" s="292"/>
      <c r="F1066" s="292"/>
      <c r="G1066" s="292"/>
      <c r="H1066" s="292"/>
      <c r="I1066" s="292"/>
      <c r="J1066" s="292"/>
      <c r="K1066" s="292"/>
      <c r="L1066" s="292"/>
      <c r="M1066" s="292"/>
      <c r="N1066" s="292">
        <f>N1065</f>
        <v>12</v>
      </c>
      <c r="O1066" s="292"/>
      <c r="P1066" s="292"/>
      <c r="Q1066" s="292"/>
      <c r="R1066" s="292"/>
      <c r="S1066" s="292"/>
      <c r="T1066" s="292"/>
      <c r="U1066" s="292"/>
      <c r="V1066" s="292"/>
      <c r="W1066" s="292"/>
      <c r="X1066" s="292"/>
      <c r="Y1066" s="408">
        <f>Y1065</f>
        <v>0</v>
      </c>
      <c r="Z1066" s="408">
        <f t="shared" ref="Z1066" si="2576">Z1065</f>
        <v>0</v>
      </c>
      <c r="AA1066" s="408">
        <f t="shared" ref="AA1066" si="2577">AA1065</f>
        <v>0</v>
      </c>
      <c r="AB1066" s="408">
        <f t="shared" ref="AB1066" si="2578">AB1065</f>
        <v>0</v>
      </c>
      <c r="AC1066" s="408">
        <f t="shared" ref="AC1066" si="2579">AC1065</f>
        <v>0</v>
      </c>
      <c r="AD1066" s="408">
        <f t="shared" ref="AD1066" si="2580">AD1065</f>
        <v>0</v>
      </c>
      <c r="AE1066" s="408">
        <f t="shared" ref="AE1066" si="2581">AE1065</f>
        <v>0</v>
      </c>
      <c r="AF1066" s="408">
        <f t="shared" ref="AF1066" si="2582">AF1065</f>
        <v>0</v>
      </c>
      <c r="AG1066" s="408">
        <f t="shared" ref="AG1066" si="2583">AG1065</f>
        <v>0</v>
      </c>
      <c r="AH1066" s="408">
        <f t="shared" ref="AH1066" si="2584">AH1065</f>
        <v>0</v>
      </c>
      <c r="AI1066" s="408">
        <f t="shared" ref="AI1066" si="2585">AI1065</f>
        <v>0</v>
      </c>
      <c r="AJ1066" s="408">
        <f t="shared" ref="AJ1066" si="2586">AJ1065</f>
        <v>0</v>
      </c>
      <c r="AK1066" s="408">
        <f t="shared" ref="AK1066" si="2587">AK1065</f>
        <v>0</v>
      </c>
      <c r="AL1066" s="408">
        <f t="shared" ref="AL1066" si="2588">AL1065</f>
        <v>0</v>
      </c>
      <c r="AM1066" s="303"/>
    </row>
    <row r="1067" spans="1:39" ht="15" outlineLevel="1">
      <c r="A1067" s="529"/>
      <c r="B1067" s="425"/>
      <c r="C1067" s="288"/>
      <c r="D1067" s="288"/>
      <c r="E1067" s="288"/>
      <c r="F1067" s="288"/>
      <c r="G1067" s="288"/>
      <c r="H1067" s="288"/>
      <c r="I1067" s="288"/>
      <c r="J1067" s="288"/>
      <c r="K1067" s="288"/>
      <c r="L1067" s="288"/>
      <c r="M1067" s="288"/>
      <c r="N1067" s="288"/>
      <c r="O1067" s="288"/>
      <c r="P1067" s="288"/>
      <c r="Q1067" s="288"/>
      <c r="R1067" s="288"/>
      <c r="S1067" s="288"/>
      <c r="T1067" s="288"/>
      <c r="U1067" s="288"/>
      <c r="V1067" s="288"/>
      <c r="W1067" s="288"/>
      <c r="X1067" s="288"/>
      <c r="Y1067" s="409"/>
      <c r="Z1067" s="422"/>
      <c r="AA1067" s="422"/>
      <c r="AB1067" s="422"/>
      <c r="AC1067" s="422"/>
      <c r="AD1067" s="422"/>
      <c r="AE1067" s="422"/>
      <c r="AF1067" s="422"/>
      <c r="AG1067" s="422"/>
      <c r="AH1067" s="422"/>
      <c r="AI1067" s="422"/>
      <c r="AJ1067" s="422"/>
      <c r="AK1067" s="422"/>
      <c r="AL1067" s="422"/>
      <c r="AM1067" s="303"/>
    </row>
    <row r="1068" spans="1:39" ht="30" outlineLevel="1">
      <c r="A1068" s="529">
        <v>37</v>
      </c>
      <c r="B1068" s="425" t="s">
        <v>129</v>
      </c>
      <c r="C1068" s="288" t="s">
        <v>25</v>
      </c>
      <c r="D1068" s="292"/>
      <c r="E1068" s="292"/>
      <c r="F1068" s="292"/>
      <c r="G1068" s="292"/>
      <c r="H1068" s="292"/>
      <c r="I1068" s="292"/>
      <c r="J1068" s="292"/>
      <c r="K1068" s="292"/>
      <c r="L1068" s="292"/>
      <c r="M1068" s="292"/>
      <c r="N1068" s="292">
        <v>12</v>
      </c>
      <c r="O1068" s="292"/>
      <c r="P1068" s="292"/>
      <c r="Q1068" s="292"/>
      <c r="R1068" s="292"/>
      <c r="S1068" s="292"/>
      <c r="T1068" s="292"/>
      <c r="U1068" s="292"/>
      <c r="V1068" s="292"/>
      <c r="W1068" s="292"/>
      <c r="X1068" s="292"/>
      <c r="Y1068" s="423"/>
      <c r="Z1068" s="412"/>
      <c r="AA1068" s="412"/>
      <c r="AB1068" s="412"/>
      <c r="AC1068" s="412"/>
      <c r="AD1068" s="412"/>
      <c r="AE1068" s="412"/>
      <c r="AF1068" s="412"/>
      <c r="AG1068" s="412"/>
      <c r="AH1068" s="412"/>
      <c r="AI1068" s="412"/>
      <c r="AJ1068" s="412"/>
      <c r="AK1068" s="412"/>
      <c r="AL1068" s="412"/>
      <c r="AM1068" s="293">
        <f>SUM(Y1068:AL1068)</f>
        <v>0</v>
      </c>
    </row>
    <row r="1069" spans="1:39" ht="15" outlineLevel="1">
      <c r="A1069" s="529"/>
      <c r="B1069" s="291" t="s">
        <v>340</v>
      </c>
      <c r="C1069" s="288" t="s">
        <v>160</v>
      </c>
      <c r="D1069" s="292"/>
      <c r="E1069" s="292"/>
      <c r="F1069" s="292"/>
      <c r="G1069" s="292"/>
      <c r="H1069" s="292"/>
      <c r="I1069" s="292"/>
      <c r="J1069" s="292"/>
      <c r="K1069" s="292"/>
      <c r="L1069" s="292"/>
      <c r="M1069" s="292"/>
      <c r="N1069" s="292">
        <f>N1068</f>
        <v>12</v>
      </c>
      <c r="O1069" s="292"/>
      <c r="P1069" s="292"/>
      <c r="Q1069" s="292"/>
      <c r="R1069" s="292"/>
      <c r="S1069" s="292"/>
      <c r="T1069" s="292"/>
      <c r="U1069" s="292"/>
      <c r="V1069" s="292"/>
      <c r="W1069" s="292"/>
      <c r="X1069" s="292"/>
      <c r="Y1069" s="408">
        <f>Y1068</f>
        <v>0</v>
      </c>
      <c r="Z1069" s="408">
        <f t="shared" ref="Z1069" si="2589">Z1068</f>
        <v>0</v>
      </c>
      <c r="AA1069" s="408">
        <f t="shared" ref="AA1069" si="2590">AA1068</f>
        <v>0</v>
      </c>
      <c r="AB1069" s="408">
        <f t="shared" ref="AB1069" si="2591">AB1068</f>
        <v>0</v>
      </c>
      <c r="AC1069" s="408">
        <f t="shared" ref="AC1069" si="2592">AC1068</f>
        <v>0</v>
      </c>
      <c r="AD1069" s="408">
        <f t="shared" ref="AD1069" si="2593">AD1068</f>
        <v>0</v>
      </c>
      <c r="AE1069" s="408">
        <f t="shared" ref="AE1069" si="2594">AE1068</f>
        <v>0</v>
      </c>
      <c r="AF1069" s="408">
        <f t="shared" ref="AF1069" si="2595">AF1068</f>
        <v>0</v>
      </c>
      <c r="AG1069" s="408">
        <f t="shared" ref="AG1069" si="2596">AG1068</f>
        <v>0</v>
      </c>
      <c r="AH1069" s="408">
        <f t="shared" ref="AH1069" si="2597">AH1068</f>
        <v>0</v>
      </c>
      <c r="AI1069" s="408">
        <f t="shared" ref="AI1069" si="2598">AI1068</f>
        <v>0</v>
      </c>
      <c r="AJ1069" s="408">
        <f t="shared" ref="AJ1069" si="2599">AJ1068</f>
        <v>0</v>
      </c>
      <c r="AK1069" s="408">
        <f t="shared" ref="AK1069" si="2600">AK1068</f>
        <v>0</v>
      </c>
      <c r="AL1069" s="408">
        <f t="shared" ref="AL1069" si="2601">AL1068</f>
        <v>0</v>
      </c>
      <c r="AM1069" s="303"/>
    </row>
    <row r="1070" spans="1:39" ht="15" outlineLevel="1">
      <c r="A1070" s="529"/>
      <c r="B1070" s="425"/>
      <c r="C1070" s="288"/>
      <c r="D1070" s="288"/>
      <c r="E1070" s="288"/>
      <c r="F1070" s="288"/>
      <c r="G1070" s="288"/>
      <c r="H1070" s="288"/>
      <c r="I1070" s="288"/>
      <c r="J1070" s="288"/>
      <c r="K1070" s="288"/>
      <c r="L1070" s="288"/>
      <c r="M1070" s="288"/>
      <c r="N1070" s="288"/>
      <c r="O1070" s="288"/>
      <c r="P1070" s="288"/>
      <c r="Q1070" s="288"/>
      <c r="R1070" s="288"/>
      <c r="S1070" s="288"/>
      <c r="T1070" s="288"/>
      <c r="U1070" s="288"/>
      <c r="V1070" s="288"/>
      <c r="W1070" s="288"/>
      <c r="X1070" s="288"/>
      <c r="Y1070" s="409"/>
      <c r="Z1070" s="422"/>
      <c r="AA1070" s="422"/>
      <c r="AB1070" s="422"/>
      <c r="AC1070" s="422"/>
      <c r="AD1070" s="422"/>
      <c r="AE1070" s="422"/>
      <c r="AF1070" s="422"/>
      <c r="AG1070" s="422"/>
      <c r="AH1070" s="422"/>
      <c r="AI1070" s="422"/>
      <c r="AJ1070" s="422"/>
      <c r="AK1070" s="422"/>
      <c r="AL1070" s="422"/>
      <c r="AM1070" s="303"/>
    </row>
    <row r="1071" spans="1:39" ht="15" outlineLevel="1">
      <c r="A1071" s="529">
        <v>38</v>
      </c>
      <c r="B1071" s="425" t="s">
        <v>130</v>
      </c>
      <c r="C1071" s="288" t="s">
        <v>25</v>
      </c>
      <c r="D1071" s="292"/>
      <c r="E1071" s="292"/>
      <c r="F1071" s="292"/>
      <c r="G1071" s="292"/>
      <c r="H1071" s="292"/>
      <c r="I1071" s="292"/>
      <c r="J1071" s="292"/>
      <c r="K1071" s="292"/>
      <c r="L1071" s="292"/>
      <c r="M1071" s="292"/>
      <c r="N1071" s="292">
        <v>12</v>
      </c>
      <c r="O1071" s="292"/>
      <c r="P1071" s="292"/>
      <c r="Q1071" s="292"/>
      <c r="R1071" s="292"/>
      <c r="S1071" s="292"/>
      <c r="T1071" s="292"/>
      <c r="U1071" s="292"/>
      <c r="V1071" s="292"/>
      <c r="W1071" s="292"/>
      <c r="X1071" s="292"/>
      <c r="Y1071" s="423"/>
      <c r="Z1071" s="412"/>
      <c r="AA1071" s="412"/>
      <c r="AB1071" s="412"/>
      <c r="AC1071" s="412"/>
      <c r="AD1071" s="412"/>
      <c r="AE1071" s="412"/>
      <c r="AF1071" s="412"/>
      <c r="AG1071" s="412"/>
      <c r="AH1071" s="412"/>
      <c r="AI1071" s="412"/>
      <c r="AJ1071" s="412"/>
      <c r="AK1071" s="412"/>
      <c r="AL1071" s="412"/>
      <c r="AM1071" s="293">
        <f>SUM(Y1071:AL1071)</f>
        <v>0</v>
      </c>
    </row>
    <row r="1072" spans="1:39" ht="15" outlineLevel="1">
      <c r="A1072" s="529"/>
      <c r="B1072" s="291" t="s">
        <v>340</v>
      </c>
      <c r="C1072" s="288" t="s">
        <v>160</v>
      </c>
      <c r="D1072" s="292"/>
      <c r="E1072" s="292"/>
      <c r="F1072" s="292"/>
      <c r="G1072" s="292"/>
      <c r="H1072" s="292"/>
      <c r="I1072" s="292"/>
      <c r="J1072" s="292"/>
      <c r="K1072" s="292"/>
      <c r="L1072" s="292"/>
      <c r="M1072" s="292"/>
      <c r="N1072" s="292">
        <f>N1071</f>
        <v>12</v>
      </c>
      <c r="O1072" s="292"/>
      <c r="P1072" s="292"/>
      <c r="Q1072" s="292"/>
      <c r="R1072" s="292"/>
      <c r="S1072" s="292"/>
      <c r="T1072" s="292"/>
      <c r="U1072" s="292"/>
      <c r="V1072" s="292"/>
      <c r="W1072" s="292"/>
      <c r="X1072" s="292"/>
      <c r="Y1072" s="408">
        <f>Y1071</f>
        <v>0</v>
      </c>
      <c r="Z1072" s="408">
        <f t="shared" ref="Z1072" si="2602">Z1071</f>
        <v>0</v>
      </c>
      <c r="AA1072" s="408">
        <f t="shared" ref="AA1072" si="2603">AA1071</f>
        <v>0</v>
      </c>
      <c r="AB1072" s="408">
        <f t="shared" ref="AB1072" si="2604">AB1071</f>
        <v>0</v>
      </c>
      <c r="AC1072" s="408">
        <f t="shared" ref="AC1072" si="2605">AC1071</f>
        <v>0</v>
      </c>
      <c r="AD1072" s="408">
        <f t="shared" ref="AD1072" si="2606">AD1071</f>
        <v>0</v>
      </c>
      <c r="AE1072" s="408">
        <f t="shared" ref="AE1072" si="2607">AE1071</f>
        <v>0</v>
      </c>
      <c r="AF1072" s="408">
        <f t="shared" ref="AF1072" si="2608">AF1071</f>
        <v>0</v>
      </c>
      <c r="AG1072" s="408">
        <f t="shared" ref="AG1072" si="2609">AG1071</f>
        <v>0</v>
      </c>
      <c r="AH1072" s="408">
        <f t="shared" ref="AH1072" si="2610">AH1071</f>
        <v>0</v>
      </c>
      <c r="AI1072" s="408">
        <f t="shared" ref="AI1072" si="2611">AI1071</f>
        <v>0</v>
      </c>
      <c r="AJ1072" s="408">
        <f t="shared" ref="AJ1072" si="2612">AJ1071</f>
        <v>0</v>
      </c>
      <c r="AK1072" s="408">
        <f t="shared" ref="AK1072" si="2613">AK1071</f>
        <v>0</v>
      </c>
      <c r="AL1072" s="408">
        <f t="shared" ref="AL1072" si="2614">AL1071</f>
        <v>0</v>
      </c>
      <c r="AM1072" s="303"/>
    </row>
    <row r="1073" spans="1:39" ht="15" outlineLevel="1">
      <c r="A1073" s="529"/>
      <c r="B1073" s="425"/>
      <c r="C1073" s="288"/>
      <c r="D1073" s="288"/>
      <c r="E1073" s="288"/>
      <c r="F1073" s="288"/>
      <c r="G1073" s="288"/>
      <c r="H1073" s="288"/>
      <c r="I1073" s="288"/>
      <c r="J1073" s="288"/>
      <c r="K1073" s="288"/>
      <c r="L1073" s="288"/>
      <c r="M1073" s="288"/>
      <c r="N1073" s="288"/>
      <c r="O1073" s="288"/>
      <c r="P1073" s="288"/>
      <c r="Q1073" s="288"/>
      <c r="R1073" s="288"/>
      <c r="S1073" s="288"/>
      <c r="T1073" s="288"/>
      <c r="U1073" s="288"/>
      <c r="V1073" s="288"/>
      <c r="W1073" s="288"/>
      <c r="X1073" s="288"/>
      <c r="Y1073" s="409"/>
      <c r="Z1073" s="422"/>
      <c r="AA1073" s="422"/>
      <c r="AB1073" s="422"/>
      <c r="AC1073" s="422"/>
      <c r="AD1073" s="422"/>
      <c r="AE1073" s="422"/>
      <c r="AF1073" s="422"/>
      <c r="AG1073" s="422"/>
      <c r="AH1073" s="422"/>
      <c r="AI1073" s="422"/>
      <c r="AJ1073" s="422"/>
      <c r="AK1073" s="422"/>
      <c r="AL1073" s="422"/>
      <c r="AM1073" s="303"/>
    </row>
    <row r="1074" spans="1:39" ht="30" outlineLevel="1">
      <c r="A1074" s="529">
        <v>39</v>
      </c>
      <c r="B1074" s="425" t="s">
        <v>131</v>
      </c>
      <c r="C1074" s="288" t="s">
        <v>25</v>
      </c>
      <c r="D1074" s="292"/>
      <c r="E1074" s="292"/>
      <c r="F1074" s="292"/>
      <c r="G1074" s="292"/>
      <c r="H1074" s="292"/>
      <c r="I1074" s="292"/>
      <c r="J1074" s="292"/>
      <c r="K1074" s="292"/>
      <c r="L1074" s="292"/>
      <c r="M1074" s="292"/>
      <c r="N1074" s="292">
        <v>12</v>
      </c>
      <c r="O1074" s="292"/>
      <c r="P1074" s="292"/>
      <c r="Q1074" s="292"/>
      <c r="R1074" s="292"/>
      <c r="S1074" s="292"/>
      <c r="T1074" s="292"/>
      <c r="U1074" s="292"/>
      <c r="V1074" s="292"/>
      <c r="W1074" s="292"/>
      <c r="X1074" s="292"/>
      <c r="Y1074" s="423"/>
      <c r="Z1074" s="412"/>
      <c r="AA1074" s="412"/>
      <c r="AB1074" s="412"/>
      <c r="AC1074" s="412"/>
      <c r="AD1074" s="412"/>
      <c r="AE1074" s="412"/>
      <c r="AF1074" s="412"/>
      <c r="AG1074" s="412"/>
      <c r="AH1074" s="412"/>
      <c r="AI1074" s="412"/>
      <c r="AJ1074" s="412"/>
      <c r="AK1074" s="412"/>
      <c r="AL1074" s="412"/>
      <c r="AM1074" s="293">
        <f>SUM(Y1074:AL1074)</f>
        <v>0</v>
      </c>
    </row>
    <row r="1075" spans="1:39" ht="15" outlineLevel="1">
      <c r="A1075" s="529"/>
      <c r="B1075" s="291" t="s">
        <v>340</v>
      </c>
      <c r="C1075" s="288" t="s">
        <v>160</v>
      </c>
      <c r="D1075" s="292"/>
      <c r="E1075" s="292"/>
      <c r="F1075" s="292"/>
      <c r="G1075" s="292"/>
      <c r="H1075" s="292"/>
      <c r="I1075" s="292"/>
      <c r="J1075" s="292"/>
      <c r="K1075" s="292"/>
      <c r="L1075" s="292"/>
      <c r="M1075" s="292"/>
      <c r="N1075" s="292">
        <f>N1074</f>
        <v>12</v>
      </c>
      <c r="O1075" s="292"/>
      <c r="P1075" s="292"/>
      <c r="Q1075" s="292"/>
      <c r="R1075" s="292"/>
      <c r="S1075" s="292"/>
      <c r="T1075" s="292"/>
      <c r="U1075" s="292"/>
      <c r="V1075" s="292"/>
      <c r="W1075" s="292"/>
      <c r="X1075" s="292"/>
      <c r="Y1075" s="408">
        <f>Y1074</f>
        <v>0</v>
      </c>
      <c r="Z1075" s="408">
        <f t="shared" ref="Z1075" si="2615">Z1074</f>
        <v>0</v>
      </c>
      <c r="AA1075" s="408">
        <f t="shared" ref="AA1075" si="2616">AA1074</f>
        <v>0</v>
      </c>
      <c r="AB1075" s="408">
        <f t="shared" ref="AB1075" si="2617">AB1074</f>
        <v>0</v>
      </c>
      <c r="AC1075" s="408">
        <f t="shared" ref="AC1075" si="2618">AC1074</f>
        <v>0</v>
      </c>
      <c r="AD1075" s="408">
        <f t="shared" ref="AD1075" si="2619">AD1074</f>
        <v>0</v>
      </c>
      <c r="AE1075" s="408">
        <f t="shared" ref="AE1075" si="2620">AE1074</f>
        <v>0</v>
      </c>
      <c r="AF1075" s="408">
        <f t="shared" ref="AF1075" si="2621">AF1074</f>
        <v>0</v>
      </c>
      <c r="AG1075" s="408">
        <f t="shared" ref="AG1075" si="2622">AG1074</f>
        <v>0</v>
      </c>
      <c r="AH1075" s="408">
        <f t="shared" ref="AH1075" si="2623">AH1074</f>
        <v>0</v>
      </c>
      <c r="AI1075" s="408">
        <f t="shared" ref="AI1075" si="2624">AI1074</f>
        <v>0</v>
      </c>
      <c r="AJ1075" s="408">
        <f t="shared" ref="AJ1075" si="2625">AJ1074</f>
        <v>0</v>
      </c>
      <c r="AK1075" s="408">
        <f t="shared" ref="AK1075" si="2626">AK1074</f>
        <v>0</v>
      </c>
      <c r="AL1075" s="408">
        <f t="shared" ref="AL1075" si="2627">AL1074</f>
        <v>0</v>
      </c>
      <c r="AM1075" s="303"/>
    </row>
    <row r="1076" spans="1:39" ht="15" outlineLevel="1">
      <c r="A1076" s="529"/>
      <c r="B1076" s="425"/>
      <c r="C1076" s="288"/>
      <c r="D1076" s="288"/>
      <c r="E1076" s="288"/>
      <c r="F1076" s="288"/>
      <c r="G1076" s="288"/>
      <c r="H1076" s="288"/>
      <c r="I1076" s="288"/>
      <c r="J1076" s="288"/>
      <c r="K1076" s="288"/>
      <c r="L1076" s="288"/>
      <c r="M1076" s="288"/>
      <c r="N1076" s="288"/>
      <c r="O1076" s="288"/>
      <c r="P1076" s="288"/>
      <c r="Q1076" s="288"/>
      <c r="R1076" s="288"/>
      <c r="S1076" s="288"/>
      <c r="T1076" s="288"/>
      <c r="U1076" s="288"/>
      <c r="V1076" s="288"/>
      <c r="W1076" s="288"/>
      <c r="X1076" s="288"/>
      <c r="Y1076" s="409"/>
      <c r="Z1076" s="422"/>
      <c r="AA1076" s="422"/>
      <c r="AB1076" s="422"/>
      <c r="AC1076" s="422"/>
      <c r="AD1076" s="422"/>
      <c r="AE1076" s="422"/>
      <c r="AF1076" s="422"/>
      <c r="AG1076" s="422"/>
      <c r="AH1076" s="422"/>
      <c r="AI1076" s="422"/>
      <c r="AJ1076" s="422"/>
      <c r="AK1076" s="422"/>
      <c r="AL1076" s="422"/>
      <c r="AM1076" s="303"/>
    </row>
    <row r="1077" spans="1:39" ht="30" outlineLevel="1">
      <c r="A1077" s="529">
        <v>40</v>
      </c>
      <c r="B1077" s="425" t="s">
        <v>132</v>
      </c>
      <c r="C1077" s="288" t="s">
        <v>25</v>
      </c>
      <c r="D1077" s="292"/>
      <c r="E1077" s="292"/>
      <c r="F1077" s="292"/>
      <c r="G1077" s="292"/>
      <c r="H1077" s="292"/>
      <c r="I1077" s="292"/>
      <c r="J1077" s="292"/>
      <c r="K1077" s="292"/>
      <c r="L1077" s="292"/>
      <c r="M1077" s="292"/>
      <c r="N1077" s="292">
        <v>12</v>
      </c>
      <c r="O1077" s="292"/>
      <c r="P1077" s="292"/>
      <c r="Q1077" s="292"/>
      <c r="R1077" s="292"/>
      <c r="S1077" s="292"/>
      <c r="T1077" s="292"/>
      <c r="U1077" s="292"/>
      <c r="V1077" s="292"/>
      <c r="W1077" s="292"/>
      <c r="X1077" s="292"/>
      <c r="Y1077" s="423"/>
      <c r="Z1077" s="412"/>
      <c r="AA1077" s="412"/>
      <c r="AB1077" s="412"/>
      <c r="AC1077" s="412"/>
      <c r="AD1077" s="412"/>
      <c r="AE1077" s="412"/>
      <c r="AF1077" s="412"/>
      <c r="AG1077" s="412"/>
      <c r="AH1077" s="412"/>
      <c r="AI1077" s="412"/>
      <c r="AJ1077" s="412"/>
      <c r="AK1077" s="412"/>
      <c r="AL1077" s="412"/>
      <c r="AM1077" s="293">
        <f>SUM(Y1077:AL1077)</f>
        <v>0</v>
      </c>
    </row>
    <row r="1078" spans="1:39" ht="15" outlineLevel="1">
      <c r="A1078" s="529"/>
      <c r="B1078" s="291" t="s">
        <v>340</v>
      </c>
      <c r="C1078" s="288" t="s">
        <v>160</v>
      </c>
      <c r="D1078" s="292"/>
      <c r="E1078" s="292"/>
      <c r="F1078" s="292"/>
      <c r="G1078" s="292"/>
      <c r="H1078" s="292"/>
      <c r="I1078" s="292"/>
      <c r="J1078" s="292"/>
      <c r="K1078" s="292"/>
      <c r="L1078" s="292"/>
      <c r="M1078" s="292"/>
      <c r="N1078" s="292">
        <f>N1077</f>
        <v>12</v>
      </c>
      <c r="O1078" s="292"/>
      <c r="P1078" s="292"/>
      <c r="Q1078" s="292"/>
      <c r="R1078" s="292"/>
      <c r="S1078" s="292"/>
      <c r="T1078" s="292"/>
      <c r="U1078" s="292"/>
      <c r="V1078" s="292"/>
      <c r="W1078" s="292"/>
      <c r="X1078" s="292"/>
      <c r="Y1078" s="408">
        <f>Y1077</f>
        <v>0</v>
      </c>
      <c r="Z1078" s="408">
        <f t="shared" ref="Z1078" si="2628">Z1077</f>
        <v>0</v>
      </c>
      <c r="AA1078" s="408">
        <f t="shared" ref="AA1078" si="2629">AA1077</f>
        <v>0</v>
      </c>
      <c r="AB1078" s="408">
        <f t="shared" ref="AB1078" si="2630">AB1077</f>
        <v>0</v>
      </c>
      <c r="AC1078" s="408">
        <f t="shared" ref="AC1078" si="2631">AC1077</f>
        <v>0</v>
      </c>
      <c r="AD1078" s="408">
        <f t="shared" ref="AD1078" si="2632">AD1077</f>
        <v>0</v>
      </c>
      <c r="AE1078" s="408">
        <f t="shared" ref="AE1078" si="2633">AE1077</f>
        <v>0</v>
      </c>
      <c r="AF1078" s="408">
        <f t="shared" ref="AF1078" si="2634">AF1077</f>
        <v>0</v>
      </c>
      <c r="AG1078" s="408">
        <f t="shared" ref="AG1078" si="2635">AG1077</f>
        <v>0</v>
      </c>
      <c r="AH1078" s="408">
        <f t="shared" ref="AH1078" si="2636">AH1077</f>
        <v>0</v>
      </c>
      <c r="AI1078" s="408">
        <f t="shared" ref="AI1078" si="2637">AI1077</f>
        <v>0</v>
      </c>
      <c r="AJ1078" s="408">
        <f t="shared" ref="AJ1078" si="2638">AJ1077</f>
        <v>0</v>
      </c>
      <c r="AK1078" s="408">
        <f t="shared" ref="AK1078" si="2639">AK1077</f>
        <v>0</v>
      </c>
      <c r="AL1078" s="408">
        <f t="shared" ref="AL1078" si="2640">AL1077</f>
        <v>0</v>
      </c>
      <c r="AM1078" s="303"/>
    </row>
    <row r="1079" spans="1:39" ht="15" outlineLevel="1">
      <c r="A1079" s="529"/>
      <c r="B1079" s="425"/>
      <c r="C1079" s="288"/>
      <c r="D1079" s="288"/>
      <c r="E1079" s="288"/>
      <c r="F1079" s="288"/>
      <c r="G1079" s="288"/>
      <c r="H1079" s="288"/>
      <c r="I1079" s="288"/>
      <c r="J1079" s="288"/>
      <c r="K1079" s="288"/>
      <c r="L1079" s="288"/>
      <c r="M1079" s="288"/>
      <c r="N1079" s="288"/>
      <c r="O1079" s="288"/>
      <c r="P1079" s="288"/>
      <c r="Q1079" s="288"/>
      <c r="R1079" s="288"/>
      <c r="S1079" s="288"/>
      <c r="T1079" s="288"/>
      <c r="U1079" s="288"/>
      <c r="V1079" s="288"/>
      <c r="W1079" s="288"/>
      <c r="X1079" s="288"/>
      <c r="Y1079" s="409"/>
      <c r="Z1079" s="422"/>
      <c r="AA1079" s="422"/>
      <c r="AB1079" s="422"/>
      <c r="AC1079" s="422"/>
      <c r="AD1079" s="422"/>
      <c r="AE1079" s="422"/>
      <c r="AF1079" s="422"/>
      <c r="AG1079" s="422"/>
      <c r="AH1079" s="422"/>
      <c r="AI1079" s="422"/>
      <c r="AJ1079" s="422"/>
      <c r="AK1079" s="422"/>
      <c r="AL1079" s="422"/>
      <c r="AM1079" s="303"/>
    </row>
    <row r="1080" spans="1:39" ht="45" outlineLevel="1">
      <c r="A1080" s="529">
        <v>41</v>
      </c>
      <c r="B1080" s="425" t="s">
        <v>133</v>
      </c>
      <c r="C1080" s="288" t="s">
        <v>25</v>
      </c>
      <c r="D1080" s="292"/>
      <c r="E1080" s="292"/>
      <c r="F1080" s="292"/>
      <c r="G1080" s="292"/>
      <c r="H1080" s="292"/>
      <c r="I1080" s="292"/>
      <c r="J1080" s="292"/>
      <c r="K1080" s="292"/>
      <c r="L1080" s="292"/>
      <c r="M1080" s="292"/>
      <c r="N1080" s="292">
        <v>12</v>
      </c>
      <c r="O1080" s="292"/>
      <c r="P1080" s="292"/>
      <c r="Q1080" s="292"/>
      <c r="R1080" s="292"/>
      <c r="S1080" s="292"/>
      <c r="T1080" s="292"/>
      <c r="U1080" s="292"/>
      <c r="V1080" s="292"/>
      <c r="W1080" s="292"/>
      <c r="X1080" s="292"/>
      <c r="Y1080" s="423"/>
      <c r="Z1080" s="412"/>
      <c r="AA1080" s="412"/>
      <c r="AB1080" s="412"/>
      <c r="AC1080" s="412"/>
      <c r="AD1080" s="412"/>
      <c r="AE1080" s="412"/>
      <c r="AF1080" s="412"/>
      <c r="AG1080" s="412"/>
      <c r="AH1080" s="412"/>
      <c r="AI1080" s="412"/>
      <c r="AJ1080" s="412"/>
      <c r="AK1080" s="412"/>
      <c r="AL1080" s="412"/>
      <c r="AM1080" s="293">
        <f>SUM(Y1080:AL1080)</f>
        <v>0</v>
      </c>
    </row>
    <row r="1081" spans="1:39" ht="15" outlineLevel="1">
      <c r="A1081" s="529"/>
      <c r="B1081" s="291" t="s">
        <v>340</v>
      </c>
      <c r="C1081" s="288" t="s">
        <v>160</v>
      </c>
      <c r="D1081" s="292"/>
      <c r="E1081" s="292"/>
      <c r="F1081" s="292"/>
      <c r="G1081" s="292"/>
      <c r="H1081" s="292"/>
      <c r="I1081" s="292"/>
      <c r="J1081" s="292"/>
      <c r="K1081" s="292"/>
      <c r="L1081" s="292"/>
      <c r="M1081" s="292"/>
      <c r="N1081" s="292">
        <f>N1080</f>
        <v>12</v>
      </c>
      <c r="O1081" s="292"/>
      <c r="P1081" s="292"/>
      <c r="Q1081" s="292"/>
      <c r="R1081" s="292"/>
      <c r="S1081" s="292"/>
      <c r="T1081" s="292"/>
      <c r="U1081" s="292"/>
      <c r="V1081" s="292"/>
      <c r="W1081" s="292"/>
      <c r="X1081" s="292"/>
      <c r="Y1081" s="408">
        <f>Y1080</f>
        <v>0</v>
      </c>
      <c r="Z1081" s="408">
        <f t="shared" ref="Z1081" si="2641">Z1080</f>
        <v>0</v>
      </c>
      <c r="AA1081" s="408">
        <f t="shared" ref="AA1081" si="2642">AA1080</f>
        <v>0</v>
      </c>
      <c r="AB1081" s="408">
        <f t="shared" ref="AB1081" si="2643">AB1080</f>
        <v>0</v>
      </c>
      <c r="AC1081" s="408">
        <f t="shared" ref="AC1081" si="2644">AC1080</f>
        <v>0</v>
      </c>
      <c r="AD1081" s="408">
        <f t="shared" ref="AD1081" si="2645">AD1080</f>
        <v>0</v>
      </c>
      <c r="AE1081" s="408">
        <f t="shared" ref="AE1081" si="2646">AE1080</f>
        <v>0</v>
      </c>
      <c r="AF1081" s="408">
        <f t="shared" ref="AF1081" si="2647">AF1080</f>
        <v>0</v>
      </c>
      <c r="AG1081" s="408">
        <f t="shared" ref="AG1081" si="2648">AG1080</f>
        <v>0</v>
      </c>
      <c r="AH1081" s="408">
        <f t="shared" ref="AH1081" si="2649">AH1080</f>
        <v>0</v>
      </c>
      <c r="AI1081" s="408">
        <f t="shared" ref="AI1081" si="2650">AI1080</f>
        <v>0</v>
      </c>
      <c r="AJ1081" s="408">
        <f t="shared" ref="AJ1081" si="2651">AJ1080</f>
        <v>0</v>
      </c>
      <c r="AK1081" s="408">
        <f t="shared" ref="AK1081" si="2652">AK1080</f>
        <v>0</v>
      </c>
      <c r="AL1081" s="408">
        <f t="shared" ref="AL1081" si="2653">AL1080</f>
        <v>0</v>
      </c>
      <c r="AM1081" s="303"/>
    </row>
    <row r="1082" spans="1:39" ht="15" outlineLevel="1">
      <c r="A1082" s="529"/>
      <c r="B1082" s="425"/>
      <c r="C1082" s="288"/>
      <c r="D1082" s="288"/>
      <c r="E1082" s="288"/>
      <c r="F1082" s="288"/>
      <c r="G1082" s="288"/>
      <c r="H1082" s="288"/>
      <c r="I1082" s="288"/>
      <c r="J1082" s="288"/>
      <c r="K1082" s="288"/>
      <c r="L1082" s="288"/>
      <c r="M1082" s="288"/>
      <c r="N1082" s="288"/>
      <c r="O1082" s="288"/>
      <c r="P1082" s="288"/>
      <c r="Q1082" s="288"/>
      <c r="R1082" s="288"/>
      <c r="S1082" s="288"/>
      <c r="T1082" s="288"/>
      <c r="U1082" s="288"/>
      <c r="V1082" s="288"/>
      <c r="W1082" s="288"/>
      <c r="X1082" s="288"/>
      <c r="Y1082" s="409"/>
      <c r="Z1082" s="422"/>
      <c r="AA1082" s="422"/>
      <c r="AB1082" s="422"/>
      <c r="AC1082" s="422"/>
      <c r="AD1082" s="422"/>
      <c r="AE1082" s="422"/>
      <c r="AF1082" s="422"/>
      <c r="AG1082" s="422"/>
      <c r="AH1082" s="422"/>
      <c r="AI1082" s="422"/>
      <c r="AJ1082" s="422"/>
      <c r="AK1082" s="422"/>
      <c r="AL1082" s="422"/>
      <c r="AM1082" s="303"/>
    </row>
    <row r="1083" spans="1:39" ht="30" outlineLevel="1">
      <c r="A1083" s="529">
        <v>42</v>
      </c>
      <c r="B1083" s="425" t="s">
        <v>134</v>
      </c>
      <c r="C1083" s="288" t="s">
        <v>25</v>
      </c>
      <c r="D1083" s="292"/>
      <c r="E1083" s="292"/>
      <c r="F1083" s="292"/>
      <c r="G1083" s="292"/>
      <c r="H1083" s="292"/>
      <c r="I1083" s="292"/>
      <c r="J1083" s="292"/>
      <c r="K1083" s="292"/>
      <c r="L1083" s="292"/>
      <c r="M1083" s="292"/>
      <c r="N1083" s="288"/>
      <c r="O1083" s="292"/>
      <c r="P1083" s="292"/>
      <c r="Q1083" s="292"/>
      <c r="R1083" s="292"/>
      <c r="S1083" s="292"/>
      <c r="T1083" s="292"/>
      <c r="U1083" s="292"/>
      <c r="V1083" s="292"/>
      <c r="W1083" s="292"/>
      <c r="X1083" s="292"/>
      <c r="Y1083" s="423"/>
      <c r="Z1083" s="412"/>
      <c r="AA1083" s="412"/>
      <c r="AB1083" s="412"/>
      <c r="AC1083" s="412"/>
      <c r="AD1083" s="412"/>
      <c r="AE1083" s="412"/>
      <c r="AF1083" s="412"/>
      <c r="AG1083" s="412"/>
      <c r="AH1083" s="412"/>
      <c r="AI1083" s="412"/>
      <c r="AJ1083" s="412"/>
      <c r="AK1083" s="412"/>
      <c r="AL1083" s="412"/>
      <c r="AM1083" s="293">
        <f>SUM(Y1083:AL1083)</f>
        <v>0</v>
      </c>
    </row>
    <row r="1084" spans="1:39" ht="15" outlineLevel="1">
      <c r="A1084" s="529"/>
      <c r="B1084" s="291" t="s">
        <v>340</v>
      </c>
      <c r="C1084" s="288" t="s">
        <v>160</v>
      </c>
      <c r="D1084" s="292"/>
      <c r="E1084" s="292"/>
      <c r="F1084" s="292"/>
      <c r="G1084" s="292"/>
      <c r="H1084" s="292"/>
      <c r="I1084" s="292"/>
      <c r="J1084" s="292"/>
      <c r="K1084" s="292"/>
      <c r="L1084" s="292"/>
      <c r="M1084" s="292"/>
      <c r="N1084" s="465"/>
      <c r="O1084" s="292"/>
      <c r="P1084" s="292"/>
      <c r="Q1084" s="292"/>
      <c r="R1084" s="292"/>
      <c r="S1084" s="292"/>
      <c r="T1084" s="292"/>
      <c r="U1084" s="292"/>
      <c r="V1084" s="292"/>
      <c r="W1084" s="292"/>
      <c r="X1084" s="292"/>
      <c r="Y1084" s="408">
        <f>Y1083</f>
        <v>0</v>
      </c>
      <c r="Z1084" s="408">
        <f t="shared" ref="Z1084" si="2654">Z1083</f>
        <v>0</v>
      </c>
      <c r="AA1084" s="408">
        <f t="shared" ref="AA1084" si="2655">AA1083</f>
        <v>0</v>
      </c>
      <c r="AB1084" s="408">
        <f t="shared" ref="AB1084" si="2656">AB1083</f>
        <v>0</v>
      </c>
      <c r="AC1084" s="408">
        <f t="shared" ref="AC1084" si="2657">AC1083</f>
        <v>0</v>
      </c>
      <c r="AD1084" s="408">
        <f t="shared" ref="AD1084" si="2658">AD1083</f>
        <v>0</v>
      </c>
      <c r="AE1084" s="408">
        <f t="shared" ref="AE1084" si="2659">AE1083</f>
        <v>0</v>
      </c>
      <c r="AF1084" s="408">
        <f t="shared" ref="AF1084" si="2660">AF1083</f>
        <v>0</v>
      </c>
      <c r="AG1084" s="408">
        <f t="shared" ref="AG1084" si="2661">AG1083</f>
        <v>0</v>
      </c>
      <c r="AH1084" s="408">
        <f t="shared" ref="AH1084" si="2662">AH1083</f>
        <v>0</v>
      </c>
      <c r="AI1084" s="408">
        <f t="shared" ref="AI1084" si="2663">AI1083</f>
        <v>0</v>
      </c>
      <c r="AJ1084" s="408">
        <f t="shared" ref="AJ1084" si="2664">AJ1083</f>
        <v>0</v>
      </c>
      <c r="AK1084" s="408">
        <f t="shared" ref="AK1084" si="2665">AK1083</f>
        <v>0</v>
      </c>
      <c r="AL1084" s="408">
        <f t="shared" ref="AL1084" si="2666">AL1083</f>
        <v>0</v>
      </c>
      <c r="AM1084" s="303"/>
    </row>
    <row r="1085" spans="1:39" ht="15" outlineLevel="1">
      <c r="A1085" s="529"/>
      <c r="B1085" s="425"/>
      <c r="C1085" s="288"/>
      <c r="D1085" s="288"/>
      <c r="E1085" s="288"/>
      <c r="F1085" s="288"/>
      <c r="G1085" s="288"/>
      <c r="H1085" s="288"/>
      <c r="I1085" s="288"/>
      <c r="J1085" s="288"/>
      <c r="K1085" s="288"/>
      <c r="L1085" s="288"/>
      <c r="M1085" s="288"/>
      <c r="N1085" s="288"/>
      <c r="O1085" s="288"/>
      <c r="P1085" s="288"/>
      <c r="Q1085" s="288"/>
      <c r="R1085" s="288"/>
      <c r="S1085" s="288"/>
      <c r="T1085" s="288"/>
      <c r="U1085" s="288"/>
      <c r="V1085" s="288"/>
      <c r="W1085" s="288"/>
      <c r="X1085" s="288"/>
      <c r="Y1085" s="409"/>
      <c r="Z1085" s="422"/>
      <c r="AA1085" s="422"/>
      <c r="AB1085" s="422"/>
      <c r="AC1085" s="422"/>
      <c r="AD1085" s="422"/>
      <c r="AE1085" s="422"/>
      <c r="AF1085" s="422"/>
      <c r="AG1085" s="422"/>
      <c r="AH1085" s="422"/>
      <c r="AI1085" s="422"/>
      <c r="AJ1085" s="422"/>
      <c r="AK1085" s="422"/>
      <c r="AL1085" s="422"/>
      <c r="AM1085" s="303"/>
    </row>
    <row r="1086" spans="1:39" ht="15" outlineLevel="1">
      <c r="A1086" s="529">
        <v>43</v>
      </c>
      <c r="B1086" s="425" t="s">
        <v>135</v>
      </c>
      <c r="C1086" s="288" t="s">
        <v>25</v>
      </c>
      <c r="D1086" s="292"/>
      <c r="E1086" s="292"/>
      <c r="F1086" s="292"/>
      <c r="G1086" s="292"/>
      <c r="H1086" s="292"/>
      <c r="I1086" s="292"/>
      <c r="J1086" s="292"/>
      <c r="K1086" s="292"/>
      <c r="L1086" s="292"/>
      <c r="M1086" s="292"/>
      <c r="N1086" s="292">
        <v>12</v>
      </c>
      <c r="O1086" s="292"/>
      <c r="P1086" s="292"/>
      <c r="Q1086" s="292"/>
      <c r="R1086" s="292"/>
      <c r="S1086" s="292"/>
      <c r="T1086" s="292"/>
      <c r="U1086" s="292"/>
      <c r="V1086" s="292"/>
      <c r="W1086" s="292"/>
      <c r="X1086" s="292"/>
      <c r="Y1086" s="423"/>
      <c r="Z1086" s="412"/>
      <c r="AA1086" s="412"/>
      <c r="AB1086" s="412"/>
      <c r="AC1086" s="412"/>
      <c r="AD1086" s="412"/>
      <c r="AE1086" s="412"/>
      <c r="AF1086" s="412"/>
      <c r="AG1086" s="412"/>
      <c r="AH1086" s="412"/>
      <c r="AI1086" s="412"/>
      <c r="AJ1086" s="412"/>
      <c r="AK1086" s="412"/>
      <c r="AL1086" s="412"/>
      <c r="AM1086" s="293">
        <f>SUM(Y1086:AL1086)</f>
        <v>0</v>
      </c>
    </row>
    <row r="1087" spans="1:39" ht="15" outlineLevel="1">
      <c r="A1087" s="529"/>
      <c r="B1087" s="291" t="s">
        <v>340</v>
      </c>
      <c r="C1087" s="288" t="s">
        <v>160</v>
      </c>
      <c r="D1087" s="292"/>
      <c r="E1087" s="292"/>
      <c r="F1087" s="292"/>
      <c r="G1087" s="292"/>
      <c r="H1087" s="292"/>
      <c r="I1087" s="292"/>
      <c r="J1087" s="292"/>
      <c r="K1087" s="292"/>
      <c r="L1087" s="292"/>
      <c r="M1087" s="292"/>
      <c r="N1087" s="292">
        <f>N1086</f>
        <v>12</v>
      </c>
      <c r="O1087" s="292"/>
      <c r="P1087" s="292"/>
      <c r="Q1087" s="292"/>
      <c r="R1087" s="292"/>
      <c r="S1087" s="292"/>
      <c r="T1087" s="292"/>
      <c r="U1087" s="292"/>
      <c r="V1087" s="292"/>
      <c r="W1087" s="292"/>
      <c r="X1087" s="292"/>
      <c r="Y1087" s="408">
        <f>Y1086</f>
        <v>0</v>
      </c>
      <c r="Z1087" s="408">
        <f t="shared" ref="Z1087" si="2667">Z1086</f>
        <v>0</v>
      </c>
      <c r="AA1087" s="408">
        <f t="shared" ref="AA1087" si="2668">AA1086</f>
        <v>0</v>
      </c>
      <c r="AB1087" s="408">
        <f t="shared" ref="AB1087" si="2669">AB1086</f>
        <v>0</v>
      </c>
      <c r="AC1087" s="408">
        <f t="shared" ref="AC1087" si="2670">AC1086</f>
        <v>0</v>
      </c>
      <c r="AD1087" s="408">
        <f t="shared" ref="AD1087" si="2671">AD1086</f>
        <v>0</v>
      </c>
      <c r="AE1087" s="408">
        <f t="shared" ref="AE1087" si="2672">AE1086</f>
        <v>0</v>
      </c>
      <c r="AF1087" s="408">
        <f t="shared" ref="AF1087" si="2673">AF1086</f>
        <v>0</v>
      </c>
      <c r="AG1087" s="408">
        <f t="shared" ref="AG1087" si="2674">AG1086</f>
        <v>0</v>
      </c>
      <c r="AH1087" s="408">
        <f t="shared" ref="AH1087" si="2675">AH1086</f>
        <v>0</v>
      </c>
      <c r="AI1087" s="408">
        <f t="shared" ref="AI1087" si="2676">AI1086</f>
        <v>0</v>
      </c>
      <c r="AJ1087" s="408">
        <f t="shared" ref="AJ1087" si="2677">AJ1086</f>
        <v>0</v>
      </c>
      <c r="AK1087" s="408">
        <f t="shared" ref="AK1087" si="2678">AK1086</f>
        <v>0</v>
      </c>
      <c r="AL1087" s="408">
        <f t="shared" ref="AL1087" si="2679">AL1086</f>
        <v>0</v>
      </c>
      <c r="AM1087" s="303"/>
    </row>
    <row r="1088" spans="1:39" ht="15" outlineLevel="1">
      <c r="A1088" s="529"/>
      <c r="B1088" s="425"/>
      <c r="C1088" s="288"/>
      <c r="D1088" s="288"/>
      <c r="E1088" s="288"/>
      <c r="F1088" s="288"/>
      <c r="G1088" s="288"/>
      <c r="H1088" s="288"/>
      <c r="I1088" s="288"/>
      <c r="J1088" s="288"/>
      <c r="K1088" s="288"/>
      <c r="L1088" s="288"/>
      <c r="M1088" s="288"/>
      <c r="N1088" s="288"/>
      <c r="O1088" s="288"/>
      <c r="P1088" s="288"/>
      <c r="Q1088" s="288"/>
      <c r="R1088" s="288"/>
      <c r="S1088" s="288"/>
      <c r="T1088" s="288"/>
      <c r="U1088" s="288"/>
      <c r="V1088" s="288"/>
      <c r="W1088" s="288"/>
      <c r="X1088" s="288"/>
      <c r="Y1088" s="409"/>
      <c r="Z1088" s="422"/>
      <c r="AA1088" s="422"/>
      <c r="AB1088" s="422"/>
      <c r="AC1088" s="422"/>
      <c r="AD1088" s="422"/>
      <c r="AE1088" s="422"/>
      <c r="AF1088" s="422"/>
      <c r="AG1088" s="422"/>
      <c r="AH1088" s="422"/>
      <c r="AI1088" s="422"/>
      <c r="AJ1088" s="422"/>
      <c r="AK1088" s="422"/>
      <c r="AL1088" s="422"/>
      <c r="AM1088" s="303"/>
    </row>
    <row r="1089" spans="1:39" ht="45" outlineLevel="1">
      <c r="A1089" s="529">
        <v>44</v>
      </c>
      <c r="B1089" s="425" t="s">
        <v>136</v>
      </c>
      <c r="C1089" s="288" t="s">
        <v>25</v>
      </c>
      <c r="D1089" s="292"/>
      <c r="E1089" s="292"/>
      <c r="F1089" s="292"/>
      <c r="G1089" s="292"/>
      <c r="H1089" s="292"/>
      <c r="I1089" s="292"/>
      <c r="J1089" s="292"/>
      <c r="K1089" s="292"/>
      <c r="L1089" s="292"/>
      <c r="M1089" s="292"/>
      <c r="N1089" s="292">
        <v>12</v>
      </c>
      <c r="O1089" s="292"/>
      <c r="P1089" s="292"/>
      <c r="Q1089" s="292"/>
      <c r="R1089" s="292"/>
      <c r="S1089" s="292"/>
      <c r="T1089" s="292"/>
      <c r="U1089" s="292"/>
      <c r="V1089" s="292"/>
      <c r="W1089" s="292"/>
      <c r="X1089" s="292"/>
      <c r="Y1089" s="423"/>
      <c r="Z1089" s="412"/>
      <c r="AA1089" s="412"/>
      <c r="AB1089" s="412"/>
      <c r="AC1089" s="412"/>
      <c r="AD1089" s="412"/>
      <c r="AE1089" s="412"/>
      <c r="AF1089" s="412"/>
      <c r="AG1089" s="412"/>
      <c r="AH1089" s="412"/>
      <c r="AI1089" s="412"/>
      <c r="AJ1089" s="412"/>
      <c r="AK1089" s="412"/>
      <c r="AL1089" s="412"/>
      <c r="AM1089" s="293">
        <f>SUM(Y1089:AL1089)</f>
        <v>0</v>
      </c>
    </row>
    <row r="1090" spans="1:39" ht="15" outlineLevel="1">
      <c r="A1090" s="529"/>
      <c r="B1090" s="291" t="s">
        <v>340</v>
      </c>
      <c r="C1090" s="288" t="s">
        <v>160</v>
      </c>
      <c r="D1090" s="292"/>
      <c r="E1090" s="292"/>
      <c r="F1090" s="292"/>
      <c r="G1090" s="292"/>
      <c r="H1090" s="292"/>
      <c r="I1090" s="292"/>
      <c r="J1090" s="292"/>
      <c r="K1090" s="292"/>
      <c r="L1090" s="292"/>
      <c r="M1090" s="292"/>
      <c r="N1090" s="292">
        <f>N1089</f>
        <v>12</v>
      </c>
      <c r="O1090" s="292"/>
      <c r="P1090" s="292"/>
      <c r="Q1090" s="292"/>
      <c r="R1090" s="292"/>
      <c r="S1090" s="292"/>
      <c r="T1090" s="292"/>
      <c r="U1090" s="292"/>
      <c r="V1090" s="292"/>
      <c r="W1090" s="292"/>
      <c r="X1090" s="292"/>
      <c r="Y1090" s="408">
        <f>Y1089</f>
        <v>0</v>
      </c>
      <c r="Z1090" s="408">
        <f t="shared" ref="Z1090" si="2680">Z1089</f>
        <v>0</v>
      </c>
      <c r="AA1090" s="408">
        <f t="shared" ref="AA1090" si="2681">AA1089</f>
        <v>0</v>
      </c>
      <c r="AB1090" s="408">
        <f t="shared" ref="AB1090" si="2682">AB1089</f>
        <v>0</v>
      </c>
      <c r="AC1090" s="408">
        <f t="shared" ref="AC1090" si="2683">AC1089</f>
        <v>0</v>
      </c>
      <c r="AD1090" s="408">
        <f t="shared" ref="AD1090" si="2684">AD1089</f>
        <v>0</v>
      </c>
      <c r="AE1090" s="408">
        <f t="shared" ref="AE1090" si="2685">AE1089</f>
        <v>0</v>
      </c>
      <c r="AF1090" s="408">
        <f t="shared" ref="AF1090" si="2686">AF1089</f>
        <v>0</v>
      </c>
      <c r="AG1090" s="408">
        <f t="shared" ref="AG1090" si="2687">AG1089</f>
        <v>0</v>
      </c>
      <c r="AH1090" s="408">
        <f t="shared" ref="AH1090" si="2688">AH1089</f>
        <v>0</v>
      </c>
      <c r="AI1090" s="408">
        <f t="shared" ref="AI1090" si="2689">AI1089</f>
        <v>0</v>
      </c>
      <c r="AJ1090" s="408">
        <f t="shared" ref="AJ1090" si="2690">AJ1089</f>
        <v>0</v>
      </c>
      <c r="AK1090" s="408">
        <f t="shared" ref="AK1090" si="2691">AK1089</f>
        <v>0</v>
      </c>
      <c r="AL1090" s="408">
        <f t="shared" ref="AL1090" si="2692">AL1089</f>
        <v>0</v>
      </c>
      <c r="AM1090" s="303"/>
    </row>
    <row r="1091" spans="1:39" ht="15" outlineLevel="1">
      <c r="A1091" s="529"/>
      <c r="B1091" s="425"/>
      <c r="C1091" s="288"/>
      <c r="D1091" s="288"/>
      <c r="E1091" s="288"/>
      <c r="F1091" s="288"/>
      <c r="G1091" s="288"/>
      <c r="H1091" s="288"/>
      <c r="I1091" s="288"/>
      <c r="J1091" s="288"/>
      <c r="K1091" s="288"/>
      <c r="L1091" s="288"/>
      <c r="M1091" s="288"/>
      <c r="N1091" s="288"/>
      <c r="O1091" s="288"/>
      <c r="P1091" s="288"/>
      <c r="Q1091" s="288"/>
      <c r="R1091" s="288"/>
      <c r="S1091" s="288"/>
      <c r="T1091" s="288"/>
      <c r="U1091" s="288"/>
      <c r="V1091" s="288"/>
      <c r="W1091" s="288"/>
      <c r="X1091" s="288"/>
      <c r="Y1091" s="409"/>
      <c r="Z1091" s="422"/>
      <c r="AA1091" s="422"/>
      <c r="AB1091" s="422"/>
      <c r="AC1091" s="422"/>
      <c r="AD1091" s="422"/>
      <c r="AE1091" s="422"/>
      <c r="AF1091" s="422"/>
      <c r="AG1091" s="422"/>
      <c r="AH1091" s="422"/>
      <c r="AI1091" s="422"/>
      <c r="AJ1091" s="422"/>
      <c r="AK1091" s="422"/>
      <c r="AL1091" s="422"/>
      <c r="AM1091" s="303"/>
    </row>
    <row r="1092" spans="1:39" ht="30" outlineLevel="1">
      <c r="A1092" s="529">
        <v>45</v>
      </c>
      <c r="B1092" s="425" t="s">
        <v>137</v>
      </c>
      <c r="C1092" s="288" t="s">
        <v>25</v>
      </c>
      <c r="D1092" s="292"/>
      <c r="E1092" s="292"/>
      <c r="F1092" s="292"/>
      <c r="G1092" s="292"/>
      <c r="H1092" s="292"/>
      <c r="I1092" s="292"/>
      <c r="J1092" s="292"/>
      <c r="K1092" s="292"/>
      <c r="L1092" s="292"/>
      <c r="M1092" s="292"/>
      <c r="N1092" s="292">
        <v>12</v>
      </c>
      <c r="O1092" s="292"/>
      <c r="P1092" s="292"/>
      <c r="Q1092" s="292"/>
      <c r="R1092" s="292"/>
      <c r="S1092" s="292"/>
      <c r="T1092" s="292"/>
      <c r="U1092" s="292"/>
      <c r="V1092" s="292"/>
      <c r="W1092" s="292"/>
      <c r="X1092" s="292"/>
      <c r="Y1092" s="423"/>
      <c r="Z1092" s="412"/>
      <c r="AA1092" s="412"/>
      <c r="AB1092" s="412"/>
      <c r="AC1092" s="412"/>
      <c r="AD1092" s="412"/>
      <c r="AE1092" s="412"/>
      <c r="AF1092" s="412"/>
      <c r="AG1092" s="412"/>
      <c r="AH1092" s="412"/>
      <c r="AI1092" s="412"/>
      <c r="AJ1092" s="412"/>
      <c r="AK1092" s="412"/>
      <c r="AL1092" s="412"/>
      <c r="AM1092" s="293">
        <f>SUM(Y1092:AL1092)</f>
        <v>0</v>
      </c>
    </row>
    <row r="1093" spans="1:39" ht="15" outlineLevel="1">
      <c r="A1093" s="529"/>
      <c r="B1093" s="291" t="s">
        <v>340</v>
      </c>
      <c r="C1093" s="288" t="s">
        <v>160</v>
      </c>
      <c r="D1093" s="292"/>
      <c r="E1093" s="292"/>
      <c r="F1093" s="292"/>
      <c r="G1093" s="292"/>
      <c r="H1093" s="292"/>
      <c r="I1093" s="292"/>
      <c r="J1093" s="292"/>
      <c r="K1093" s="292"/>
      <c r="L1093" s="292"/>
      <c r="M1093" s="292"/>
      <c r="N1093" s="292">
        <f>N1092</f>
        <v>12</v>
      </c>
      <c r="O1093" s="292"/>
      <c r="P1093" s="292"/>
      <c r="Q1093" s="292"/>
      <c r="R1093" s="292"/>
      <c r="S1093" s="292"/>
      <c r="T1093" s="292"/>
      <c r="U1093" s="292"/>
      <c r="V1093" s="292"/>
      <c r="W1093" s="292"/>
      <c r="X1093" s="292"/>
      <c r="Y1093" s="408">
        <f>Y1092</f>
        <v>0</v>
      </c>
      <c r="Z1093" s="408">
        <f t="shared" ref="Z1093" si="2693">Z1092</f>
        <v>0</v>
      </c>
      <c r="AA1093" s="408">
        <f t="shared" ref="AA1093" si="2694">AA1092</f>
        <v>0</v>
      </c>
      <c r="AB1093" s="408">
        <f t="shared" ref="AB1093" si="2695">AB1092</f>
        <v>0</v>
      </c>
      <c r="AC1093" s="408">
        <f t="shared" ref="AC1093" si="2696">AC1092</f>
        <v>0</v>
      </c>
      <c r="AD1093" s="408">
        <f t="shared" ref="AD1093" si="2697">AD1092</f>
        <v>0</v>
      </c>
      <c r="AE1093" s="408">
        <f t="shared" ref="AE1093" si="2698">AE1092</f>
        <v>0</v>
      </c>
      <c r="AF1093" s="408">
        <f t="shared" ref="AF1093" si="2699">AF1092</f>
        <v>0</v>
      </c>
      <c r="AG1093" s="408">
        <f t="shared" ref="AG1093" si="2700">AG1092</f>
        <v>0</v>
      </c>
      <c r="AH1093" s="408">
        <f t="shared" ref="AH1093" si="2701">AH1092</f>
        <v>0</v>
      </c>
      <c r="AI1093" s="408">
        <f t="shared" ref="AI1093" si="2702">AI1092</f>
        <v>0</v>
      </c>
      <c r="AJ1093" s="408">
        <f t="shared" ref="AJ1093" si="2703">AJ1092</f>
        <v>0</v>
      </c>
      <c r="AK1093" s="408">
        <f t="shared" ref="AK1093" si="2704">AK1092</f>
        <v>0</v>
      </c>
      <c r="AL1093" s="408">
        <f t="shared" ref="AL1093" si="2705">AL1092</f>
        <v>0</v>
      </c>
      <c r="AM1093" s="303"/>
    </row>
    <row r="1094" spans="1:39" ht="15" outlineLevel="1">
      <c r="A1094" s="529"/>
      <c r="B1094" s="425"/>
      <c r="C1094" s="288"/>
      <c r="D1094" s="288"/>
      <c r="E1094" s="288"/>
      <c r="F1094" s="288"/>
      <c r="G1094" s="288"/>
      <c r="H1094" s="288"/>
      <c r="I1094" s="288"/>
      <c r="J1094" s="288"/>
      <c r="K1094" s="288"/>
      <c r="L1094" s="288"/>
      <c r="M1094" s="288"/>
      <c r="N1094" s="288"/>
      <c r="O1094" s="288"/>
      <c r="P1094" s="288"/>
      <c r="Q1094" s="288"/>
      <c r="R1094" s="288"/>
      <c r="S1094" s="288"/>
      <c r="T1094" s="288"/>
      <c r="U1094" s="288"/>
      <c r="V1094" s="288"/>
      <c r="W1094" s="288"/>
      <c r="X1094" s="288"/>
      <c r="Y1094" s="409"/>
      <c r="Z1094" s="422"/>
      <c r="AA1094" s="422"/>
      <c r="AB1094" s="422"/>
      <c r="AC1094" s="422"/>
      <c r="AD1094" s="422"/>
      <c r="AE1094" s="422"/>
      <c r="AF1094" s="422"/>
      <c r="AG1094" s="422"/>
      <c r="AH1094" s="422"/>
      <c r="AI1094" s="422"/>
      <c r="AJ1094" s="422"/>
      <c r="AK1094" s="422"/>
      <c r="AL1094" s="422"/>
      <c r="AM1094" s="303"/>
    </row>
    <row r="1095" spans="1:39" ht="30" outlineLevel="1">
      <c r="A1095" s="529">
        <v>46</v>
      </c>
      <c r="B1095" s="425" t="s">
        <v>138</v>
      </c>
      <c r="C1095" s="288" t="s">
        <v>25</v>
      </c>
      <c r="D1095" s="292"/>
      <c r="E1095" s="292"/>
      <c r="F1095" s="292"/>
      <c r="G1095" s="292"/>
      <c r="H1095" s="292"/>
      <c r="I1095" s="292"/>
      <c r="J1095" s="292"/>
      <c r="K1095" s="292"/>
      <c r="L1095" s="292"/>
      <c r="M1095" s="292"/>
      <c r="N1095" s="292">
        <v>12</v>
      </c>
      <c r="O1095" s="292"/>
      <c r="P1095" s="292"/>
      <c r="Q1095" s="292"/>
      <c r="R1095" s="292"/>
      <c r="S1095" s="292"/>
      <c r="T1095" s="292"/>
      <c r="U1095" s="292"/>
      <c r="V1095" s="292"/>
      <c r="W1095" s="292"/>
      <c r="X1095" s="292"/>
      <c r="Y1095" s="423"/>
      <c r="Z1095" s="412"/>
      <c r="AA1095" s="412"/>
      <c r="AB1095" s="412"/>
      <c r="AC1095" s="412"/>
      <c r="AD1095" s="412"/>
      <c r="AE1095" s="412"/>
      <c r="AF1095" s="412"/>
      <c r="AG1095" s="412"/>
      <c r="AH1095" s="412"/>
      <c r="AI1095" s="412"/>
      <c r="AJ1095" s="412"/>
      <c r="AK1095" s="412"/>
      <c r="AL1095" s="412"/>
      <c r="AM1095" s="293">
        <f>SUM(Y1095:AL1095)</f>
        <v>0</v>
      </c>
    </row>
    <row r="1096" spans="1:39" ht="15" outlineLevel="1">
      <c r="A1096" s="529"/>
      <c r="B1096" s="291" t="s">
        <v>340</v>
      </c>
      <c r="C1096" s="288" t="s">
        <v>160</v>
      </c>
      <c r="D1096" s="292"/>
      <c r="E1096" s="292"/>
      <c r="F1096" s="292"/>
      <c r="G1096" s="292"/>
      <c r="H1096" s="292"/>
      <c r="I1096" s="292"/>
      <c r="J1096" s="292"/>
      <c r="K1096" s="292"/>
      <c r="L1096" s="292"/>
      <c r="M1096" s="292"/>
      <c r="N1096" s="292">
        <f>N1095</f>
        <v>12</v>
      </c>
      <c r="O1096" s="292"/>
      <c r="P1096" s="292"/>
      <c r="Q1096" s="292"/>
      <c r="R1096" s="292"/>
      <c r="S1096" s="292"/>
      <c r="T1096" s="292"/>
      <c r="U1096" s="292"/>
      <c r="V1096" s="292"/>
      <c r="W1096" s="292"/>
      <c r="X1096" s="292"/>
      <c r="Y1096" s="408">
        <f>Y1095</f>
        <v>0</v>
      </c>
      <c r="Z1096" s="408">
        <f t="shared" ref="Z1096" si="2706">Z1095</f>
        <v>0</v>
      </c>
      <c r="AA1096" s="408">
        <f t="shared" ref="AA1096" si="2707">AA1095</f>
        <v>0</v>
      </c>
      <c r="AB1096" s="408">
        <f t="shared" ref="AB1096" si="2708">AB1095</f>
        <v>0</v>
      </c>
      <c r="AC1096" s="408">
        <f t="shared" ref="AC1096" si="2709">AC1095</f>
        <v>0</v>
      </c>
      <c r="AD1096" s="408">
        <f t="shared" ref="AD1096" si="2710">AD1095</f>
        <v>0</v>
      </c>
      <c r="AE1096" s="408">
        <f t="shared" ref="AE1096" si="2711">AE1095</f>
        <v>0</v>
      </c>
      <c r="AF1096" s="408">
        <f t="shared" ref="AF1096" si="2712">AF1095</f>
        <v>0</v>
      </c>
      <c r="AG1096" s="408">
        <f t="shared" ref="AG1096" si="2713">AG1095</f>
        <v>0</v>
      </c>
      <c r="AH1096" s="408">
        <f t="shared" ref="AH1096" si="2714">AH1095</f>
        <v>0</v>
      </c>
      <c r="AI1096" s="408">
        <f t="shared" ref="AI1096" si="2715">AI1095</f>
        <v>0</v>
      </c>
      <c r="AJ1096" s="408">
        <f t="shared" ref="AJ1096" si="2716">AJ1095</f>
        <v>0</v>
      </c>
      <c r="AK1096" s="408">
        <f t="shared" ref="AK1096" si="2717">AK1095</f>
        <v>0</v>
      </c>
      <c r="AL1096" s="408">
        <f t="shared" ref="AL1096" si="2718">AL1095</f>
        <v>0</v>
      </c>
      <c r="AM1096" s="303"/>
    </row>
    <row r="1097" spans="1:39" ht="15" outlineLevel="1">
      <c r="A1097" s="529"/>
      <c r="B1097" s="425"/>
      <c r="C1097" s="288"/>
      <c r="D1097" s="288"/>
      <c r="E1097" s="288"/>
      <c r="F1097" s="288"/>
      <c r="G1097" s="288"/>
      <c r="H1097" s="288"/>
      <c r="I1097" s="288"/>
      <c r="J1097" s="288"/>
      <c r="K1097" s="288"/>
      <c r="L1097" s="288"/>
      <c r="M1097" s="288"/>
      <c r="N1097" s="288"/>
      <c r="O1097" s="288"/>
      <c r="P1097" s="288"/>
      <c r="Q1097" s="288"/>
      <c r="R1097" s="288"/>
      <c r="S1097" s="288"/>
      <c r="T1097" s="288"/>
      <c r="U1097" s="288"/>
      <c r="V1097" s="288"/>
      <c r="W1097" s="288"/>
      <c r="X1097" s="288"/>
      <c r="Y1097" s="409"/>
      <c r="Z1097" s="422"/>
      <c r="AA1097" s="422"/>
      <c r="AB1097" s="422"/>
      <c r="AC1097" s="422"/>
      <c r="AD1097" s="422"/>
      <c r="AE1097" s="422"/>
      <c r="AF1097" s="422"/>
      <c r="AG1097" s="422"/>
      <c r="AH1097" s="422"/>
      <c r="AI1097" s="422"/>
      <c r="AJ1097" s="422"/>
      <c r="AK1097" s="422"/>
      <c r="AL1097" s="422"/>
      <c r="AM1097" s="303"/>
    </row>
    <row r="1098" spans="1:39" ht="30" outlineLevel="1">
      <c r="A1098" s="529">
        <v>47</v>
      </c>
      <c r="B1098" s="425" t="s">
        <v>139</v>
      </c>
      <c r="C1098" s="288" t="s">
        <v>25</v>
      </c>
      <c r="D1098" s="292"/>
      <c r="E1098" s="292"/>
      <c r="F1098" s="292"/>
      <c r="G1098" s="292"/>
      <c r="H1098" s="292"/>
      <c r="I1098" s="292"/>
      <c r="J1098" s="292"/>
      <c r="K1098" s="292"/>
      <c r="L1098" s="292"/>
      <c r="M1098" s="292"/>
      <c r="N1098" s="292">
        <v>12</v>
      </c>
      <c r="O1098" s="292"/>
      <c r="P1098" s="292"/>
      <c r="Q1098" s="292"/>
      <c r="R1098" s="292"/>
      <c r="S1098" s="292"/>
      <c r="T1098" s="292"/>
      <c r="U1098" s="292"/>
      <c r="V1098" s="292"/>
      <c r="W1098" s="292"/>
      <c r="X1098" s="292"/>
      <c r="Y1098" s="423"/>
      <c r="Z1098" s="412"/>
      <c r="AA1098" s="412"/>
      <c r="AB1098" s="412"/>
      <c r="AC1098" s="412"/>
      <c r="AD1098" s="412"/>
      <c r="AE1098" s="412"/>
      <c r="AF1098" s="412"/>
      <c r="AG1098" s="412"/>
      <c r="AH1098" s="412"/>
      <c r="AI1098" s="412"/>
      <c r="AJ1098" s="412"/>
      <c r="AK1098" s="412"/>
      <c r="AL1098" s="412"/>
      <c r="AM1098" s="293">
        <f>SUM(Y1098:AL1098)</f>
        <v>0</v>
      </c>
    </row>
    <row r="1099" spans="1:39" ht="15" outlineLevel="1">
      <c r="A1099" s="529"/>
      <c r="B1099" s="291" t="s">
        <v>340</v>
      </c>
      <c r="C1099" s="288" t="s">
        <v>160</v>
      </c>
      <c r="D1099" s="292"/>
      <c r="E1099" s="292"/>
      <c r="F1099" s="292"/>
      <c r="G1099" s="292"/>
      <c r="H1099" s="292"/>
      <c r="I1099" s="292"/>
      <c r="J1099" s="292"/>
      <c r="K1099" s="292"/>
      <c r="L1099" s="292"/>
      <c r="M1099" s="292"/>
      <c r="N1099" s="292">
        <f>N1098</f>
        <v>12</v>
      </c>
      <c r="O1099" s="292"/>
      <c r="P1099" s="292"/>
      <c r="Q1099" s="292"/>
      <c r="R1099" s="292"/>
      <c r="S1099" s="292"/>
      <c r="T1099" s="292"/>
      <c r="U1099" s="292"/>
      <c r="V1099" s="292"/>
      <c r="W1099" s="292"/>
      <c r="X1099" s="292"/>
      <c r="Y1099" s="408">
        <f>Y1098</f>
        <v>0</v>
      </c>
      <c r="Z1099" s="408">
        <f t="shared" ref="Z1099" si="2719">Z1098</f>
        <v>0</v>
      </c>
      <c r="AA1099" s="408">
        <f t="shared" ref="AA1099" si="2720">AA1098</f>
        <v>0</v>
      </c>
      <c r="AB1099" s="408">
        <f t="shared" ref="AB1099" si="2721">AB1098</f>
        <v>0</v>
      </c>
      <c r="AC1099" s="408">
        <f t="shared" ref="AC1099" si="2722">AC1098</f>
        <v>0</v>
      </c>
      <c r="AD1099" s="408">
        <f t="shared" ref="AD1099" si="2723">AD1098</f>
        <v>0</v>
      </c>
      <c r="AE1099" s="408">
        <f t="shared" ref="AE1099" si="2724">AE1098</f>
        <v>0</v>
      </c>
      <c r="AF1099" s="408">
        <f t="shared" ref="AF1099" si="2725">AF1098</f>
        <v>0</v>
      </c>
      <c r="AG1099" s="408">
        <f t="shared" ref="AG1099" si="2726">AG1098</f>
        <v>0</v>
      </c>
      <c r="AH1099" s="408">
        <f t="shared" ref="AH1099" si="2727">AH1098</f>
        <v>0</v>
      </c>
      <c r="AI1099" s="408">
        <f t="shared" ref="AI1099" si="2728">AI1098</f>
        <v>0</v>
      </c>
      <c r="AJ1099" s="408">
        <f t="shared" ref="AJ1099" si="2729">AJ1098</f>
        <v>0</v>
      </c>
      <c r="AK1099" s="408">
        <f t="shared" ref="AK1099" si="2730">AK1098</f>
        <v>0</v>
      </c>
      <c r="AL1099" s="408">
        <f t="shared" ref="AL1099" si="2731">AL1098</f>
        <v>0</v>
      </c>
      <c r="AM1099" s="303"/>
    </row>
    <row r="1100" spans="1:39" ht="15" outlineLevel="1">
      <c r="A1100" s="529"/>
      <c r="B1100" s="425"/>
      <c r="C1100" s="288"/>
      <c r="D1100" s="288"/>
      <c r="E1100" s="288"/>
      <c r="F1100" s="288"/>
      <c r="G1100" s="288"/>
      <c r="H1100" s="288"/>
      <c r="I1100" s="288"/>
      <c r="J1100" s="288"/>
      <c r="K1100" s="288"/>
      <c r="L1100" s="288"/>
      <c r="M1100" s="288"/>
      <c r="N1100" s="288"/>
      <c r="O1100" s="288"/>
      <c r="P1100" s="288"/>
      <c r="Q1100" s="288"/>
      <c r="R1100" s="288"/>
      <c r="S1100" s="288"/>
      <c r="T1100" s="288"/>
      <c r="U1100" s="288"/>
      <c r="V1100" s="288"/>
      <c r="W1100" s="288"/>
      <c r="X1100" s="288"/>
      <c r="Y1100" s="409"/>
      <c r="Z1100" s="422"/>
      <c r="AA1100" s="422"/>
      <c r="AB1100" s="422"/>
      <c r="AC1100" s="422"/>
      <c r="AD1100" s="422"/>
      <c r="AE1100" s="422"/>
      <c r="AF1100" s="422"/>
      <c r="AG1100" s="422"/>
      <c r="AH1100" s="422"/>
      <c r="AI1100" s="422"/>
      <c r="AJ1100" s="422"/>
      <c r="AK1100" s="422"/>
      <c r="AL1100" s="422"/>
      <c r="AM1100" s="303"/>
    </row>
    <row r="1101" spans="1:39" ht="30" outlineLevel="1">
      <c r="A1101" s="529">
        <v>48</v>
      </c>
      <c r="B1101" s="425" t="s">
        <v>140</v>
      </c>
      <c r="C1101" s="288" t="s">
        <v>25</v>
      </c>
      <c r="D1101" s="292"/>
      <c r="E1101" s="292"/>
      <c r="F1101" s="292"/>
      <c r="G1101" s="292"/>
      <c r="H1101" s="292"/>
      <c r="I1101" s="292"/>
      <c r="J1101" s="292"/>
      <c r="K1101" s="292"/>
      <c r="L1101" s="292"/>
      <c r="M1101" s="292"/>
      <c r="N1101" s="292">
        <v>12</v>
      </c>
      <c r="O1101" s="292"/>
      <c r="P1101" s="292"/>
      <c r="Q1101" s="292"/>
      <c r="R1101" s="292"/>
      <c r="S1101" s="292"/>
      <c r="T1101" s="292"/>
      <c r="U1101" s="292"/>
      <c r="V1101" s="292"/>
      <c r="W1101" s="292"/>
      <c r="X1101" s="292"/>
      <c r="Y1101" s="423"/>
      <c r="Z1101" s="412"/>
      <c r="AA1101" s="412"/>
      <c r="AB1101" s="412"/>
      <c r="AC1101" s="412"/>
      <c r="AD1101" s="412"/>
      <c r="AE1101" s="412"/>
      <c r="AF1101" s="412"/>
      <c r="AG1101" s="412"/>
      <c r="AH1101" s="412"/>
      <c r="AI1101" s="412"/>
      <c r="AJ1101" s="412"/>
      <c r="AK1101" s="412"/>
      <c r="AL1101" s="412"/>
      <c r="AM1101" s="293">
        <f>SUM(Y1101:AL1101)</f>
        <v>0</v>
      </c>
    </row>
    <row r="1102" spans="1:39" ht="15" outlineLevel="1">
      <c r="A1102" s="529"/>
      <c r="B1102" s="291" t="s">
        <v>340</v>
      </c>
      <c r="C1102" s="288" t="s">
        <v>160</v>
      </c>
      <c r="D1102" s="292"/>
      <c r="E1102" s="292"/>
      <c r="F1102" s="292"/>
      <c r="G1102" s="292"/>
      <c r="H1102" s="292"/>
      <c r="I1102" s="292"/>
      <c r="J1102" s="292"/>
      <c r="K1102" s="292"/>
      <c r="L1102" s="292"/>
      <c r="M1102" s="292"/>
      <c r="N1102" s="292">
        <f>N1101</f>
        <v>12</v>
      </c>
      <c r="O1102" s="292"/>
      <c r="P1102" s="292"/>
      <c r="Q1102" s="292"/>
      <c r="R1102" s="292"/>
      <c r="S1102" s="292"/>
      <c r="T1102" s="292"/>
      <c r="U1102" s="292"/>
      <c r="V1102" s="292"/>
      <c r="W1102" s="292"/>
      <c r="X1102" s="292"/>
      <c r="Y1102" s="408">
        <f>Y1101</f>
        <v>0</v>
      </c>
      <c r="Z1102" s="408">
        <f t="shared" ref="Z1102" si="2732">Z1101</f>
        <v>0</v>
      </c>
      <c r="AA1102" s="408">
        <f t="shared" ref="AA1102" si="2733">AA1101</f>
        <v>0</v>
      </c>
      <c r="AB1102" s="408">
        <f t="shared" ref="AB1102" si="2734">AB1101</f>
        <v>0</v>
      </c>
      <c r="AC1102" s="408">
        <f t="shared" ref="AC1102" si="2735">AC1101</f>
        <v>0</v>
      </c>
      <c r="AD1102" s="408">
        <f t="shared" ref="AD1102" si="2736">AD1101</f>
        <v>0</v>
      </c>
      <c r="AE1102" s="408">
        <f t="shared" ref="AE1102" si="2737">AE1101</f>
        <v>0</v>
      </c>
      <c r="AF1102" s="408">
        <f t="shared" ref="AF1102" si="2738">AF1101</f>
        <v>0</v>
      </c>
      <c r="AG1102" s="408">
        <f t="shared" ref="AG1102" si="2739">AG1101</f>
        <v>0</v>
      </c>
      <c r="AH1102" s="408">
        <f t="shared" ref="AH1102" si="2740">AH1101</f>
        <v>0</v>
      </c>
      <c r="AI1102" s="408">
        <f t="shared" ref="AI1102" si="2741">AI1101</f>
        <v>0</v>
      </c>
      <c r="AJ1102" s="408">
        <f t="shared" ref="AJ1102" si="2742">AJ1101</f>
        <v>0</v>
      </c>
      <c r="AK1102" s="408">
        <f t="shared" ref="AK1102" si="2743">AK1101</f>
        <v>0</v>
      </c>
      <c r="AL1102" s="408">
        <f t="shared" ref="AL1102" si="2744">AL1101</f>
        <v>0</v>
      </c>
      <c r="AM1102" s="303"/>
    </row>
    <row r="1103" spans="1:39" ht="15" outlineLevel="1">
      <c r="A1103" s="529"/>
      <c r="B1103" s="425"/>
      <c r="C1103" s="288"/>
      <c r="D1103" s="288"/>
      <c r="E1103" s="288"/>
      <c r="F1103" s="288"/>
      <c r="G1103" s="288"/>
      <c r="H1103" s="288"/>
      <c r="I1103" s="288"/>
      <c r="J1103" s="288"/>
      <c r="K1103" s="288"/>
      <c r="L1103" s="288"/>
      <c r="M1103" s="288"/>
      <c r="N1103" s="288"/>
      <c r="O1103" s="288"/>
      <c r="P1103" s="288"/>
      <c r="Q1103" s="288"/>
      <c r="R1103" s="288"/>
      <c r="S1103" s="288"/>
      <c r="T1103" s="288"/>
      <c r="U1103" s="288"/>
      <c r="V1103" s="288"/>
      <c r="W1103" s="288"/>
      <c r="X1103" s="288"/>
      <c r="Y1103" s="409"/>
      <c r="Z1103" s="422"/>
      <c r="AA1103" s="422"/>
      <c r="AB1103" s="422"/>
      <c r="AC1103" s="422"/>
      <c r="AD1103" s="422"/>
      <c r="AE1103" s="422"/>
      <c r="AF1103" s="422"/>
      <c r="AG1103" s="422"/>
      <c r="AH1103" s="422"/>
      <c r="AI1103" s="422"/>
      <c r="AJ1103" s="422"/>
      <c r="AK1103" s="422"/>
      <c r="AL1103" s="422"/>
      <c r="AM1103" s="303"/>
    </row>
    <row r="1104" spans="1:39" ht="30" outlineLevel="1">
      <c r="A1104" s="529">
        <v>49</v>
      </c>
      <c r="B1104" s="425" t="s">
        <v>141</v>
      </c>
      <c r="C1104" s="288" t="s">
        <v>25</v>
      </c>
      <c r="D1104" s="292"/>
      <c r="E1104" s="292"/>
      <c r="F1104" s="292"/>
      <c r="G1104" s="292"/>
      <c r="H1104" s="292"/>
      <c r="I1104" s="292"/>
      <c r="J1104" s="292"/>
      <c r="K1104" s="292"/>
      <c r="L1104" s="292"/>
      <c r="M1104" s="292"/>
      <c r="N1104" s="292">
        <v>12</v>
      </c>
      <c r="O1104" s="292"/>
      <c r="P1104" s="292"/>
      <c r="Q1104" s="292"/>
      <c r="R1104" s="292"/>
      <c r="S1104" s="292"/>
      <c r="T1104" s="292"/>
      <c r="U1104" s="292"/>
      <c r="V1104" s="292"/>
      <c r="W1104" s="292"/>
      <c r="X1104" s="292"/>
      <c r="Y1104" s="423"/>
      <c r="Z1104" s="412"/>
      <c r="AA1104" s="412"/>
      <c r="AB1104" s="412"/>
      <c r="AC1104" s="412"/>
      <c r="AD1104" s="412"/>
      <c r="AE1104" s="412"/>
      <c r="AF1104" s="412"/>
      <c r="AG1104" s="412"/>
      <c r="AH1104" s="412"/>
      <c r="AI1104" s="412"/>
      <c r="AJ1104" s="412"/>
      <c r="AK1104" s="412"/>
      <c r="AL1104" s="412"/>
      <c r="AM1104" s="293">
        <f>SUM(Y1104:AL1104)</f>
        <v>0</v>
      </c>
    </row>
    <row r="1105" spans="1:39" ht="15" outlineLevel="1">
      <c r="A1105" s="529"/>
      <c r="B1105" s="291" t="s">
        <v>340</v>
      </c>
      <c r="C1105" s="288" t="s">
        <v>160</v>
      </c>
      <c r="D1105" s="292"/>
      <c r="E1105" s="292"/>
      <c r="F1105" s="292"/>
      <c r="G1105" s="292"/>
      <c r="H1105" s="292"/>
      <c r="I1105" s="292"/>
      <c r="J1105" s="292"/>
      <c r="K1105" s="292"/>
      <c r="L1105" s="292"/>
      <c r="M1105" s="292"/>
      <c r="N1105" s="292">
        <f>N1104</f>
        <v>12</v>
      </c>
      <c r="O1105" s="292"/>
      <c r="P1105" s="292"/>
      <c r="Q1105" s="292"/>
      <c r="R1105" s="292"/>
      <c r="S1105" s="292"/>
      <c r="T1105" s="292"/>
      <c r="U1105" s="292"/>
      <c r="V1105" s="292"/>
      <c r="W1105" s="292"/>
      <c r="X1105" s="292"/>
      <c r="Y1105" s="408">
        <f>Y1104</f>
        <v>0</v>
      </c>
      <c r="Z1105" s="408">
        <f t="shared" ref="Z1105" si="2745">Z1104</f>
        <v>0</v>
      </c>
      <c r="AA1105" s="408">
        <f t="shared" ref="AA1105" si="2746">AA1104</f>
        <v>0</v>
      </c>
      <c r="AB1105" s="408">
        <f t="shared" ref="AB1105" si="2747">AB1104</f>
        <v>0</v>
      </c>
      <c r="AC1105" s="408">
        <f t="shared" ref="AC1105" si="2748">AC1104</f>
        <v>0</v>
      </c>
      <c r="AD1105" s="408">
        <f t="shared" ref="AD1105" si="2749">AD1104</f>
        <v>0</v>
      </c>
      <c r="AE1105" s="408">
        <f t="shared" ref="AE1105" si="2750">AE1104</f>
        <v>0</v>
      </c>
      <c r="AF1105" s="408">
        <f t="shared" ref="AF1105" si="2751">AF1104</f>
        <v>0</v>
      </c>
      <c r="AG1105" s="408">
        <f t="shared" ref="AG1105" si="2752">AG1104</f>
        <v>0</v>
      </c>
      <c r="AH1105" s="408">
        <f t="shared" ref="AH1105" si="2753">AH1104</f>
        <v>0</v>
      </c>
      <c r="AI1105" s="408">
        <f t="shared" ref="AI1105" si="2754">AI1104</f>
        <v>0</v>
      </c>
      <c r="AJ1105" s="408">
        <f t="shared" ref="AJ1105" si="2755">AJ1104</f>
        <v>0</v>
      </c>
      <c r="AK1105" s="408">
        <f t="shared" ref="AK1105" si="2756">AK1104</f>
        <v>0</v>
      </c>
      <c r="AL1105" s="408">
        <f t="shared" ref="AL1105" si="2757">AL1104</f>
        <v>0</v>
      </c>
      <c r="AM1105" s="303"/>
    </row>
    <row r="1106" spans="1:39" ht="15" outlineLevel="1">
      <c r="A1106" s="529"/>
      <c r="B1106" s="291"/>
      <c r="C1106" s="302"/>
      <c r="D1106" s="288"/>
      <c r="E1106" s="288"/>
      <c r="F1106" s="288"/>
      <c r="G1106" s="288"/>
      <c r="H1106" s="288"/>
      <c r="I1106" s="288"/>
      <c r="J1106" s="288"/>
      <c r="K1106" s="288"/>
      <c r="L1106" s="288"/>
      <c r="M1106" s="288"/>
      <c r="N1106" s="288"/>
      <c r="O1106" s="288"/>
      <c r="P1106" s="288"/>
      <c r="Q1106" s="288"/>
      <c r="R1106" s="288"/>
      <c r="S1106" s="288"/>
      <c r="T1106" s="288"/>
      <c r="U1106" s="288"/>
      <c r="V1106" s="288"/>
      <c r="W1106" s="288"/>
      <c r="X1106" s="288"/>
      <c r="Y1106" s="298"/>
      <c r="Z1106" s="298"/>
      <c r="AA1106" s="298"/>
      <c r="AB1106" s="298"/>
      <c r="AC1106" s="298"/>
      <c r="AD1106" s="298"/>
      <c r="AE1106" s="298"/>
      <c r="AF1106" s="298"/>
      <c r="AG1106" s="298"/>
      <c r="AH1106" s="298"/>
      <c r="AI1106" s="298"/>
      <c r="AJ1106" s="298"/>
      <c r="AK1106" s="298"/>
      <c r="AL1106" s="298"/>
      <c r="AM1106" s="303"/>
    </row>
    <row r="1107" spans="1:39" ht="15.6">
      <c r="B1107" s="324" t="s">
        <v>341</v>
      </c>
      <c r="C1107" s="326"/>
      <c r="D1107" s="326">
        <f>SUM(D950:D1105)</f>
        <v>0</v>
      </c>
      <c r="E1107" s="326"/>
      <c r="F1107" s="326"/>
      <c r="G1107" s="326"/>
      <c r="H1107" s="326"/>
      <c r="I1107" s="326"/>
      <c r="J1107" s="326"/>
      <c r="K1107" s="326"/>
      <c r="L1107" s="326"/>
      <c r="M1107" s="326"/>
      <c r="N1107" s="326"/>
      <c r="O1107" s="326">
        <f>SUM(O950:O1105)</f>
        <v>0</v>
      </c>
      <c r="P1107" s="326"/>
      <c r="Q1107" s="326"/>
      <c r="R1107" s="326"/>
      <c r="S1107" s="326"/>
      <c r="T1107" s="326"/>
      <c r="U1107" s="326"/>
      <c r="V1107" s="326"/>
      <c r="W1107" s="326"/>
      <c r="X1107" s="326"/>
      <c r="Y1107" s="326">
        <f>IF(Y948="kWh",SUMPRODUCT(D950:D1105,Y950:Y1105))</f>
        <v>0</v>
      </c>
      <c r="Z1107" s="326">
        <f>IF(Z948="kWh",SUMPRODUCT(D950:D1105,Z950:Z1105))</f>
        <v>0</v>
      </c>
      <c r="AA1107" s="326">
        <f>IF(AA948="kw",SUMPRODUCT(N950:N1105,O950:O1105,AA950:AA1105),SUMPRODUCT(D950:D1105,AA950:AA1105))</f>
        <v>0</v>
      </c>
      <c r="AB1107" s="326">
        <f>IF(AB948="kw",SUMPRODUCT(N950:N1105,O950:O1105,AB950:AB1105),SUMPRODUCT(D950:D1105,AB950:AB1105))</f>
        <v>0</v>
      </c>
      <c r="AC1107" s="326">
        <f>IF(AC948="kw",SUMPRODUCT(N950:N1105,O950:O1105,AC950:AC1105),SUMPRODUCT(D950:D1105,AC950:AC1105))</f>
        <v>0</v>
      </c>
      <c r="AD1107" s="326">
        <f>IF(AD948="kw",SUMPRODUCT(N950:N1105,O950:O1105,AD950:AD1105),SUMPRODUCT(D950:D1105,AD950:AD1105))</f>
        <v>0</v>
      </c>
      <c r="AE1107" s="326">
        <f>IF(AE948="kw",SUMPRODUCT(N950:N1105,O950:O1105,AE950:AE1105),SUMPRODUCT(D950:D1105,AE950:AE1105))</f>
        <v>0</v>
      </c>
      <c r="AF1107" s="326">
        <f>IF(AF948="kw",SUMPRODUCT(N950:N1105,O950:O1105,AF950:AF1105),SUMPRODUCT(D950:D1105,AF950:AF1105))</f>
        <v>0</v>
      </c>
      <c r="AG1107" s="326">
        <f>IF(AG948="kw",SUMPRODUCT(N950:N1105,O950:O1105,AG950:AG1105),SUMPRODUCT(D950:D1105,AG950:AG1105))</f>
        <v>0</v>
      </c>
      <c r="AH1107" s="326">
        <f>IF(AH948="kw",SUMPRODUCT(N950:N1105,O950:O1105,AH950:AH1105),SUMPRODUCT(D950:D1105,AH950:AH1105))</f>
        <v>0</v>
      </c>
      <c r="AI1107" s="326">
        <f>IF(AI948="kw",SUMPRODUCT(N950:N1105,O950:O1105,AI950:AI1105),SUMPRODUCT(D950:D1105,AI950:AI1105))</f>
        <v>0</v>
      </c>
      <c r="AJ1107" s="326">
        <f>IF(AJ948="kw",SUMPRODUCT(N950:N1105,O950:O1105,AJ950:AJ1105),SUMPRODUCT(D950:D1105,AJ950:AJ1105))</f>
        <v>0</v>
      </c>
      <c r="AK1107" s="326">
        <f>IF(AK948="kw",SUMPRODUCT(N950:N1105,O950:O1105,AK950:AK1105),SUMPRODUCT(D950:D1105,AK950:AK1105))</f>
        <v>0</v>
      </c>
      <c r="AL1107" s="326">
        <f>IF(AL948="kw",SUMPRODUCT(N950:N1105,O950:O1105,AL950:AL1105),SUMPRODUCT(D950:D1105,AL950:AL1105))</f>
        <v>0</v>
      </c>
      <c r="AM1107" s="327"/>
    </row>
    <row r="1108" spans="1:39" ht="15.6">
      <c r="B1108" s="388" t="s">
        <v>342</v>
      </c>
      <c r="C1108" s="389"/>
      <c r="D1108" s="389"/>
      <c r="E1108" s="389"/>
      <c r="F1108" s="389"/>
      <c r="G1108" s="389"/>
      <c r="H1108" s="389"/>
      <c r="I1108" s="389"/>
      <c r="J1108" s="389"/>
      <c r="K1108" s="389"/>
      <c r="L1108" s="389"/>
      <c r="M1108" s="389"/>
      <c r="N1108" s="389"/>
      <c r="O1108" s="389"/>
      <c r="P1108" s="389"/>
      <c r="Q1108" s="389"/>
      <c r="R1108" s="389"/>
      <c r="S1108" s="389"/>
      <c r="T1108" s="389"/>
      <c r="U1108" s="389"/>
      <c r="V1108" s="389"/>
      <c r="W1108" s="389"/>
      <c r="X1108" s="389"/>
      <c r="Y1108" s="389">
        <f>HLOOKUP(Y764,'2. LRAMVA Threshold'!$B$42:$Q$53,12,FALSE)</f>
        <v>0</v>
      </c>
      <c r="Z1108" s="389">
        <f>HLOOKUP(Z764,'2. LRAMVA Threshold'!$B$42:$Q$53,12,FALSE)</f>
        <v>1836127</v>
      </c>
      <c r="AA1108" s="389">
        <f>HLOOKUP(AA764,'2. LRAMVA Threshold'!$B$42:$Q$53,12,FALSE)</f>
        <v>10432</v>
      </c>
      <c r="AB1108" s="389">
        <f>HLOOKUP(AB764,'2. LRAMVA Threshold'!$B$42:$Q$53,12,FALSE)</f>
        <v>0</v>
      </c>
      <c r="AC1108" s="389">
        <f>HLOOKUP(AC764,'2. LRAMVA Threshold'!$B$42:$Q$53,12,FALSE)</f>
        <v>0</v>
      </c>
      <c r="AD1108" s="389">
        <f>HLOOKUP(AD764,'2. LRAMVA Threshold'!$B$42:$Q$53,12,FALSE)</f>
        <v>0</v>
      </c>
      <c r="AE1108" s="389">
        <f>HLOOKUP(AE764,'2. LRAMVA Threshold'!$B$42:$Q$53,12,FALSE)</f>
        <v>0</v>
      </c>
      <c r="AF1108" s="389">
        <f>HLOOKUP(AF764,'2. LRAMVA Threshold'!$B$42:$Q$53,12,FALSE)</f>
        <v>0</v>
      </c>
      <c r="AG1108" s="389">
        <f>HLOOKUP(AG764,'2. LRAMVA Threshold'!$B$42:$Q$53,12,FALSE)</f>
        <v>0</v>
      </c>
      <c r="AH1108" s="389">
        <f>HLOOKUP(AH764,'2. LRAMVA Threshold'!$B$42:$Q$53,12,FALSE)</f>
        <v>0</v>
      </c>
      <c r="AI1108" s="389">
        <f>HLOOKUP(AI764,'2. LRAMVA Threshold'!$B$42:$Q$53,12,FALSE)</f>
        <v>0</v>
      </c>
      <c r="AJ1108" s="389">
        <f>HLOOKUP(AJ764,'2. LRAMVA Threshold'!$B$42:$Q$53,12,FALSE)</f>
        <v>0</v>
      </c>
      <c r="AK1108" s="389">
        <f>HLOOKUP(AK764,'2. LRAMVA Threshold'!$B$42:$Q$53,12,FALSE)</f>
        <v>0</v>
      </c>
      <c r="AL1108" s="389">
        <f>HLOOKUP(AL764,'2. LRAMVA Threshold'!$B$42:$Q$53,12,FALSE)</f>
        <v>0</v>
      </c>
      <c r="AM1108" s="439"/>
    </row>
    <row r="1109" spans="1:39" ht="15">
      <c r="B1109" s="391"/>
      <c r="C1109" s="429"/>
      <c r="D1109" s="430"/>
      <c r="E1109" s="430"/>
      <c r="F1109" s="430"/>
      <c r="G1109" s="430"/>
      <c r="H1109" s="430"/>
      <c r="I1109" s="430"/>
      <c r="J1109" s="430"/>
      <c r="K1109" s="430"/>
      <c r="L1109" s="430"/>
      <c r="M1109" s="430"/>
      <c r="N1109" s="430"/>
      <c r="O1109" s="431"/>
      <c r="P1109" s="430"/>
      <c r="Q1109" s="430"/>
      <c r="R1109" s="430"/>
      <c r="S1109" s="432"/>
      <c r="T1109" s="432"/>
      <c r="U1109" s="432"/>
      <c r="V1109" s="432"/>
      <c r="W1109" s="430"/>
      <c r="X1109" s="430"/>
      <c r="Y1109" s="433"/>
      <c r="Z1109" s="433"/>
      <c r="AA1109" s="433"/>
      <c r="AB1109" s="433"/>
      <c r="AC1109" s="433"/>
      <c r="AD1109" s="433"/>
      <c r="AE1109" s="433"/>
      <c r="AF1109" s="396"/>
      <c r="AG1109" s="396"/>
      <c r="AH1109" s="396"/>
      <c r="AI1109" s="396"/>
      <c r="AJ1109" s="396"/>
      <c r="AK1109" s="396"/>
      <c r="AL1109" s="396"/>
      <c r="AM1109" s="397"/>
    </row>
    <row r="1110" spans="1:39" ht="15">
      <c r="B1110" s="321" t="s">
        <v>343</v>
      </c>
      <c r="C1110" s="335"/>
      <c r="D1110" s="335"/>
      <c r="E1110" s="373"/>
      <c r="F1110" s="373"/>
      <c r="G1110" s="373"/>
      <c r="H1110" s="373"/>
      <c r="I1110" s="373"/>
      <c r="J1110" s="373"/>
      <c r="K1110" s="373"/>
      <c r="L1110" s="373"/>
      <c r="M1110" s="373"/>
      <c r="N1110" s="373"/>
      <c r="O1110" s="288"/>
      <c r="P1110" s="337"/>
      <c r="Q1110" s="337"/>
      <c r="R1110" s="337"/>
      <c r="S1110" s="336"/>
      <c r="T1110" s="336"/>
      <c r="U1110" s="336"/>
      <c r="V1110" s="336"/>
      <c r="W1110" s="337"/>
      <c r="X1110" s="337"/>
      <c r="Y1110" s="338">
        <f>HLOOKUP(Y$35,'3.  Distribution Rates'!$C$122:$P$133,12,FALSE)</f>
        <v>0</v>
      </c>
      <c r="Z1110" s="338">
        <f>HLOOKUP(Z$35,'3.  Distribution Rates'!$C$122:$P$133,12,FALSE)</f>
        <v>2.0799999999999999E-2</v>
      </c>
      <c r="AA1110" s="338">
        <f>HLOOKUP(AA$35,'3.  Distribution Rates'!$C$122:$P$133,12,FALSE)</f>
        <v>4.7526000000000002</v>
      </c>
      <c r="AB1110" s="338">
        <f>HLOOKUP(AB$35,'3.  Distribution Rates'!$C$122:$P$133,12,FALSE)</f>
        <v>1.17E-2</v>
      </c>
      <c r="AC1110" s="338">
        <f>HLOOKUP(AC$35,'3.  Distribution Rates'!$C$122:$P$133,12,FALSE)</f>
        <v>14.2379</v>
      </c>
      <c r="AD1110" s="338">
        <f>HLOOKUP(AD$35,'3.  Distribution Rates'!$C$122:$P$133,12,FALSE)</f>
        <v>2.7078000000000002</v>
      </c>
      <c r="AE1110" s="338">
        <f>HLOOKUP(AE$35,'3.  Distribution Rates'!$C$122:$P$133,12,FALSE)</f>
        <v>0</v>
      </c>
      <c r="AF1110" s="338">
        <f>HLOOKUP(AF$35,'3.  Distribution Rates'!$C$122:$P$133,12,FALSE)</f>
        <v>0</v>
      </c>
      <c r="AG1110" s="338">
        <f>HLOOKUP(AG$35,'3.  Distribution Rates'!$C$122:$P$133,12,FALSE)</f>
        <v>0</v>
      </c>
      <c r="AH1110" s="338">
        <f>HLOOKUP(AH$35,'3.  Distribution Rates'!$C$122:$P$133,12,FALSE)</f>
        <v>0</v>
      </c>
      <c r="AI1110" s="338">
        <f>HLOOKUP(AI$35,'3.  Distribution Rates'!$C$122:$P$133,12,FALSE)</f>
        <v>0</v>
      </c>
      <c r="AJ1110" s="338">
        <f>HLOOKUP(AJ$35,'3.  Distribution Rates'!$C$122:$P$133,12,FALSE)</f>
        <v>0</v>
      </c>
      <c r="AK1110" s="338">
        <f>HLOOKUP(AK$35,'3.  Distribution Rates'!$C$122:$P$133,12,FALSE)</f>
        <v>0</v>
      </c>
      <c r="AL1110" s="338">
        <f>HLOOKUP(AL$35,'3.  Distribution Rates'!$C$122:$P$133,12,FALSE)</f>
        <v>0</v>
      </c>
      <c r="AM1110" s="441"/>
    </row>
    <row r="1111" spans="1:39" ht="15">
      <c r="B1111" s="321"/>
      <c r="C1111" s="342"/>
      <c r="D1111" s="306"/>
      <c r="E1111" s="276"/>
      <c r="F1111" s="276"/>
      <c r="G1111" s="276"/>
      <c r="H1111" s="276"/>
      <c r="I1111" s="276"/>
      <c r="J1111" s="276"/>
      <c r="K1111" s="276"/>
      <c r="L1111" s="276"/>
      <c r="M1111" s="276"/>
      <c r="N1111" s="276"/>
      <c r="O1111" s="288"/>
      <c r="P1111" s="276"/>
      <c r="Q1111" s="276"/>
      <c r="R1111" s="276"/>
      <c r="S1111" s="306"/>
      <c r="T1111" s="306"/>
      <c r="U1111" s="306"/>
      <c r="V1111" s="306"/>
      <c r="W1111" s="276"/>
      <c r="X1111" s="276"/>
      <c r="Y1111" s="375"/>
      <c r="Z1111" s="375"/>
      <c r="AA1111" s="375"/>
      <c r="AB1111" s="375"/>
      <c r="AC1111" s="375"/>
      <c r="AD1111" s="375"/>
      <c r="AE1111" s="375"/>
      <c r="AF1111" s="375"/>
      <c r="AG1111" s="375"/>
      <c r="AH1111" s="375"/>
      <c r="AI1111" s="375"/>
      <c r="AJ1111" s="375"/>
      <c r="AK1111" s="375"/>
      <c r="AL1111" s="375"/>
      <c r="AM1111" s="626"/>
    </row>
    <row r="1112" spans="1:39" ht="15">
      <c r="B1112" s="321"/>
      <c r="C1112" s="342"/>
      <c r="D1112" s="306"/>
      <c r="E1112" s="276"/>
      <c r="F1112" s="276"/>
      <c r="G1112" s="276"/>
      <c r="H1112" s="276"/>
      <c r="I1112" s="276"/>
      <c r="J1112" s="276"/>
      <c r="K1112" s="276"/>
      <c r="L1112" s="276"/>
      <c r="M1112" s="276"/>
      <c r="N1112" s="276"/>
      <c r="O1112" s="288"/>
      <c r="P1112" s="276"/>
      <c r="Q1112" s="276"/>
      <c r="R1112" s="276"/>
      <c r="S1112" s="306"/>
      <c r="T1112" s="306"/>
      <c r="U1112" s="306"/>
      <c r="V1112" s="306"/>
      <c r="W1112" s="276"/>
      <c r="X1112" s="276"/>
      <c r="Y1112" s="375"/>
      <c r="Z1112" s="375"/>
      <c r="AA1112" s="375"/>
      <c r="AB1112" s="375"/>
      <c r="AC1112" s="375"/>
      <c r="AD1112" s="375"/>
      <c r="AE1112" s="375"/>
      <c r="AF1112" s="375"/>
      <c r="AG1112" s="375"/>
      <c r="AH1112" s="375"/>
      <c r="AI1112" s="375"/>
      <c r="AJ1112" s="375"/>
      <c r="AK1112" s="375"/>
      <c r="AL1112" s="375"/>
      <c r="AM1112" s="626"/>
    </row>
    <row r="1113" spans="1:39" ht="15">
      <c r="B1113" s="321"/>
      <c r="C1113" s="342"/>
      <c r="D1113" s="306"/>
      <c r="E1113" s="276"/>
      <c r="F1113" s="276"/>
      <c r="G1113" s="276"/>
      <c r="H1113" s="276"/>
      <c r="I1113" s="276"/>
      <c r="J1113" s="276"/>
      <c r="K1113" s="276"/>
      <c r="L1113" s="276"/>
      <c r="M1113" s="276"/>
      <c r="N1113" s="276"/>
      <c r="O1113" s="288"/>
      <c r="P1113" s="276"/>
      <c r="Q1113" s="276"/>
      <c r="R1113" s="276"/>
      <c r="S1113" s="306"/>
      <c r="T1113" s="306"/>
      <c r="U1113" s="306"/>
      <c r="V1113" s="306"/>
      <c r="W1113" s="276"/>
      <c r="X1113" s="276"/>
      <c r="Y1113" s="375"/>
      <c r="Z1113" s="375"/>
      <c r="AA1113" s="375"/>
      <c r="AB1113" s="375"/>
      <c r="AC1113" s="375"/>
      <c r="AD1113" s="375"/>
      <c r="AE1113" s="375"/>
      <c r="AF1113" s="375"/>
      <c r="AG1113" s="375"/>
      <c r="AH1113" s="375"/>
      <c r="AI1113" s="375"/>
      <c r="AJ1113" s="375"/>
      <c r="AK1113" s="375"/>
      <c r="AL1113" s="375"/>
      <c r="AM1113" s="626"/>
    </row>
    <row r="1114" spans="1:39" ht="15">
      <c r="B1114" s="321"/>
      <c r="C1114" s="342"/>
      <c r="D1114" s="306"/>
      <c r="E1114" s="276"/>
      <c r="F1114" s="276"/>
      <c r="G1114" s="276"/>
      <c r="H1114" s="276"/>
      <c r="I1114" s="276"/>
      <c r="J1114" s="276"/>
      <c r="K1114" s="276"/>
      <c r="L1114" s="276"/>
      <c r="M1114" s="276"/>
      <c r="N1114" s="276"/>
      <c r="O1114" s="288"/>
      <c r="P1114" s="276"/>
      <c r="Q1114" s="276"/>
      <c r="R1114" s="276"/>
      <c r="S1114" s="306"/>
      <c r="T1114" s="306"/>
      <c r="U1114" s="306"/>
      <c r="V1114" s="306"/>
      <c r="W1114" s="276"/>
      <c r="X1114" s="276"/>
      <c r="Y1114" s="375"/>
      <c r="Z1114" s="375"/>
      <c r="AA1114" s="375"/>
      <c r="AB1114" s="375"/>
      <c r="AC1114" s="375"/>
      <c r="AD1114" s="375"/>
      <c r="AE1114" s="375"/>
      <c r="AF1114" s="375"/>
      <c r="AG1114" s="375"/>
      <c r="AH1114" s="375"/>
      <c r="AI1114" s="375"/>
      <c r="AJ1114" s="375"/>
      <c r="AK1114" s="375"/>
      <c r="AL1114" s="375"/>
      <c r="AM1114" s="626"/>
    </row>
    <row r="1115" spans="1:39" ht="15">
      <c r="B1115" s="321"/>
      <c r="C1115" s="342"/>
      <c r="D1115" s="306"/>
      <c r="E1115" s="276"/>
      <c r="F1115" s="276"/>
      <c r="G1115" s="276"/>
      <c r="H1115" s="276"/>
      <c r="I1115" s="276"/>
      <c r="J1115" s="276"/>
      <c r="K1115" s="276"/>
      <c r="L1115" s="276"/>
      <c r="M1115" s="276"/>
      <c r="N1115" s="276"/>
      <c r="O1115" s="288"/>
      <c r="P1115" s="276"/>
      <c r="Q1115" s="276"/>
      <c r="R1115" s="276"/>
      <c r="S1115" s="306"/>
      <c r="T1115" s="306"/>
      <c r="U1115" s="306"/>
      <c r="V1115" s="306"/>
      <c r="W1115" s="276"/>
      <c r="X1115" s="276"/>
      <c r="Y1115" s="375"/>
      <c r="Z1115" s="375"/>
      <c r="AA1115" s="375"/>
      <c r="AB1115" s="375"/>
      <c r="AC1115" s="375"/>
      <c r="AD1115" s="375"/>
      <c r="AE1115" s="375"/>
      <c r="AF1115" s="375"/>
      <c r="AG1115" s="375"/>
      <c r="AH1115" s="375"/>
      <c r="AI1115" s="375"/>
      <c r="AJ1115" s="375"/>
      <c r="AK1115" s="375"/>
      <c r="AL1115" s="375"/>
      <c r="AM1115" s="626"/>
    </row>
    <row r="1116" spans="1:39" ht="15">
      <c r="B1116" s="321"/>
      <c r="C1116" s="342"/>
      <c r="D1116" s="306"/>
      <c r="E1116" s="276"/>
      <c r="F1116" s="276"/>
      <c r="G1116" s="276"/>
      <c r="H1116" s="276"/>
      <c r="I1116" s="276"/>
      <c r="J1116" s="276"/>
      <c r="K1116" s="276"/>
      <c r="L1116" s="276"/>
      <c r="M1116" s="276"/>
      <c r="N1116" s="276"/>
      <c r="O1116" s="288"/>
      <c r="P1116" s="276"/>
      <c r="Q1116" s="276"/>
      <c r="R1116" s="276"/>
      <c r="S1116" s="306"/>
      <c r="T1116" s="306"/>
      <c r="U1116" s="306"/>
      <c r="V1116" s="306"/>
      <c r="W1116" s="276"/>
      <c r="X1116" s="276"/>
      <c r="Y1116" s="375"/>
      <c r="Z1116" s="375"/>
      <c r="AA1116" s="375"/>
      <c r="AB1116" s="375"/>
      <c r="AC1116" s="375"/>
      <c r="AD1116" s="375"/>
      <c r="AE1116" s="375"/>
      <c r="AF1116" s="375"/>
      <c r="AG1116" s="375"/>
      <c r="AH1116" s="375"/>
      <c r="AI1116" s="375"/>
      <c r="AJ1116" s="375"/>
      <c r="AK1116" s="375"/>
      <c r="AL1116" s="375"/>
      <c r="AM1116" s="626"/>
    </row>
    <row r="1117" spans="1:39" ht="15">
      <c r="B1117" s="321"/>
      <c r="C1117" s="342"/>
      <c r="D1117" s="306"/>
      <c r="E1117" s="276"/>
      <c r="F1117" s="276"/>
      <c r="G1117" s="276"/>
      <c r="H1117" s="276"/>
      <c r="I1117" s="276"/>
      <c r="J1117" s="276"/>
      <c r="K1117" s="276"/>
      <c r="L1117" s="276"/>
      <c r="M1117" s="276"/>
      <c r="N1117" s="276"/>
      <c r="O1117" s="288"/>
      <c r="P1117" s="276"/>
      <c r="Q1117" s="276"/>
      <c r="R1117" s="276"/>
      <c r="S1117" s="306"/>
      <c r="T1117" s="306"/>
      <c r="U1117" s="306"/>
      <c r="V1117" s="306"/>
      <c r="W1117" s="276"/>
      <c r="X1117" s="276"/>
      <c r="Y1117" s="375"/>
      <c r="Z1117" s="375"/>
      <c r="AA1117" s="375"/>
      <c r="AB1117" s="375"/>
      <c r="AC1117" s="375"/>
      <c r="AD1117" s="375"/>
      <c r="AE1117" s="375"/>
      <c r="AF1117" s="375"/>
      <c r="AG1117" s="375"/>
      <c r="AH1117" s="375"/>
      <c r="AI1117" s="375"/>
      <c r="AJ1117" s="375"/>
      <c r="AK1117" s="375"/>
      <c r="AL1117" s="375"/>
      <c r="AM1117" s="626"/>
    </row>
    <row r="1118" spans="1:39" ht="15">
      <c r="B1118" s="321"/>
      <c r="C1118" s="342"/>
      <c r="D1118" s="306"/>
      <c r="E1118" s="276"/>
      <c r="F1118" s="276"/>
      <c r="G1118" s="276"/>
      <c r="H1118" s="276"/>
      <c r="I1118" s="276"/>
      <c r="J1118" s="276"/>
      <c r="K1118" s="276"/>
      <c r="L1118" s="276"/>
      <c r="M1118" s="276"/>
      <c r="N1118" s="276"/>
      <c r="O1118" s="288"/>
      <c r="P1118" s="276"/>
      <c r="Q1118" s="276"/>
      <c r="R1118" s="276"/>
      <c r="S1118" s="306"/>
      <c r="T1118" s="306"/>
      <c r="U1118" s="306"/>
      <c r="V1118" s="306"/>
      <c r="W1118" s="276"/>
      <c r="X1118" s="276"/>
      <c r="Y1118" s="375"/>
      <c r="Z1118" s="375"/>
      <c r="AA1118" s="375"/>
      <c r="AB1118" s="375"/>
      <c r="AC1118" s="375"/>
      <c r="AD1118" s="375"/>
      <c r="AE1118" s="375"/>
      <c r="AF1118" s="375"/>
      <c r="AG1118" s="375"/>
      <c r="AH1118" s="375"/>
      <c r="AI1118" s="375"/>
      <c r="AJ1118" s="375"/>
      <c r="AK1118" s="375"/>
      <c r="AL1118" s="375"/>
      <c r="AM1118" s="626"/>
    </row>
    <row r="1119" spans="1:39" ht="15">
      <c r="B1119" s="321" t="s">
        <v>347</v>
      </c>
      <c r="C1119" s="342"/>
      <c r="D1119" s="306"/>
      <c r="E1119" s="276"/>
      <c r="F1119" s="276"/>
      <c r="G1119" s="276"/>
      <c r="H1119" s="276"/>
      <c r="I1119" s="276"/>
      <c r="J1119" s="276"/>
      <c r="K1119" s="276"/>
      <c r="L1119" s="276"/>
      <c r="M1119" s="276"/>
      <c r="N1119" s="276"/>
      <c r="O1119" s="288"/>
      <c r="P1119" s="276"/>
      <c r="Q1119" s="276"/>
      <c r="R1119" s="276"/>
      <c r="S1119" s="306"/>
      <c r="T1119" s="306"/>
      <c r="U1119" s="306"/>
      <c r="V1119" s="306"/>
      <c r="W1119" s="276"/>
      <c r="X1119" s="276"/>
      <c r="Y1119" s="375">
        <f t="shared" ref="Y1119:AL1119" si="2758">Y941*Y1110</f>
        <v>0</v>
      </c>
      <c r="Z1119" s="375">
        <f t="shared" si="2758"/>
        <v>10098.804310541807</v>
      </c>
      <c r="AA1119" s="375">
        <f t="shared" si="2758"/>
        <v>3119.3523231138001</v>
      </c>
      <c r="AB1119" s="375">
        <f t="shared" si="2758"/>
        <v>0</v>
      </c>
      <c r="AC1119" s="375">
        <f t="shared" si="2758"/>
        <v>0</v>
      </c>
      <c r="AD1119" s="375">
        <f t="shared" si="2758"/>
        <v>0</v>
      </c>
      <c r="AE1119" s="375">
        <f t="shared" si="2758"/>
        <v>0</v>
      </c>
      <c r="AF1119" s="375">
        <f t="shared" si="2758"/>
        <v>0</v>
      </c>
      <c r="AG1119" s="375">
        <f t="shared" si="2758"/>
        <v>0</v>
      </c>
      <c r="AH1119" s="375">
        <f t="shared" si="2758"/>
        <v>0</v>
      </c>
      <c r="AI1119" s="375">
        <f t="shared" si="2758"/>
        <v>0</v>
      </c>
      <c r="AJ1119" s="375">
        <f t="shared" si="2758"/>
        <v>0</v>
      </c>
      <c r="AK1119" s="375">
        <f t="shared" si="2758"/>
        <v>0</v>
      </c>
      <c r="AL1119" s="375">
        <f t="shared" si="2758"/>
        <v>0</v>
      </c>
      <c r="AM1119" s="626">
        <f t="shared" ref="AM1119:AM1120" si="2759">SUM(Y1119:AL1119)</f>
        <v>13218.156633655608</v>
      </c>
    </row>
    <row r="1120" spans="1:39" ht="15">
      <c r="B1120" s="321" t="s">
        <v>348</v>
      </c>
      <c r="C1120" s="342"/>
      <c r="D1120" s="306"/>
      <c r="E1120" s="276"/>
      <c r="F1120" s="276"/>
      <c r="G1120" s="276"/>
      <c r="H1120" s="276"/>
      <c r="I1120" s="276"/>
      <c r="J1120" s="276"/>
      <c r="K1120" s="276"/>
      <c r="L1120" s="276"/>
      <c r="M1120" s="276"/>
      <c r="N1120" s="276"/>
      <c r="O1120" s="288"/>
      <c r="P1120" s="276"/>
      <c r="Q1120" s="276"/>
      <c r="R1120" s="276"/>
      <c r="S1120" s="306"/>
      <c r="T1120" s="306"/>
      <c r="U1120" s="306"/>
      <c r="V1120" s="306"/>
      <c r="W1120" s="276"/>
      <c r="X1120" s="276"/>
      <c r="Y1120" s="375">
        <f>Y1107*Y1110</f>
        <v>0</v>
      </c>
      <c r="Z1120" s="375">
        <f>Z1107*Z1110</f>
        <v>0</v>
      </c>
      <c r="AA1120" s="375">
        <f t="shared" ref="AA1120:AL1120" si="2760">AA1107*AA1110</f>
        <v>0</v>
      </c>
      <c r="AB1120" s="375">
        <f t="shared" si="2760"/>
        <v>0</v>
      </c>
      <c r="AC1120" s="375">
        <f t="shared" si="2760"/>
        <v>0</v>
      </c>
      <c r="AD1120" s="375">
        <f t="shared" si="2760"/>
        <v>0</v>
      </c>
      <c r="AE1120" s="375">
        <f t="shared" si="2760"/>
        <v>0</v>
      </c>
      <c r="AF1120" s="375">
        <f t="shared" si="2760"/>
        <v>0</v>
      </c>
      <c r="AG1120" s="375">
        <f t="shared" si="2760"/>
        <v>0</v>
      </c>
      <c r="AH1120" s="375">
        <f t="shared" si="2760"/>
        <v>0</v>
      </c>
      <c r="AI1120" s="375">
        <f t="shared" si="2760"/>
        <v>0</v>
      </c>
      <c r="AJ1120" s="375">
        <f t="shared" si="2760"/>
        <v>0</v>
      </c>
      <c r="AK1120" s="375">
        <f t="shared" si="2760"/>
        <v>0</v>
      </c>
      <c r="AL1120" s="375">
        <f t="shared" si="2760"/>
        <v>0</v>
      </c>
      <c r="AM1120" s="626">
        <f t="shared" si="2759"/>
        <v>0</v>
      </c>
    </row>
    <row r="1121" spans="2:39" ht="15.6">
      <c r="B1121" s="346" t="s">
        <v>346</v>
      </c>
      <c r="C1121" s="342"/>
      <c r="D1121" s="333"/>
      <c r="E1121" s="331"/>
      <c r="F1121" s="331"/>
      <c r="G1121" s="331"/>
      <c r="H1121" s="331"/>
      <c r="I1121" s="331"/>
      <c r="J1121" s="331"/>
      <c r="K1121" s="331"/>
      <c r="L1121" s="331"/>
      <c r="M1121" s="331"/>
      <c r="N1121" s="331"/>
      <c r="O1121" s="297"/>
      <c r="P1121" s="331"/>
      <c r="Q1121" s="331"/>
      <c r="R1121" s="331"/>
      <c r="S1121" s="333"/>
      <c r="T1121" s="333"/>
      <c r="U1121" s="333"/>
      <c r="V1121" s="333"/>
      <c r="W1121" s="331"/>
      <c r="X1121" s="331"/>
      <c r="Y1121" s="343">
        <f>SUM(Y1111:Y1120)</f>
        <v>0</v>
      </c>
      <c r="Z1121" s="343">
        <f t="shared" ref="Z1121:AE1121" si="2761">SUM(Z1111:Z1120)</f>
        <v>10098.804310541807</v>
      </c>
      <c r="AA1121" s="343">
        <f t="shared" si="2761"/>
        <v>3119.3523231138001</v>
      </c>
      <c r="AB1121" s="343">
        <f t="shared" si="2761"/>
        <v>0</v>
      </c>
      <c r="AC1121" s="343">
        <f t="shared" si="2761"/>
        <v>0</v>
      </c>
      <c r="AD1121" s="343">
        <f t="shared" si="2761"/>
        <v>0</v>
      </c>
      <c r="AE1121" s="343">
        <f t="shared" si="2761"/>
        <v>0</v>
      </c>
      <c r="AF1121" s="343">
        <f>SUM(AF1111:AF1120)</f>
        <v>0</v>
      </c>
      <c r="AG1121" s="343">
        <f t="shared" ref="AG1121:AL1121" si="2762">SUM(AG1111:AG1120)</f>
        <v>0</v>
      </c>
      <c r="AH1121" s="343">
        <f t="shared" si="2762"/>
        <v>0</v>
      </c>
      <c r="AI1121" s="343">
        <f t="shared" si="2762"/>
        <v>0</v>
      </c>
      <c r="AJ1121" s="343">
        <f t="shared" si="2762"/>
        <v>0</v>
      </c>
      <c r="AK1121" s="343">
        <f t="shared" si="2762"/>
        <v>0</v>
      </c>
      <c r="AL1121" s="343">
        <f t="shared" si="2762"/>
        <v>0</v>
      </c>
      <c r="AM1121" s="404">
        <f>SUM(AM1111:AM1120)</f>
        <v>13218.156633655608</v>
      </c>
    </row>
    <row r="1122" spans="2:39" ht="15.6">
      <c r="B1122" s="346" t="s">
        <v>345</v>
      </c>
      <c r="C1122" s="342"/>
      <c r="D1122" s="347"/>
      <c r="E1122" s="331"/>
      <c r="F1122" s="331"/>
      <c r="G1122" s="331"/>
      <c r="H1122" s="331"/>
      <c r="I1122" s="331"/>
      <c r="J1122" s="331"/>
      <c r="K1122" s="331"/>
      <c r="L1122" s="331"/>
      <c r="M1122" s="331"/>
      <c r="N1122" s="331"/>
      <c r="O1122" s="297"/>
      <c r="P1122" s="331"/>
      <c r="Q1122" s="331"/>
      <c r="R1122" s="331"/>
      <c r="S1122" s="333"/>
      <c r="T1122" s="333"/>
      <c r="U1122" s="333"/>
      <c r="V1122" s="333"/>
      <c r="W1122" s="331"/>
      <c r="X1122" s="331"/>
      <c r="Y1122" s="344">
        <f>Y1108*Y1110</f>
        <v>0</v>
      </c>
      <c r="Z1122" s="344">
        <f t="shared" ref="Z1122:AE1122" si="2763">Z1108*Z1110</f>
        <v>38191.441599999998</v>
      </c>
      <c r="AA1122" s="344">
        <f>AA1108*AA1110</f>
        <v>49579.123200000002</v>
      </c>
      <c r="AB1122" s="344">
        <f t="shared" si="2763"/>
        <v>0</v>
      </c>
      <c r="AC1122" s="344">
        <f t="shared" si="2763"/>
        <v>0</v>
      </c>
      <c r="AD1122" s="344">
        <f t="shared" si="2763"/>
        <v>0</v>
      </c>
      <c r="AE1122" s="344">
        <f t="shared" si="2763"/>
        <v>0</v>
      </c>
      <c r="AF1122" s="344">
        <f t="shared" ref="AF1122:AL1122" si="2764">AF1108*AF1110</f>
        <v>0</v>
      </c>
      <c r="AG1122" s="344">
        <f t="shared" si="2764"/>
        <v>0</v>
      </c>
      <c r="AH1122" s="344">
        <f t="shared" si="2764"/>
        <v>0</v>
      </c>
      <c r="AI1122" s="344">
        <f t="shared" si="2764"/>
        <v>0</v>
      </c>
      <c r="AJ1122" s="344">
        <f t="shared" si="2764"/>
        <v>0</v>
      </c>
      <c r="AK1122" s="344">
        <f t="shared" si="2764"/>
        <v>0</v>
      </c>
      <c r="AL1122" s="344">
        <f t="shared" si="2764"/>
        <v>0</v>
      </c>
      <c r="AM1122" s="404">
        <f>SUM(Y1122:AL1122)</f>
        <v>87770.564799999993</v>
      </c>
    </row>
    <row r="1123" spans="2:39" ht="15.6">
      <c r="B1123" s="346" t="s">
        <v>344</v>
      </c>
      <c r="C1123" s="342"/>
      <c r="D1123" s="347"/>
      <c r="E1123" s="331"/>
      <c r="F1123" s="331"/>
      <c r="G1123" s="331"/>
      <c r="H1123" s="331"/>
      <c r="I1123" s="331"/>
      <c r="J1123" s="331"/>
      <c r="K1123" s="331"/>
      <c r="L1123" s="331"/>
      <c r="M1123" s="331"/>
      <c r="N1123" s="331"/>
      <c r="O1123" s="297"/>
      <c r="P1123" s="331"/>
      <c r="Q1123" s="331"/>
      <c r="R1123" s="331"/>
      <c r="S1123" s="347"/>
      <c r="T1123" s="347"/>
      <c r="U1123" s="347"/>
      <c r="V1123" s="347"/>
      <c r="W1123" s="331"/>
      <c r="X1123" s="331"/>
      <c r="Y1123" s="348"/>
      <c r="Z1123" s="348"/>
      <c r="AA1123" s="348"/>
      <c r="AB1123" s="348"/>
      <c r="AC1123" s="348"/>
      <c r="AD1123" s="348"/>
      <c r="AE1123" s="348"/>
      <c r="AF1123" s="348"/>
      <c r="AG1123" s="348"/>
      <c r="AH1123" s="348"/>
      <c r="AI1123" s="348"/>
      <c r="AJ1123" s="348"/>
      <c r="AK1123" s="348"/>
      <c r="AL1123" s="348"/>
      <c r="AM1123" s="404">
        <f>AM1121-AM1122</f>
        <v>-74552.408166344379</v>
      </c>
    </row>
    <row r="1124" spans="2:39" ht="15">
      <c r="B1124" s="378"/>
      <c r="C1124" s="442"/>
      <c r="D1124" s="442"/>
      <c r="E1124" s="443"/>
      <c r="F1124" s="443"/>
      <c r="G1124" s="443"/>
      <c r="H1124" s="443"/>
      <c r="I1124" s="443"/>
      <c r="J1124" s="443"/>
      <c r="K1124" s="443"/>
      <c r="L1124" s="443"/>
      <c r="M1124" s="443"/>
      <c r="N1124" s="443"/>
      <c r="O1124" s="444"/>
      <c r="P1124" s="443"/>
      <c r="Q1124" s="443"/>
      <c r="R1124" s="443"/>
      <c r="S1124" s="442"/>
      <c r="T1124" s="445"/>
      <c r="U1124" s="442"/>
      <c r="V1124" s="442"/>
      <c r="W1124" s="443"/>
      <c r="X1124" s="443"/>
      <c r="Y1124" s="446"/>
      <c r="Z1124" s="446"/>
      <c r="AA1124" s="446"/>
      <c r="AB1124" s="446"/>
      <c r="AC1124" s="446"/>
      <c r="AD1124" s="446"/>
      <c r="AE1124" s="446"/>
      <c r="AF1124" s="446"/>
      <c r="AG1124" s="446"/>
      <c r="AH1124" s="446"/>
      <c r="AI1124" s="446"/>
      <c r="AJ1124" s="446"/>
      <c r="AK1124" s="446"/>
      <c r="AL1124" s="446"/>
      <c r="AM1124" s="383"/>
    </row>
    <row r="1125" spans="2:39" ht="15.6">
      <c r="B1125" s="365" t="s">
        <v>566</v>
      </c>
      <c r="C1125" s="384"/>
      <c r="D1125" s="385"/>
      <c r="E1125" s="385"/>
      <c r="F1125" s="385"/>
      <c r="G1125" s="385"/>
      <c r="H1125" s="385"/>
      <c r="I1125" s="385"/>
      <c r="J1125" s="385"/>
      <c r="K1125" s="385"/>
      <c r="L1125" s="385"/>
      <c r="M1125" s="385"/>
      <c r="N1125" s="385"/>
      <c r="O1125" s="385"/>
      <c r="P1125" s="385"/>
      <c r="Q1125" s="385"/>
      <c r="R1125" s="385"/>
      <c r="S1125" s="368"/>
      <c r="T1125" s="369"/>
      <c r="U1125" s="385"/>
      <c r="V1125" s="385"/>
      <c r="W1125" s="385"/>
      <c r="X1125" s="385"/>
      <c r="Y1125" s="406"/>
      <c r="Z1125" s="406"/>
      <c r="AA1125" s="406"/>
      <c r="AB1125" s="406"/>
      <c r="AC1125" s="406"/>
      <c r="AD1125" s="406"/>
      <c r="AE1125" s="406"/>
      <c r="AF1125" s="406"/>
      <c r="AG1125" s="406"/>
      <c r="AH1125" s="406"/>
      <c r="AI1125" s="406"/>
      <c r="AJ1125" s="406"/>
      <c r="AK1125" s="406"/>
      <c r="AL1125" s="406"/>
      <c r="AM1125" s="386"/>
    </row>
    <row r="1127" spans="2:39">
      <c r="B1127" s="587" t="s">
        <v>509</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398:AM398"/>
    <mergeCell ref="Y216:AM216"/>
    <mergeCell ref="N34:N35"/>
    <mergeCell ref="P34:X34"/>
    <mergeCell ref="Y34:AM34"/>
    <mergeCell ref="P398:X398"/>
    <mergeCell ref="B216:B217"/>
    <mergeCell ref="C216:C217"/>
    <mergeCell ref="E216:M216"/>
    <mergeCell ref="N216:N217"/>
    <mergeCell ref="P216:X216"/>
    <mergeCell ref="C398:C399"/>
    <mergeCell ref="E398:M398"/>
    <mergeCell ref="N398:N399"/>
    <mergeCell ref="B580:B581"/>
    <mergeCell ref="C580:C581"/>
    <mergeCell ref="E580:M580"/>
    <mergeCell ref="N580:N581"/>
    <mergeCell ref="B398:B399"/>
    <mergeCell ref="Y946:AM946"/>
    <mergeCell ref="P580:X580"/>
    <mergeCell ref="B763:B764"/>
    <mergeCell ref="C763:C764"/>
    <mergeCell ref="E763:M763"/>
    <mergeCell ref="N763:N764"/>
    <mergeCell ref="P763:X763"/>
    <mergeCell ref="Y763:AM763"/>
    <mergeCell ref="Y580:AM580"/>
    <mergeCell ref="P946:X946"/>
    <mergeCell ref="N946:N947"/>
    <mergeCell ref="B946:B947"/>
    <mergeCell ref="C946:C947"/>
    <mergeCell ref="E946:M94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79"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5" location="'5.  2015-2020 LRAM'!A1" display="Return to top" xr:uid="{00000000-0004-0000-0A00-000007000000}"/>
    <hyperlink ref="D397" location="'5.  2015-2020 LRAM'!A1" display="Return to top" xr:uid="{00000000-0004-0000-0A00-000008000000}"/>
    <hyperlink ref="D762" location="'5.  2015-2020 LRAM'!A1" display="Return to top" xr:uid="{00000000-0004-0000-0A00-000009000000}"/>
    <hyperlink ref="D945" location="'5.  2015-2020 LRAM'!A1" display="Return to top" xr:uid="{00000000-0004-0000-0A00-00000A000000}"/>
    <hyperlink ref="B1127"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36"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79"/>
  <sheetViews>
    <sheetView topLeftCell="D1" zoomScale="90" zoomScaleNormal="90" workbookViewId="0">
      <selection activeCell="W177" sqref="W177"/>
    </sheetView>
  </sheetViews>
  <sheetFormatPr defaultColWidth="9.109375" defaultRowHeight="14.4"/>
  <cols>
    <col min="1" max="1" width="4.5546875" style="12" customWidth="1"/>
    <col min="2" max="2" width="19.5546875" style="11" customWidth="1"/>
    <col min="3" max="3" width="30.88671875" style="12" customWidth="1"/>
    <col min="4" max="4" width="5" style="12" customWidth="1"/>
    <col min="5" max="5" width="14.33203125" style="12" customWidth="1"/>
    <col min="6" max="6" width="15.109375" style="12" customWidth="1"/>
    <col min="7" max="7" width="11.44140625" style="12" customWidth="1"/>
    <col min="8" max="8" width="13" style="18" customWidth="1"/>
    <col min="9" max="10" width="14" style="12" customWidth="1"/>
    <col min="11" max="11" width="18" style="12" customWidth="1"/>
    <col min="12" max="12" width="19.109375" style="12" customWidth="1"/>
    <col min="13" max="13" width="16.88671875" style="12" customWidth="1"/>
    <col min="14" max="14" width="16" style="12" customWidth="1"/>
    <col min="15" max="15" width="14.5546875" style="12" customWidth="1"/>
    <col min="16" max="16" width="14.6640625" style="12" customWidth="1"/>
    <col min="17" max="17" width="14" style="12" customWidth="1"/>
    <col min="18" max="18" width="15.6640625" style="12" customWidth="1"/>
    <col min="19" max="19" width="14.109375" style="12" customWidth="1"/>
    <col min="20" max="22" width="15" style="12" customWidth="1"/>
    <col min="23" max="23" width="13.44140625" style="12" customWidth="1"/>
    <col min="24" max="24" width="4.109375" style="12" customWidth="1"/>
    <col min="25" max="16384" width="9.1093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168</v>
      </c>
      <c r="C4" s="126" t="s">
        <v>172</v>
      </c>
      <c r="D4" s="17"/>
      <c r="E4" s="17"/>
      <c r="F4" s="17"/>
      <c r="G4" s="174"/>
      <c r="H4" s="175"/>
      <c r="I4" s="176"/>
      <c r="J4" s="176"/>
      <c r="K4" s="176"/>
      <c r="L4" s="176"/>
      <c r="M4" s="176"/>
      <c r="N4" s="174"/>
      <c r="O4" s="174"/>
      <c r="P4" s="174"/>
      <c r="Q4" s="174"/>
      <c r="R4" s="174"/>
      <c r="S4" s="174"/>
      <c r="T4" s="174"/>
      <c r="U4" s="174"/>
      <c r="V4" s="174"/>
      <c r="W4" s="177"/>
    </row>
    <row r="5" spans="1:28" s="9" customFormat="1" ht="25.5" customHeight="1" thickBot="1">
      <c r="B5" s="48"/>
      <c r="C5" s="129" t="s">
        <v>169</v>
      </c>
      <c r="D5" s="174"/>
      <c r="E5" s="174"/>
      <c r="F5" s="17"/>
      <c r="G5" s="174"/>
      <c r="H5" s="175"/>
      <c r="I5" s="176"/>
      <c r="J5" s="176"/>
      <c r="K5" s="176"/>
      <c r="L5" s="176"/>
      <c r="M5" s="176"/>
      <c r="N5" s="174"/>
      <c r="O5" s="174"/>
      <c r="P5" s="174"/>
      <c r="Q5" s="174"/>
      <c r="R5" s="174"/>
      <c r="S5" s="174"/>
      <c r="T5" s="174"/>
      <c r="U5" s="174"/>
      <c r="V5" s="174"/>
      <c r="W5" s="17"/>
    </row>
    <row r="6" spans="1:28" s="9" customFormat="1" ht="31.5" customHeight="1" thickBot="1">
      <c r="B6" s="88"/>
      <c r="C6" s="607" t="s">
        <v>533</v>
      </c>
      <c r="D6" s="174"/>
      <c r="E6" s="174"/>
      <c r="F6" s="17"/>
      <c r="G6" s="174"/>
      <c r="H6" s="175"/>
      <c r="I6" s="176"/>
      <c r="J6" s="176"/>
      <c r="K6" s="176"/>
      <c r="L6" s="176"/>
      <c r="M6" s="176"/>
      <c r="N6" s="174"/>
      <c r="O6" s="174"/>
      <c r="P6" s="174"/>
      <c r="Q6" s="174"/>
      <c r="R6" s="174"/>
      <c r="S6" s="174"/>
      <c r="T6" s="174"/>
      <c r="U6" s="174"/>
      <c r="V6" s="174"/>
      <c r="W6" s="17"/>
    </row>
    <row r="7" spans="1:28" s="9" customFormat="1" ht="25.2" customHeight="1">
      <c r="B7" s="88"/>
      <c r="C7" s="174"/>
      <c r="D7" s="174"/>
      <c r="E7" s="174"/>
      <c r="F7" s="17"/>
      <c r="G7" s="174"/>
      <c r="H7" s="175"/>
      <c r="I7" s="176"/>
      <c r="J7" s="176"/>
      <c r="K7" s="176"/>
      <c r="L7" s="176"/>
      <c r="M7" s="176"/>
      <c r="N7" s="174"/>
      <c r="O7" s="174"/>
      <c r="P7" s="174"/>
      <c r="Q7" s="174"/>
      <c r="R7" s="174"/>
      <c r="S7" s="174"/>
      <c r="T7" s="174"/>
      <c r="U7" s="174"/>
      <c r="V7" s="174"/>
      <c r="W7" s="17"/>
    </row>
    <row r="8" spans="1:28" s="9" customFormat="1" ht="36" customHeight="1">
      <c r="A8" s="26"/>
      <c r="B8" s="116" t="s">
        <v>490</v>
      </c>
      <c r="C8" s="935" t="s">
        <v>645</v>
      </c>
      <c r="D8" s="935"/>
      <c r="E8" s="935"/>
      <c r="F8" s="935"/>
      <c r="G8" s="935"/>
      <c r="H8" s="935"/>
      <c r="I8" s="935"/>
      <c r="J8" s="935"/>
      <c r="K8" s="935"/>
      <c r="L8" s="935"/>
      <c r="M8" s="935"/>
      <c r="N8" s="935"/>
      <c r="O8" s="935"/>
      <c r="P8" s="935"/>
      <c r="Q8" s="935"/>
      <c r="R8" s="935"/>
      <c r="S8" s="935"/>
      <c r="T8" s="105"/>
      <c r="U8" s="105"/>
      <c r="V8" s="105"/>
      <c r="W8" s="105"/>
    </row>
    <row r="9" spans="1:28" s="9" customFormat="1" ht="46.95" customHeight="1">
      <c r="B9" s="55"/>
      <c r="C9" s="891" t="s">
        <v>657</v>
      </c>
      <c r="D9" s="891"/>
      <c r="E9" s="891"/>
      <c r="F9" s="891"/>
      <c r="G9" s="891"/>
      <c r="H9" s="891"/>
      <c r="I9" s="891"/>
      <c r="J9" s="891"/>
      <c r="K9" s="891"/>
      <c r="L9" s="891"/>
      <c r="M9" s="891"/>
      <c r="N9" s="891"/>
      <c r="O9" s="891"/>
      <c r="P9" s="891"/>
      <c r="Q9" s="891"/>
      <c r="R9" s="891"/>
      <c r="S9" s="891"/>
      <c r="T9" s="105"/>
      <c r="U9" s="105"/>
      <c r="V9" s="105"/>
      <c r="W9" s="105"/>
    </row>
    <row r="10" spans="1:28" s="9" customFormat="1" ht="37.950000000000003" customHeight="1">
      <c r="B10" s="88"/>
      <c r="C10" s="907" t="s">
        <v>658</v>
      </c>
      <c r="D10" s="891"/>
      <c r="E10" s="891"/>
      <c r="F10" s="891"/>
      <c r="G10" s="891"/>
      <c r="H10" s="891"/>
      <c r="I10" s="891"/>
      <c r="J10" s="891"/>
      <c r="K10" s="891"/>
      <c r="L10" s="891"/>
      <c r="M10" s="891"/>
      <c r="N10" s="891"/>
      <c r="O10" s="891"/>
      <c r="P10" s="891"/>
      <c r="Q10" s="891"/>
      <c r="R10" s="891"/>
      <c r="S10" s="891"/>
      <c r="T10" s="88"/>
      <c r="U10" s="88"/>
      <c r="V10" s="88"/>
    </row>
    <row r="11" spans="1:28" ht="32.4"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34" t="s">
        <v>232</v>
      </c>
      <c r="C12" s="934"/>
      <c r="D12" s="178"/>
      <c r="E12" s="179" t="s">
        <v>233</v>
      </c>
      <c r="F12" s="51"/>
      <c r="G12" s="51"/>
      <c r="H12" s="44"/>
      <c r="I12" s="51"/>
      <c r="K12" s="589" t="s">
        <v>518</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198" t="s">
        <v>63</v>
      </c>
      <c r="C14" s="199" t="s">
        <v>457</v>
      </c>
      <c r="D14" s="200"/>
      <c r="E14" s="201" t="s">
        <v>62</v>
      </c>
      <c r="F14" s="201" t="s">
        <v>479</v>
      </c>
      <c r="G14" s="201" t="s">
        <v>63</v>
      </c>
      <c r="H14" s="201" t="s">
        <v>64</v>
      </c>
      <c r="I14" s="201" t="str">
        <f>'1.  LRAMVA Summary'!D52</f>
        <v>Residential</v>
      </c>
      <c r="J14" s="201" t="str">
        <f>'1.  LRAMVA Summary'!E52</f>
        <v>GS&lt;50 kW</v>
      </c>
      <c r="K14" s="201" t="str">
        <f>'1.  LRAMVA Summary'!F52</f>
        <v>GS 50 to 4,999</v>
      </c>
      <c r="L14" s="201" t="str">
        <f>'1.  LRAMVA Summary'!G52</f>
        <v>USL</v>
      </c>
      <c r="M14" s="201" t="str">
        <f>'1.  LRAMVA Summary'!H52</f>
        <v>Sentinel Lighting</v>
      </c>
      <c r="N14" s="201" t="str">
        <f>'1.  LRAMVA Summary'!I52</f>
        <v>Street Lighting</v>
      </c>
      <c r="O14" s="201" t="str">
        <f>'1.  LRAMVA Summary'!J52</f>
        <v/>
      </c>
      <c r="P14" s="201" t="str">
        <f>'1.  LRAMVA Summary'!K52</f>
        <v/>
      </c>
      <c r="Q14" s="201" t="str">
        <f>'1.  LRAMVA Summary'!L52</f>
        <v/>
      </c>
      <c r="R14" s="201" t="str">
        <f>'1.  LRAMVA Summary'!M52</f>
        <v/>
      </c>
      <c r="S14" s="201" t="str">
        <f>'1.  LRAMVA Summary'!N52</f>
        <v/>
      </c>
      <c r="T14" s="201" t="str">
        <f>'1.  LRAMVA Summary'!O52</f>
        <v/>
      </c>
      <c r="U14" s="201" t="str">
        <f>'1.  LRAMVA Summary'!P52</f>
        <v/>
      </c>
      <c r="V14" s="201" t="str">
        <f>'1.  LRAMVA Summary'!Q52</f>
        <v/>
      </c>
      <c r="W14" s="201" t="str">
        <f>'1.  LRAMVA Summary'!R52</f>
        <v>Total</v>
      </c>
    </row>
    <row r="15" spans="1:28" s="9" customFormat="1">
      <c r="B15" s="202" t="s">
        <v>44</v>
      </c>
      <c r="C15" s="202">
        <v>1.47E-2</v>
      </c>
      <c r="D15" s="203"/>
      <c r="E15" s="204">
        <v>40544</v>
      </c>
      <c r="F15" s="205">
        <v>2011</v>
      </c>
      <c r="G15" s="206" t="s">
        <v>65</v>
      </c>
      <c r="H15" s="207">
        <f>C$15/12</f>
        <v>1.225E-3</v>
      </c>
      <c r="I15" s="208">
        <f>SUM('1.  LRAMVA Summary'!D$54:D$55)*(MONTH($E15)-1)/12*$H15</f>
        <v>0</v>
      </c>
      <c r="J15" s="208">
        <f>SUM('1.  LRAMVA Summary'!E$54:E$55)*(MONTH($E15)-1)/12*$H15</f>
        <v>0</v>
      </c>
      <c r="K15" s="208">
        <f>SUM('1.  LRAMVA Summary'!F$54:F$55)*(MONTH($E15)-1)/12*$H15</f>
        <v>0</v>
      </c>
      <c r="L15" s="208">
        <f>SUM('1.  LRAMVA Summary'!G$54:G$55)*(MONTH($E15)-1)/12*$H15</f>
        <v>0</v>
      </c>
      <c r="M15" s="208">
        <f>SUM('1.  LRAMVA Summary'!H$54:H$55)*(MONTH($E15)-1)/12*$H15</f>
        <v>0</v>
      </c>
      <c r="N15" s="208">
        <f>SUM('1.  LRAMVA Summary'!I$54:I$55)*(MONTH($E15)-1)/12*$H15</f>
        <v>0</v>
      </c>
      <c r="O15" s="208">
        <f>SUM('1.  LRAMVA Summary'!J$54:J$55)*(MONTH($E15)-1)/12*$H15</f>
        <v>0</v>
      </c>
      <c r="P15" s="208">
        <f>SUM('1.  LRAMVA Summary'!K$54:K$55)*(MONTH($E15)-1)/12*$H15</f>
        <v>0</v>
      </c>
      <c r="Q15" s="208">
        <f>SUM('1.  LRAMVA Summary'!L$54:L$55)*(MONTH($E15)-1)/12*$H15</f>
        <v>0</v>
      </c>
      <c r="R15" s="208">
        <f>SUM('1.  LRAMVA Summary'!M$54:M$55)*(MONTH($E15)-1)/12*$H15</f>
        <v>0</v>
      </c>
      <c r="S15" s="208">
        <f>SUM('1.  LRAMVA Summary'!N$54:N$55)*(MONTH($E15)-1)/12*$H15</f>
        <v>0</v>
      </c>
      <c r="T15" s="208">
        <f>SUM('1.  LRAMVA Summary'!O$54:O$55)*(MONTH($E15)-1)/12*$H15</f>
        <v>0</v>
      </c>
      <c r="U15" s="208">
        <f>SUM('1.  LRAMVA Summary'!P$54:P$55)*(MONTH($E15)-1)/12*$H15</f>
        <v>0</v>
      </c>
      <c r="V15" s="208">
        <f>SUM('1.  LRAMVA Summary'!Q$54:Q$55)*(MONTH($E15)-1)/12*$H15</f>
        <v>0</v>
      </c>
      <c r="W15" s="209">
        <f>SUM(I15:V15)</f>
        <v>0</v>
      </c>
    </row>
    <row r="16" spans="1:28" s="9" customFormat="1">
      <c r="B16" s="210" t="s">
        <v>45</v>
      </c>
      <c r="C16" s="210">
        <v>1.47E-2</v>
      </c>
      <c r="D16" s="203"/>
      <c r="E16" s="204">
        <v>40575</v>
      </c>
      <c r="F16" s="205">
        <v>2011</v>
      </c>
      <c r="G16" s="206" t="s">
        <v>65</v>
      </c>
      <c r="H16" s="207">
        <f>C$15/12</f>
        <v>1.225E-3</v>
      </c>
      <c r="I16" s="208">
        <f>SUM('1.  LRAMVA Summary'!D$54:D$55)*(MONTH($E16)-1)/12*$H16</f>
        <v>0</v>
      </c>
      <c r="J16" s="208">
        <f>SUM('1.  LRAMVA Summary'!E$54:E$55)*(MONTH($E16)-1)/12*$H16</f>
        <v>0</v>
      </c>
      <c r="K16" s="208">
        <f>SUM('1.  LRAMVA Summary'!F$54:F$55)*(MONTH($E16)-1)/12*$H16</f>
        <v>0</v>
      </c>
      <c r="L16" s="208">
        <f>SUM('1.  LRAMVA Summary'!G$54:G$55)*(MONTH($E16)-1)/12*$H16</f>
        <v>0</v>
      </c>
      <c r="M16" s="208">
        <f>SUM('1.  LRAMVA Summary'!H$54:H$55)*(MONTH($E16)-1)/12*$H16</f>
        <v>0</v>
      </c>
      <c r="N16" s="208">
        <f>SUM('1.  LRAMVA Summary'!I$54:I$55)*(MONTH($E16)-1)/12*$H16</f>
        <v>0</v>
      </c>
      <c r="O16" s="208">
        <f>SUM('1.  LRAMVA Summary'!J$54:J$55)*(MONTH($E16)-1)/12*$H16</f>
        <v>0</v>
      </c>
      <c r="P16" s="208">
        <f>SUM('1.  LRAMVA Summary'!K$54:K$55)*(MONTH($E16)-1)/12*$H16</f>
        <v>0</v>
      </c>
      <c r="Q16" s="208">
        <f>SUM('1.  LRAMVA Summary'!L$54:L$55)*(MONTH($E16)-1)/12*$H16</f>
        <v>0</v>
      </c>
      <c r="R16" s="208">
        <f>SUM('1.  LRAMVA Summary'!M$54:M$55)*(MONTH($E16)-1)/12*$H16</f>
        <v>0</v>
      </c>
      <c r="S16" s="208">
        <f>SUM('1.  LRAMVA Summary'!N$54:N$55)*(MONTH($E16)-1)/12*$H16</f>
        <v>0</v>
      </c>
      <c r="T16" s="208">
        <f>SUM('1.  LRAMVA Summary'!O$54:O$55)*(MONTH($E16)-1)/12*$H16</f>
        <v>0</v>
      </c>
      <c r="U16" s="208">
        <f>SUM('1.  LRAMVA Summary'!P$54:P$55)*(MONTH($E16)-1)/12*$H16</f>
        <v>0</v>
      </c>
      <c r="V16" s="208">
        <f>SUM('1.  LRAMVA Summary'!Q$54:Q$55)*(MONTH($E16)-1)/12*$H16</f>
        <v>0</v>
      </c>
      <c r="W16" s="209">
        <f t="shared" ref="W16:W25" si="0">SUM(I16:V16)</f>
        <v>0</v>
      </c>
    </row>
    <row r="17" spans="2:23" s="9" customFormat="1">
      <c r="B17" s="210" t="s">
        <v>46</v>
      </c>
      <c r="C17" s="210">
        <v>1.47E-2</v>
      </c>
      <c r="D17" s="203"/>
      <c r="E17" s="204">
        <v>40603</v>
      </c>
      <c r="F17" s="205">
        <v>2011</v>
      </c>
      <c r="G17" s="206" t="s">
        <v>65</v>
      </c>
      <c r="H17" s="207">
        <f>C$15/12</f>
        <v>1.225E-3</v>
      </c>
      <c r="I17" s="208">
        <f>SUM('1.  LRAMVA Summary'!D$54:D$55)*(MONTH($E17)-1)/12*$H17</f>
        <v>0</v>
      </c>
      <c r="J17" s="208">
        <f>SUM('1.  LRAMVA Summary'!E$54:E$55)*(MONTH($E17)-1)/12*$H17</f>
        <v>0</v>
      </c>
      <c r="K17" s="208">
        <f>SUM('1.  LRAMVA Summary'!F$54:F$55)*(MONTH($E17)-1)/12*$H17</f>
        <v>0</v>
      </c>
      <c r="L17" s="208">
        <f>SUM('1.  LRAMVA Summary'!G$54:G$55)*(MONTH($E17)-1)/12*$H17</f>
        <v>0</v>
      </c>
      <c r="M17" s="208">
        <f>SUM('1.  LRAMVA Summary'!H$54:H$55)*(MONTH($E17)-1)/12*$H17</f>
        <v>0</v>
      </c>
      <c r="N17" s="208">
        <f>SUM('1.  LRAMVA Summary'!I$54:I$55)*(MONTH($E17)-1)/12*$H17</f>
        <v>0</v>
      </c>
      <c r="O17" s="208">
        <f>SUM('1.  LRAMVA Summary'!J$54:J$55)*(MONTH($E17)-1)/12*$H17</f>
        <v>0</v>
      </c>
      <c r="P17" s="208">
        <f>SUM('1.  LRAMVA Summary'!K$54:K$55)*(MONTH($E17)-1)/12*$H17</f>
        <v>0</v>
      </c>
      <c r="Q17" s="208">
        <f>SUM('1.  LRAMVA Summary'!L$54:L$55)*(MONTH($E17)-1)/12*$H17</f>
        <v>0</v>
      </c>
      <c r="R17" s="208">
        <f>SUM('1.  LRAMVA Summary'!M$54:M$55)*(MONTH($E17)-1)/12*$H17</f>
        <v>0</v>
      </c>
      <c r="S17" s="208">
        <f>SUM('1.  LRAMVA Summary'!N$54:N$55)*(MONTH($E17)-1)/12*$H17</f>
        <v>0</v>
      </c>
      <c r="T17" s="208">
        <f>SUM('1.  LRAMVA Summary'!O$54:O$55)*(MONTH($E17)-1)/12*$H17</f>
        <v>0</v>
      </c>
      <c r="U17" s="208">
        <f>SUM('1.  LRAMVA Summary'!P$54:P$55)*(MONTH($E17)-1)/12*$H17</f>
        <v>0</v>
      </c>
      <c r="V17" s="208">
        <f>SUM('1.  LRAMVA Summary'!Q$54:Q$55)*(MONTH($E17)-1)/12*$H17</f>
        <v>0</v>
      </c>
      <c r="W17" s="209">
        <f>SUM(I17:V17)</f>
        <v>0</v>
      </c>
    </row>
    <row r="18" spans="2:23" s="9" customFormat="1">
      <c r="B18" s="210" t="s">
        <v>47</v>
      </c>
      <c r="C18" s="210">
        <v>1.47E-2</v>
      </c>
      <c r="D18" s="203"/>
      <c r="E18" s="211">
        <v>40634</v>
      </c>
      <c r="F18" s="205">
        <v>2011</v>
      </c>
      <c r="G18" s="212" t="s">
        <v>66</v>
      </c>
      <c r="H18" s="207">
        <f>C$16/12</f>
        <v>1.225E-3</v>
      </c>
      <c r="I18" s="208">
        <f>SUM('1.  LRAMVA Summary'!D$54:D$55)*(MONTH($E18)-1)/12*$H18</f>
        <v>0</v>
      </c>
      <c r="J18" s="208">
        <f>SUM('1.  LRAMVA Summary'!E$54:E$55)*(MONTH($E18)-1)/12*$H18</f>
        <v>0</v>
      </c>
      <c r="K18" s="208">
        <f>SUM('1.  LRAMVA Summary'!F$54:F$55)*(MONTH($E18)-1)/12*$H18</f>
        <v>0</v>
      </c>
      <c r="L18" s="208">
        <f>SUM('1.  LRAMVA Summary'!G$54:G$55)*(MONTH($E18)-1)/12*$H18</f>
        <v>0</v>
      </c>
      <c r="M18" s="208">
        <f>SUM('1.  LRAMVA Summary'!H$54:H$55)*(MONTH($E18)-1)/12*$H18</f>
        <v>0</v>
      </c>
      <c r="N18" s="208">
        <f>SUM('1.  LRAMVA Summary'!I$54:I$55)*(MONTH($E18)-1)/12*$H18</f>
        <v>0</v>
      </c>
      <c r="O18" s="208">
        <f>SUM('1.  LRAMVA Summary'!J$54:J$55)*(MONTH($E18)-1)/12*$H18</f>
        <v>0</v>
      </c>
      <c r="P18" s="208">
        <f>SUM('1.  LRAMVA Summary'!K$54:K$55)*(MONTH($E18)-1)/12*$H18</f>
        <v>0</v>
      </c>
      <c r="Q18" s="208">
        <f>SUM('1.  LRAMVA Summary'!L$54:L$55)*(MONTH($E18)-1)/12*$H18</f>
        <v>0</v>
      </c>
      <c r="R18" s="208">
        <f>SUM('1.  LRAMVA Summary'!M$54:M$55)*(MONTH($E18)-1)/12*$H18</f>
        <v>0</v>
      </c>
      <c r="S18" s="208">
        <f>SUM('1.  LRAMVA Summary'!N$54:N$55)*(MONTH($E18)-1)/12*$H18</f>
        <v>0</v>
      </c>
      <c r="T18" s="208">
        <f>SUM('1.  LRAMVA Summary'!O$54:O$55)*(MONTH($E18)-1)/12*$H18</f>
        <v>0</v>
      </c>
      <c r="U18" s="208">
        <f>SUM('1.  LRAMVA Summary'!P$54:P$55)*(MONTH($E18)-1)/12*$H18</f>
        <v>0</v>
      </c>
      <c r="V18" s="208">
        <f>SUM('1.  LRAMVA Summary'!Q$54:Q$55)*(MONTH($E18)-1)/12*$H18</f>
        <v>0</v>
      </c>
      <c r="W18" s="209">
        <f>SUM(I18:V18)</f>
        <v>0</v>
      </c>
    </row>
    <row r="19" spans="2:23" s="9" customFormat="1">
      <c r="B19" s="210" t="s">
        <v>48</v>
      </c>
      <c r="C19" s="210">
        <v>1.47E-2</v>
      </c>
      <c r="D19" s="203"/>
      <c r="E19" s="211">
        <v>40664</v>
      </c>
      <c r="F19" s="205">
        <v>2011</v>
      </c>
      <c r="G19" s="212" t="s">
        <v>66</v>
      </c>
      <c r="H19" s="207">
        <f>C$16/12</f>
        <v>1.225E-3</v>
      </c>
      <c r="I19" s="208">
        <f>SUM('1.  LRAMVA Summary'!D$54:D$55)*(MONTH($E19)-1)/12*$H19</f>
        <v>0</v>
      </c>
      <c r="J19" s="208">
        <f>SUM('1.  LRAMVA Summary'!E$54:E$55)*(MONTH($E19)-1)/12*$H19</f>
        <v>0</v>
      </c>
      <c r="K19" s="208">
        <f>SUM('1.  LRAMVA Summary'!F$54:F$55)*(MONTH($E19)-1)/12*$H19</f>
        <v>0</v>
      </c>
      <c r="L19" s="208">
        <f>SUM('1.  LRAMVA Summary'!G$54:G$55)*(MONTH($E19)-1)/12*$H19</f>
        <v>0</v>
      </c>
      <c r="M19" s="208">
        <f>SUM('1.  LRAMVA Summary'!H$54:H$55)*(MONTH($E19)-1)/12*$H19</f>
        <v>0</v>
      </c>
      <c r="N19" s="208">
        <f>SUM('1.  LRAMVA Summary'!I$54:I$55)*(MONTH($E19)-1)/12*$H19</f>
        <v>0</v>
      </c>
      <c r="O19" s="208">
        <f>SUM('1.  LRAMVA Summary'!J$54:J$55)*(MONTH($E19)-1)/12*$H19</f>
        <v>0</v>
      </c>
      <c r="P19" s="208">
        <f>SUM('1.  LRAMVA Summary'!K$54:K$55)*(MONTH($E19)-1)/12*$H19</f>
        <v>0</v>
      </c>
      <c r="Q19" s="208">
        <f>SUM('1.  LRAMVA Summary'!L$54:L$55)*(MONTH($E19)-1)/12*$H19</f>
        <v>0</v>
      </c>
      <c r="R19" s="208">
        <f>SUM('1.  LRAMVA Summary'!M$54:M$55)*(MONTH($E19)-1)/12*$H19</f>
        <v>0</v>
      </c>
      <c r="S19" s="208">
        <f>SUM('1.  LRAMVA Summary'!N$54:N$55)*(MONTH($E19)-1)/12*$H19</f>
        <v>0</v>
      </c>
      <c r="T19" s="208">
        <f>SUM('1.  LRAMVA Summary'!O$54:O$55)*(MONTH($E19)-1)/12*$H19</f>
        <v>0</v>
      </c>
      <c r="U19" s="208">
        <f>SUM('1.  LRAMVA Summary'!P$54:P$55)*(MONTH($E19)-1)/12*$H19</f>
        <v>0</v>
      </c>
      <c r="V19" s="208">
        <f>SUM('1.  LRAMVA Summary'!Q$54:Q$55)*(MONTH($E19)-1)/12*$H19</f>
        <v>0</v>
      </c>
      <c r="W19" s="209">
        <f t="shared" si="0"/>
        <v>0</v>
      </c>
    </row>
    <row r="20" spans="2:23" s="9" customFormat="1">
      <c r="B20" s="210" t="s">
        <v>49</v>
      </c>
      <c r="C20" s="210">
        <v>1.47E-2</v>
      </c>
      <c r="D20" s="203"/>
      <c r="E20" s="211">
        <v>40695</v>
      </c>
      <c r="F20" s="205">
        <v>2011</v>
      </c>
      <c r="G20" s="212" t="s">
        <v>66</v>
      </c>
      <c r="H20" s="207">
        <f>C$16/12</f>
        <v>1.225E-3</v>
      </c>
      <c r="I20" s="208">
        <f>SUM('1.  LRAMVA Summary'!D$54:D$55)*(MONTH($E20)-1)/12*$H20</f>
        <v>0</v>
      </c>
      <c r="J20" s="208">
        <f>SUM('1.  LRAMVA Summary'!E$54:E$55)*(MONTH($E20)-1)/12*$H20</f>
        <v>0</v>
      </c>
      <c r="K20" s="208">
        <f>SUM('1.  LRAMVA Summary'!F$54:F$55)*(MONTH($E20)-1)/12*$H20</f>
        <v>0</v>
      </c>
      <c r="L20" s="208">
        <f>SUM('1.  LRAMVA Summary'!G$54:G$55)*(MONTH($E20)-1)/12*$H20</f>
        <v>0</v>
      </c>
      <c r="M20" s="208">
        <f>SUM('1.  LRAMVA Summary'!H$54:H$55)*(MONTH($E20)-1)/12*$H20</f>
        <v>0</v>
      </c>
      <c r="N20" s="208">
        <f>SUM('1.  LRAMVA Summary'!I$54:I$55)*(MONTH($E20)-1)/12*$H20</f>
        <v>0</v>
      </c>
      <c r="O20" s="208">
        <f>SUM('1.  LRAMVA Summary'!J$54:J$55)*(MONTH($E20)-1)/12*$H20</f>
        <v>0</v>
      </c>
      <c r="P20" s="208">
        <f>SUM('1.  LRAMVA Summary'!K$54:K$55)*(MONTH($E20)-1)/12*$H20</f>
        <v>0</v>
      </c>
      <c r="Q20" s="208">
        <f>SUM('1.  LRAMVA Summary'!L$54:L$55)*(MONTH($E20)-1)/12*$H20</f>
        <v>0</v>
      </c>
      <c r="R20" s="208">
        <f>SUM('1.  LRAMVA Summary'!M$54:M$55)*(MONTH($E20)-1)/12*$H20</f>
        <v>0</v>
      </c>
      <c r="S20" s="208">
        <f>SUM('1.  LRAMVA Summary'!N$54:N$55)*(MONTH($E20)-1)/12*$H20</f>
        <v>0</v>
      </c>
      <c r="T20" s="208">
        <f>SUM('1.  LRAMVA Summary'!O$54:O$55)*(MONTH($E20)-1)/12*$H20</f>
        <v>0</v>
      </c>
      <c r="U20" s="208">
        <f>SUM('1.  LRAMVA Summary'!P$54:P$55)*(MONTH($E20)-1)/12*$H20</f>
        <v>0</v>
      </c>
      <c r="V20" s="208">
        <f>SUM('1.  LRAMVA Summary'!Q$54:Q$55)*(MONTH($E20)-1)/12*$H20</f>
        <v>0</v>
      </c>
      <c r="W20" s="209">
        <f t="shared" si="0"/>
        <v>0</v>
      </c>
    </row>
    <row r="21" spans="2:23" s="9" customFormat="1">
      <c r="B21" s="210" t="s">
        <v>50</v>
      </c>
      <c r="C21" s="210">
        <v>1.47E-2</v>
      </c>
      <c r="D21" s="203"/>
      <c r="E21" s="211">
        <v>40725</v>
      </c>
      <c r="F21" s="205">
        <v>2011</v>
      </c>
      <c r="G21" s="212" t="s">
        <v>68</v>
      </c>
      <c r="H21" s="207">
        <f>C$17/12</f>
        <v>1.225E-3</v>
      </c>
      <c r="I21" s="208">
        <f>SUM('1.  LRAMVA Summary'!D$54:D$55)*(MONTH($E21)-1)/12*$H21</f>
        <v>0</v>
      </c>
      <c r="J21" s="208">
        <f>SUM('1.  LRAMVA Summary'!E$54:E$55)*(MONTH($E21)-1)/12*$H21</f>
        <v>0</v>
      </c>
      <c r="K21" s="208">
        <f>SUM('1.  LRAMVA Summary'!F$54:F$55)*(MONTH($E21)-1)/12*$H21</f>
        <v>0</v>
      </c>
      <c r="L21" s="208">
        <f>SUM('1.  LRAMVA Summary'!G$54:G$55)*(MONTH($E21)-1)/12*$H21</f>
        <v>0</v>
      </c>
      <c r="M21" s="208">
        <f>SUM('1.  LRAMVA Summary'!H$54:H$55)*(MONTH($E21)-1)/12*$H21</f>
        <v>0</v>
      </c>
      <c r="N21" s="208">
        <f>SUM('1.  LRAMVA Summary'!I$54:I$55)*(MONTH($E21)-1)/12*$H21</f>
        <v>0</v>
      </c>
      <c r="O21" s="208">
        <f>SUM('1.  LRAMVA Summary'!J$54:J$55)*(MONTH($E21)-1)/12*$H21</f>
        <v>0</v>
      </c>
      <c r="P21" s="208">
        <f>SUM('1.  LRAMVA Summary'!K$54:K$55)*(MONTH($E21)-1)/12*$H21</f>
        <v>0</v>
      </c>
      <c r="Q21" s="208">
        <f>SUM('1.  LRAMVA Summary'!L$54:L$55)*(MONTH($E21)-1)/12*$H21</f>
        <v>0</v>
      </c>
      <c r="R21" s="208">
        <f>SUM('1.  LRAMVA Summary'!M$54:M$55)*(MONTH($E21)-1)/12*$H21</f>
        <v>0</v>
      </c>
      <c r="S21" s="208">
        <f>SUM('1.  LRAMVA Summary'!N$54:N$55)*(MONTH($E21)-1)/12*$H21</f>
        <v>0</v>
      </c>
      <c r="T21" s="208">
        <f>SUM('1.  LRAMVA Summary'!O$54:O$55)*(MONTH($E21)-1)/12*$H21</f>
        <v>0</v>
      </c>
      <c r="U21" s="208">
        <f>SUM('1.  LRAMVA Summary'!P$54:P$55)*(MONTH($E21)-1)/12*$H21</f>
        <v>0</v>
      </c>
      <c r="V21" s="208">
        <f>SUM('1.  LRAMVA Summary'!Q$54:Q$55)*(MONTH($E21)-1)/12*$H21</f>
        <v>0</v>
      </c>
      <c r="W21" s="209">
        <f t="shared" si="0"/>
        <v>0</v>
      </c>
    </row>
    <row r="22" spans="2:23" s="9" customFormat="1">
      <c r="B22" s="210" t="s">
        <v>51</v>
      </c>
      <c r="C22" s="210">
        <v>1.47E-2</v>
      </c>
      <c r="D22" s="203"/>
      <c r="E22" s="211">
        <v>40756</v>
      </c>
      <c r="F22" s="205">
        <v>2011</v>
      </c>
      <c r="G22" s="212" t="s">
        <v>68</v>
      </c>
      <c r="H22" s="207">
        <f>C$17/12</f>
        <v>1.225E-3</v>
      </c>
      <c r="I22" s="208">
        <f>SUM('1.  LRAMVA Summary'!D$54:D$55)*(MONTH($E22)-1)/12*$H22</f>
        <v>0</v>
      </c>
      <c r="J22" s="208">
        <f>SUM('1.  LRAMVA Summary'!E$54:E$55)*(MONTH($E22)-1)/12*$H22</f>
        <v>0</v>
      </c>
      <c r="K22" s="208">
        <f>SUM('1.  LRAMVA Summary'!F$54:F$55)*(MONTH($E22)-1)/12*$H22</f>
        <v>0</v>
      </c>
      <c r="L22" s="208">
        <f>SUM('1.  LRAMVA Summary'!G$54:G$55)*(MONTH($E22)-1)/12*$H22</f>
        <v>0</v>
      </c>
      <c r="M22" s="208">
        <f>SUM('1.  LRAMVA Summary'!H$54:H$55)*(MONTH($E22)-1)/12*$H22</f>
        <v>0</v>
      </c>
      <c r="N22" s="208">
        <f>SUM('1.  LRAMVA Summary'!I$54:I$55)*(MONTH($E22)-1)/12*$H22</f>
        <v>0</v>
      </c>
      <c r="O22" s="208">
        <f>SUM('1.  LRAMVA Summary'!J$54:J$55)*(MONTH($E22)-1)/12*$H22</f>
        <v>0</v>
      </c>
      <c r="P22" s="208">
        <f>SUM('1.  LRAMVA Summary'!K$54:K$55)*(MONTH($E22)-1)/12*$H22</f>
        <v>0</v>
      </c>
      <c r="Q22" s="208">
        <f>SUM('1.  LRAMVA Summary'!L$54:L$55)*(MONTH($E22)-1)/12*$H22</f>
        <v>0</v>
      </c>
      <c r="R22" s="208">
        <f>SUM('1.  LRAMVA Summary'!M$54:M$55)*(MONTH($E22)-1)/12*$H22</f>
        <v>0</v>
      </c>
      <c r="S22" s="208">
        <f>SUM('1.  LRAMVA Summary'!N$54:N$55)*(MONTH($E22)-1)/12*$H22</f>
        <v>0</v>
      </c>
      <c r="T22" s="208">
        <f>SUM('1.  LRAMVA Summary'!O$54:O$55)*(MONTH($E22)-1)/12*$H22</f>
        <v>0</v>
      </c>
      <c r="U22" s="208">
        <f>SUM('1.  LRAMVA Summary'!P$54:P$55)*(MONTH($E22)-1)/12*$H22</f>
        <v>0</v>
      </c>
      <c r="V22" s="208">
        <f>SUM('1.  LRAMVA Summary'!Q$54:Q$55)*(MONTH($E22)-1)/12*$H22</f>
        <v>0</v>
      </c>
      <c r="W22" s="209">
        <f t="shared" si="0"/>
        <v>0</v>
      </c>
    </row>
    <row r="23" spans="2:23" s="9" customFormat="1">
      <c r="B23" s="210" t="s">
        <v>52</v>
      </c>
      <c r="C23" s="210">
        <v>1.47E-2</v>
      </c>
      <c r="D23" s="203"/>
      <c r="E23" s="211">
        <v>40787</v>
      </c>
      <c r="F23" s="205">
        <v>2011</v>
      </c>
      <c r="G23" s="212" t="s">
        <v>68</v>
      </c>
      <c r="H23" s="207">
        <f>C$17/12</f>
        <v>1.225E-3</v>
      </c>
      <c r="I23" s="208">
        <f>SUM('1.  LRAMVA Summary'!D$54:D$55)*(MONTH($E23)-1)/12*$H23</f>
        <v>0</v>
      </c>
      <c r="J23" s="208">
        <f>SUM('1.  LRAMVA Summary'!E$54:E$55)*(MONTH($E23)-1)/12*$H23</f>
        <v>0</v>
      </c>
      <c r="K23" s="208">
        <f>SUM('1.  LRAMVA Summary'!F$54:F$55)*(MONTH($E23)-1)/12*$H23</f>
        <v>0</v>
      </c>
      <c r="L23" s="208">
        <f>SUM('1.  LRAMVA Summary'!G$54:G$55)*(MONTH($E23)-1)/12*$H23</f>
        <v>0</v>
      </c>
      <c r="M23" s="208">
        <f>SUM('1.  LRAMVA Summary'!H$54:H$55)*(MONTH($E23)-1)/12*$H23</f>
        <v>0</v>
      </c>
      <c r="N23" s="208">
        <f>SUM('1.  LRAMVA Summary'!I$54:I$55)*(MONTH($E23)-1)/12*$H23</f>
        <v>0</v>
      </c>
      <c r="O23" s="208">
        <f>SUM('1.  LRAMVA Summary'!J$54:J$55)*(MONTH($E23)-1)/12*$H23</f>
        <v>0</v>
      </c>
      <c r="P23" s="208">
        <f>SUM('1.  LRAMVA Summary'!K$54:K$55)*(MONTH($E23)-1)/12*$H23</f>
        <v>0</v>
      </c>
      <c r="Q23" s="208">
        <f>SUM('1.  LRAMVA Summary'!L$54:L$55)*(MONTH($E23)-1)/12*$H23</f>
        <v>0</v>
      </c>
      <c r="R23" s="208">
        <f>SUM('1.  LRAMVA Summary'!M$54:M$55)*(MONTH($E23)-1)/12*$H23</f>
        <v>0</v>
      </c>
      <c r="S23" s="208">
        <f>SUM('1.  LRAMVA Summary'!N$54:N$55)*(MONTH($E23)-1)/12*$H23</f>
        <v>0</v>
      </c>
      <c r="T23" s="208">
        <f>SUM('1.  LRAMVA Summary'!O$54:O$55)*(MONTH($E23)-1)/12*$H23</f>
        <v>0</v>
      </c>
      <c r="U23" s="208">
        <f>SUM('1.  LRAMVA Summary'!P$54:P$55)*(MONTH($E23)-1)/12*$H23</f>
        <v>0</v>
      </c>
      <c r="V23" s="208">
        <f>SUM('1.  LRAMVA Summary'!Q$54:Q$55)*(MONTH($E23)-1)/12*$H23</f>
        <v>0</v>
      </c>
      <c r="W23" s="209">
        <f t="shared" si="0"/>
        <v>0</v>
      </c>
    </row>
    <row r="24" spans="2:23" s="9" customFormat="1">
      <c r="B24" s="210" t="s">
        <v>53</v>
      </c>
      <c r="C24" s="210">
        <v>1.47E-2</v>
      </c>
      <c r="D24" s="203"/>
      <c r="E24" s="211">
        <v>40817</v>
      </c>
      <c r="F24" s="205">
        <v>2011</v>
      </c>
      <c r="G24" s="212" t="s">
        <v>69</v>
      </c>
      <c r="H24" s="207">
        <f>C$18/12</f>
        <v>1.225E-3</v>
      </c>
      <c r="I24" s="208">
        <f>SUM('1.  LRAMVA Summary'!D$54:D$55)*(MONTH($E24)-1)/12*$H24</f>
        <v>0</v>
      </c>
      <c r="J24" s="208">
        <f>SUM('1.  LRAMVA Summary'!E$54:E$55)*(MONTH($E24)-1)/12*$H24</f>
        <v>0</v>
      </c>
      <c r="K24" s="208">
        <f>SUM('1.  LRAMVA Summary'!F$54:F$55)*(MONTH($E24)-1)/12*$H24</f>
        <v>0</v>
      </c>
      <c r="L24" s="208">
        <f>SUM('1.  LRAMVA Summary'!G$54:G$55)*(MONTH($E24)-1)/12*$H24</f>
        <v>0</v>
      </c>
      <c r="M24" s="208">
        <f>SUM('1.  LRAMVA Summary'!H$54:H$55)*(MONTH($E24)-1)/12*$H24</f>
        <v>0</v>
      </c>
      <c r="N24" s="208">
        <f>SUM('1.  LRAMVA Summary'!I$54:I$55)*(MONTH($E24)-1)/12*$H24</f>
        <v>0</v>
      </c>
      <c r="O24" s="208">
        <f>SUM('1.  LRAMVA Summary'!J$54:J$55)*(MONTH($E24)-1)/12*$H24</f>
        <v>0</v>
      </c>
      <c r="P24" s="208">
        <f>SUM('1.  LRAMVA Summary'!K$54:K$55)*(MONTH($E24)-1)/12*$H24</f>
        <v>0</v>
      </c>
      <c r="Q24" s="208">
        <f>SUM('1.  LRAMVA Summary'!L$54:L$55)*(MONTH($E24)-1)/12*$H24</f>
        <v>0</v>
      </c>
      <c r="R24" s="208">
        <f>SUM('1.  LRAMVA Summary'!M$54:M$55)*(MONTH($E24)-1)/12*$H24</f>
        <v>0</v>
      </c>
      <c r="S24" s="208">
        <f>SUM('1.  LRAMVA Summary'!N$54:N$55)*(MONTH($E24)-1)/12*$H24</f>
        <v>0</v>
      </c>
      <c r="T24" s="208">
        <f>SUM('1.  LRAMVA Summary'!O$54:O$55)*(MONTH($E24)-1)/12*$H24</f>
        <v>0</v>
      </c>
      <c r="U24" s="208">
        <f>SUM('1.  LRAMVA Summary'!P$54:P$55)*(MONTH($E24)-1)/12*$H24</f>
        <v>0</v>
      </c>
      <c r="V24" s="208">
        <f>SUM('1.  LRAMVA Summary'!Q$54:Q$55)*(MONTH($E24)-1)/12*$H24</f>
        <v>0</v>
      </c>
      <c r="W24" s="209">
        <f t="shared" si="0"/>
        <v>0</v>
      </c>
    </row>
    <row r="25" spans="2:23" s="9" customFormat="1">
      <c r="B25" s="210" t="s">
        <v>54</v>
      </c>
      <c r="C25" s="210">
        <v>1.47E-2</v>
      </c>
      <c r="D25" s="203"/>
      <c r="E25" s="211">
        <v>40848</v>
      </c>
      <c r="F25" s="205">
        <v>2011</v>
      </c>
      <c r="G25" s="212" t="s">
        <v>69</v>
      </c>
      <c r="H25" s="207">
        <f>C$18/12</f>
        <v>1.225E-3</v>
      </c>
      <c r="I25" s="208">
        <f>SUM('1.  LRAMVA Summary'!D$54:D$55)*(MONTH($E25)-1)/12*$H25</f>
        <v>0</v>
      </c>
      <c r="J25" s="208">
        <f>SUM('1.  LRAMVA Summary'!E$54:E$55)*(MONTH($E25)-1)/12*$H25</f>
        <v>0</v>
      </c>
      <c r="K25" s="208">
        <f>SUM('1.  LRAMVA Summary'!F$54:F$55)*(MONTH($E25)-1)/12*$H25</f>
        <v>0</v>
      </c>
      <c r="L25" s="208">
        <f>SUM('1.  LRAMVA Summary'!G$54:G$55)*(MONTH($E25)-1)/12*$H25</f>
        <v>0</v>
      </c>
      <c r="M25" s="208">
        <f>SUM('1.  LRAMVA Summary'!H$54:H$55)*(MONTH($E25)-1)/12*$H25</f>
        <v>0</v>
      </c>
      <c r="N25" s="208">
        <f>SUM('1.  LRAMVA Summary'!I$54:I$55)*(MONTH($E25)-1)/12*$H25</f>
        <v>0</v>
      </c>
      <c r="O25" s="208">
        <f>SUM('1.  LRAMVA Summary'!J$54:J$55)*(MONTH($E25)-1)/12*$H25</f>
        <v>0</v>
      </c>
      <c r="P25" s="208">
        <f>SUM('1.  LRAMVA Summary'!K$54:K$55)*(MONTH($E25)-1)/12*$H25</f>
        <v>0</v>
      </c>
      <c r="Q25" s="208">
        <f>SUM('1.  LRAMVA Summary'!L$54:L$55)*(MONTH($E25)-1)/12*$H25</f>
        <v>0</v>
      </c>
      <c r="R25" s="208">
        <f>SUM('1.  LRAMVA Summary'!M$54:M$55)*(MONTH($E25)-1)/12*$H25</f>
        <v>0</v>
      </c>
      <c r="S25" s="208">
        <f>SUM('1.  LRAMVA Summary'!N$54:N$55)*(MONTH($E25)-1)/12*$H25</f>
        <v>0</v>
      </c>
      <c r="T25" s="208">
        <f>SUM('1.  LRAMVA Summary'!O$54:O$55)*(MONTH($E25)-1)/12*$H25</f>
        <v>0</v>
      </c>
      <c r="U25" s="208">
        <f>SUM('1.  LRAMVA Summary'!P$54:P$55)*(MONTH($E25)-1)/12*$H25</f>
        <v>0</v>
      </c>
      <c r="V25" s="208">
        <f>SUM('1.  LRAMVA Summary'!Q$54:Q$55)*(MONTH($E25)-1)/12*$H25</f>
        <v>0</v>
      </c>
      <c r="W25" s="209">
        <f t="shared" si="0"/>
        <v>0</v>
      </c>
    </row>
    <row r="26" spans="2:23" s="9" customFormat="1">
      <c r="B26" s="210" t="s">
        <v>55</v>
      </c>
      <c r="C26" s="210">
        <v>1.47E-2</v>
      </c>
      <c r="D26" s="203"/>
      <c r="E26" s="211">
        <v>40878</v>
      </c>
      <c r="F26" s="205">
        <v>2011</v>
      </c>
      <c r="G26" s="212" t="s">
        <v>69</v>
      </c>
      <c r="H26" s="207">
        <f>C$18/12</f>
        <v>1.225E-3</v>
      </c>
      <c r="I26" s="208">
        <f>SUM('1.  LRAMVA Summary'!D$54:D$55)*(MONTH($E26)-1)/12*$H26</f>
        <v>0</v>
      </c>
      <c r="J26" s="208">
        <f>SUM('1.  LRAMVA Summary'!E$54:E$55)*(MONTH($E26)-1)/12*$H26</f>
        <v>0</v>
      </c>
      <c r="K26" s="208">
        <f>SUM('1.  LRAMVA Summary'!F$54:F$55)*(MONTH($E26)-1)/12*$H26</f>
        <v>0</v>
      </c>
      <c r="L26" s="208">
        <f>SUM('1.  LRAMVA Summary'!G$54:G$55)*(MONTH($E26)-1)/12*$H26</f>
        <v>0</v>
      </c>
      <c r="M26" s="208">
        <f>SUM('1.  LRAMVA Summary'!H$54:H$55)*(MONTH($E26)-1)/12*$H26</f>
        <v>0</v>
      </c>
      <c r="N26" s="208">
        <f>SUM('1.  LRAMVA Summary'!I$54:I$55)*(MONTH($E26)-1)/12*$H26</f>
        <v>0</v>
      </c>
      <c r="O26" s="208">
        <f>SUM('1.  LRAMVA Summary'!J$54:J$55)*(MONTH($E26)-1)/12*$H26</f>
        <v>0</v>
      </c>
      <c r="P26" s="208">
        <f>SUM('1.  LRAMVA Summary'!K$54:K$55)*(MONTH($E26)-1)/12*$H26</f>
        <v>0</v>
      </c>
      <c r="Q26" s="208">
        <f>SUM('1.  LRAMVA Summary'!L$54:L$55)*(MONTH($E26)-1)/12*$H26</f>
        <v>0</v>
      </c>
      <c r="R26" s="208">
        <f>SUM('1.  LRAMVA Summary'!M$54:M$55)*(MONTH($E26)-1)/12*$H26</f>
        <v>0</v>
      </c>
      <c r="S26" s="208">
        <f>SUM('1.  LRAMVA Summary'!N$54:N$55)*(MONTH($E26)-1)/12*$H26</f>
        <v>0</v>
      </c>
      <c r="T26" s="208">
        <f>SUM('1.  LRAMVA Summary'!O$54:O$55)*(MONTH($E26)-1)/12*$H26</f>
        <v>0</v>
      </c>
      <c r="U26" s="208">
        <f>SUM('1.  LRAMVA Summary'!P$54:P$55)*(MONTH($E26)-1)/12*$H26</f>
        <v>0</v>
      </c>
      <c r="V26" s="208">
        <f>SUM('1.  LRAMVA Summary'!Q$54:Q$55)*(MONTH($E26)-1)/12*$H26</f>
        <v>0</v>
      </c>
      <c r="W26" s="209">
        <f>SUM(I26:V26)</f>
        <v>0</v>
      </c>
    </row>
    <row r="27" spans="2:23" s="9" customFormat="1" ht="15" thickBot="1">
      <c r="B27" s="210" t="s">
        <v>56</v>
      </c>
      <c r="C27" s="210">
        <v>1.47E-2</v>
      </c>
      <c r="D27" s="203"/>
      <c r="E27" s="213" t="s">
        <v>446</v>
      </c>
      <c r="F27" s="213"/>
      <c r="G27" s="214"/>
      <c r="H27" s="215"/>
      <c r="I27" s="216">
        <f>SUM(I15:I26)</f>
        <v>0</v>
      </c>
      <c r="J27" s="216">
        <f t="shared" ref="J27:O27" si="1">SUM(J15:J26)</f>
        <v>0</v>
      </c>
      <c r="K27" s="216">
        <f t="shared" si="1"/>
        <v>0</v>
      </c>
      <c r="L27" s="216">
        <f t="shared" si="1"/>
        <v>0</v>
      </c>
      <c r="M27" s="216">
        <f t="shared" si="1"/>
        <v>0</v>
      </c>
      <c r="N27" s="216">
        <f t="shared" si="1"/>
        <v>0</v>
      </c>
      <c r="O27" s="216">
        <f t="shared" si="1"/>
        <v>0</v>
      </c>
      <c r="P27" s="216">
        <f t="shared" ref="P27:V27" si="2">SUM(P15:P26)</f>
        <v>0</v>
      </c>
      <c r="Q27" s="216">
        <f t="shared" si="2"/>
        <v>0</v>
      </c>
      <c r="R27" s="216">
        <f t="shared" si="2"/>
        <v>0</v>
      </c>
      <c r="S27" s="216">
        <f t="shared" si="2"/>
        <v>0</v>
      </c>
      <c r="T27" s="216">
        <f t="shared" si="2"/>
        <v>0</v>
      </c>
      <c r="U27" s="216">
        <f t="shared" si="2"/>
        <v>0</v>
      </c>
      <c r="V27" s="216">
        <f t="shared" si="2"/>
        <v>0</v>
      </c>
      <c r="W27" s="216">
        <f>SUM(W15:W26)</f>
        <v>0</v>
      </c>
    </row>
    <row r="28" spans="2:23" s="9" customFormat="1" ht="15" thickTop="1">
      <c r="B28" s="210" t="s">
        <v>57</v>
      </c>
      <c r="C28" s="210">
        <v>1.47E-2</v>
      </c>
      <c r="D28" s="203"/>
      <c r="E28" s="217" t="s">
        <v>67</v>
      </c>
      <c r="F28" s="217"/>
      <c r="G28" s="218"/>
      <c r="H28" s="219"/>
      <c r="I28" s="220"/>
      <c r="J28" s="220"/>
      <c r="K28" s="220"/>
      <c r="L28" s="220"/>
      <c r="M28" s="220"/>
      <c r="N28" s="220"/>
      <c r="O28" s="220"/>
      <c r="P28" s="220"/>
      <c r="Q28" s="220"/>
      <c r="R28" s="220"/>
      <c r="S28" s="220"/>
      <c r="T28" s="220"/>
      <c r="U28" s="220"/>
      <c r="V28" s="220"/>
      <c r="W28" s="221"/>
    </row>
    <row r="29" spans="2:23" s="9" customFormat="1">
      <c r="B29" s="210" t="s">
        <v>58</v>
      </c>
      <c r="C29" s="210">
        <v>1.47E-2</v>
      </c>
      <c r="D29" s="203"/>
      <c r="E29" s="222" t="s">
        <v>410</v>
      </c>
      <c r="F29" s="222"/>
      <c r="G29" s="223"/>
      <c r="H29" s="224"/>
      <c r="I29" s="225">
        <f>I27+I28</f>
        <v>0</v>
      </c>
      <c r="J29" s="225">
        <f t="shared" ref="J29:M29" si="3">J27+J28</f>
        <v>0</v>
      </c>
      <c r="K29" s="225">
        <f t="shared" si="3"/>
        <v>0</v>
      </c>
      <c r="L29" s="225">
        <f t="shared" si="3"/>
        <v>0</v>
      </c>
      <c r="M29" s="225">
        <f t="shared" si="3"/>
        <v>0</v>
      </c>
      <c r="N29" s="225">
        <f>N27+N28</f>
        <v>0</v>
      </c>
      <c r="O29" s="225">
        <f>O27+O28</f>
        <v>0</v>
      </c>
      <c r="P29" s="225">
        <f t="shared" ref="P29:V29" si="4">P27+P28</f>
        <v>0</v>
      </c>
      <c r="Q29" s="225">
        <f t="shared" si="4"/>
        <v>0</v>
      </c>
      <c r="R29" s="225">
        <f t="shared" si="4"/>
        <v>0</v>
      </c>
      <c r="S29" s="225">
        <f t="shared" si="4"/>
        <v>0</v>
      </c>
      <c r="T29" s="225">
        <f t="shared" si="4"/>
        <v>0</v>
      </c>
      <c r="U29" s="225">
        <f t="shared" si="4"/>
        <v>0</v>
      </c>
      <c r="V29" s="225">
        <f t="shared" si="4"/>
        <v>0</v>
      </c>
      <c r="W29" s="225">
        <f>W27+W28</f>
        <v>0</v>
      </c>
    </row>
    <row r="30" spans="2:23" s="9" customFormat="1">
      <c r="B30" s="210" t="s">
        <v>59</v>
      </c>
      <c r="C30" s="210">
        <v>1.47E-2</v>
      </c>
      <c r="D30" s="203"/>
      <c r="E30" s="211">
        <v>40909</v>
      </c>
      <c r="F30" s="211" t="s">
        <v>175</v>
      </c>
      <c r="G30" s="212" t="s">
        <v>65</v>
      </c>
      <c r="H30" s="226">
        <f>C$19/12</f>
        <v>1.225E-3</v>
      </c>
      <c r="I30" s="227">
        <f>(SUM('1.  LRAMVA Summary'!D$54:D$56)+SUM('1.  LRAMVA Summary'!D$57:D$58)*(MONTH($E30)-1)/12)*$H30</f>
        <v>0</v>
      </c>
      <c r="J30" s="227">
        <f>(SUM('1.  LRAMVA Summary'!E$54:E$56)+SUM('1.  LRAMVA Summary'!E$57:E$58)*(MONTH($E30)-1)/12)*$H30</f>
        <v>0</v>
      </c>
      <c r="K30" s="227">
        <f>(SUM('1.  LRAMVA Summary'!F$54:F$56)+SUM('1.  LRAMVA Summary'!F$57:F$58)*(MONTH($E30)-1)/12)*$H30</f>
        <v>0</v>
      </c>
      <c r="L30" s="227">
        <f>(SUM('1.  LRAMVA Summary'!G$54:G$56)+SUM('1.  LRAMVA Summary'!G$57:G$58)*(MONTH($E30)-1)/12)*$H30</f>
        <v>0</v>
      </c>
      <c r="M30" s="227">
        <f>(SUM('1.  LRAMVA Summary'!H$54:H$56)+SUM('1.  LRAMVA Summary'!H$57:H$58)*(MONTH($E30)-1)/12)*$H30</f>
        <v>0</v>
      </c>
      <c r="N30" s="227">
        <f>(SUM('1.  LRAMVA Summary'!I$54:I$56)+SUM('1.  LRAMVA Summary'!I$57:I$58)*(MONTH($E30)-1)/12)*$H30</f>
        <v>0</v>
      </c>
      <c r="O30" s="227">
        <f>(SUM('1.  LRAMVA Summary'!J$54:J$56)+SUM('1.  LRAMVA Summary'!J$57:J$58)*(MONTH($E30)-1)/12)*$H30</f>
        <v>0</v>
      </c>
      <c r="P30" s="227">
        <f>(SUM('1.  LRAMVA Summary'!K$54:K$56)+SUM('1.  LRAMVA Summary'!K$57:K$58)*(MONTH($E30)-1)/12)*$H30</f>
        <v>0</v>
      </c>
      <c r="Q30" s="227">
        <f>(SUM('1.  LRAMVA Summary'!L$54:L$56)+SUM('1.  LRAMVA Summary'!L$57:L$58)*(MONTH($E30)-1)/12)*$H30</f>
        <v>0</v>
      </c>
      <c r="R30" s="227">
        <f>(SUM('1.  LRAMVA Summary'!M$54:M$56)+SUM('1.  LRAMVA Summary'!M$57:M$58)*(MONTH($E30)-1)/12)*$H30</f>
        <v>0</v>
      </c>
      <c r="S30" s="227">
        <f>(SUM('1.  LRAMVA Summary'!N$54:N$56)+SUM('1.  LRAMVA Summary'!N$57:N$58)*(MONTH($E30)-1)/12)*$H30</f>
        <v>0</v>
      </c>
      <c r="T30" s="227">
        <f>(SUM('1.  LRAMVA Summary'!O$54:O$56)+SUM('1.  LRAMVA Summary'!O$57:O$58)*(MONTH($E30)-1)/12)*$H30</f>
        <v>0</v>
      </c>
      <c r="U30" s="227">
        <f>(SUM('1.  LRAMVA Summary'!P$54:P$56)+SUM('1.  LRAMVA Summary'!P$57:P$58)*(MONTH($E30)-1)/12)*$H30</f>
        <v>0</v>
      </c>
      <c r="V30" s="227">
        <f>(SUM('1.  LRAMVA Summary'!Q$54:Q$56)+SUM('1.  LRAMVA Summary'!Q$57:Q$58)*(MONTH($E30)-1)/12)*$H30</f>
        <v>0</v>
      </c>
      <c r="W30" s="228">
        <f>SUM(I30:V30)</f>
        <v>0</v>
      </c>
    </row>
    <row r="31" spans="2:23" s="9" customFormat="1">
      <c r="B31" s="210" t="s">
        <v>60</v>
      </c>
      <c r="C31" s="210">
        <v>1.47E-2</v>
      </c>
      <c r="D31" s="203"/>
      <c r="E31" s="211">
        <v>40940</v>
      </c>
      <c r="F31" s="211" t="s">
        <v>175</v>
      </c>
      <c r="G31" s="212" t="s">
        <v>65</v>
      </c>
      <c r="H31" s="226">
        <f>C$19/12</f>
        <v>1.225E-3</v>
      </c>
      <c r="I31" s="227">
        <f>(SUM('1.  LRAMVA Summary'!D$54:D$56)+SUM('1.  LRAMVA Summary'!D$57:D$58)*(MONTH($E31)-1)/12)*$H31</f>
        <v>0</v>
      </c>
      <c r="J31" s="227">
        <f>(SUM('1.  LRAMVA Summary'!E$54:E$56)+SUM('1.  LRAMVA Summary'!E$57:E$58)*(MONTH($E31)-1)/12)*$H31</f>
        <v>0</v>
      </c>
      <c r="K31" s="227">
        <f>(SUM('1.  LRAMVA Summary'!F$54:F$56)+SUM('1.  LRAMVA Summary'!F$57:F$58)*(MONTH($E31)-1)/12)*$H31</f>
        <v>0</v>
      </c>
      <c r="L31" s="227">
        <f>(SUM('1.  LRAMVA Summary'!G$54:G$56)+SUM('1.  LRAMVA Summary'!G$57:G$58)*(MONTH($E31)-1)/12)*$H31</f>
        <v>0</v>
      </c>
      <c r="M31" s="227">
        <f>(SUM('1.  LRAMVA Summary'!H$54:H$56)+SUM('1.  LRAMVA Summary'!H$57:H$58)*(MONTH($E31)-1)/12)*$H31</f>
        <v>0</v>
      </c>
      <c r="N31" s="227">
        <f>(SUM('1.  LRAMVA Summary'!I$54:I$56)+SUM('1.  LRAMVA Summary'!I$57:I$58)*(MONTH($E31)-1)/12)*$H31</f>
        <v>0</v>
      </c>
      <c r="O31" s="227">
        <f>(SUM('1.  LRAMVA Summary'!J$54:J$56)+SUM('1.  LRAMVA Summary'!J$57:J$58)*(MONTH($E31)-1)/12)*$H31</f>
        <v>0</v>
      </c>
      <c r="P31" s="227">
        <f>(SUM('1.  LRAMVA Summary'!K$54:K$56)+SUM('1.  LRAMVA Summary'!K$57:K$58)*(MONTH($E31)-1)/12)*$H31</f>
        <v>0</v>
      </c>
      <c r="Q31" s="227">
        <f>(SUM('1.  LRAMVA Summary'!L$54:L$56)+SUM('1.  LRAMVA Summary'!L$57:L$58)*(MONTH($E31)-1)/12)*$H31</f>
        <v>0</v>
      </c>
      <c r="R31" s="227">
        <f>(SUM('1.  LRAMVA Summary'!M$54:M$56)+SUM('1.  LRAMVA Summary'!M$57:M$58)*(MONTH($E31)-1)/12)*$H31</f>
        <v>0</v>
      </c>
      <c r="S31" s="227">
        <f>(SUM('1.  LRAMVA Summary'!N$54:N$56)+SUM('1.  LRAMVA Summary'!N$57:N$58)*(MONTH($E31)-1)/12)*$H31</f>
        <v>0</v>
      </c>
      <c r="T31" s="227">
        <f>(SUM('1.  LRAMVA Summary'!O$54:O$56)+SUM('1.  LRAMVA Summary'!O$57:O$58)*(MONTH($E31)-1)/12)*$H31</f>
        <v>0</v>
      </c>
      <c r="U31" s="227">
        <f>(SUM('1.  LRAMVA Summary'!P$54:P$56)+SUM('1.  LRAMVA Summary'!P$57:P$58)*(MONTH($E31)-1)/12)*$H31</f>
        <v>0</v>
      </c>
      <c r="V31" s="227">
        <f>(SUM('1.  LRAMVA Summary'!Q$54:Q$56)+SUM('1.  LRAMVA Summary'!Q$57:Q$58)*(MONTH($E31)-1)/12)*$H31</f>
        <v>0</v>
      </c>
      <c r="W31" s="228">
        <f t="shared" ref="W31:W40" si="5">SUM(I31:V31)</f>
        <v>0</v>
      </c>
    </row>
    <row r="32" spans="2:23" s="9" customFormat="1">
      <c r="B32" s="210" t="s">
        <v>61</v>
      </c>
      <c r="C32" s="210">
        <v>1.0999999999999999E-2</v>
      </c>
      <c r="D32" s="203"/>
      <c r="E32" s="211">
        <v>40969</v>
      </c>
      <c r="F32" s="211" t="s">
        <v>175</v>
      </c>
      <c r="G32" s="212" t="s">
        <v>65</v>
      </c>
      <c r="H32" s="226">
        <f>C$19/12</f>
        <v>1.225E-3</v>
      </c>
      <c r="I32" s="227">
        <f>(SUM('1.  LRAMVA Summary'!D$54:D$56)+SUM('1.  LRAMVA Summary'!D$57:D$58)*(MONTH($E32)-1)/12)*$H32</f>
        <v>0</v>
      </c>
      <c r="J32" s="227">
        <f>(SUM('1.  LRAMVA Summary'!E$54:E$56)+SUM('1.  LRAMVA Summary'!E$57:E$58)*(MONTH($E32)-1)/12)*$H32</f>
        <v>0</v>
      </c>
      <c r="K32" s="227">
        <f>(SUM('1.  LRAMVA Summary'!F$54:F$56)+SUM('1.  LRAMVA Summary'!F$57:F$58)*(MONTH($E32)-1)/12)*$H32</f>
        <v>0</v>
      </c>
      <c r="L32" s="227">
        <f>(SUM('1.  LRAMVA Summary'!G$54:G$56)+SUM('1.  LRAMVA Summary'!G$57:G$58)*(MONTH($E32)-1)/12)*$H32</f>
        <v>0</v>
      </c>
      <c r="M32" s="227">
        <f>(SUM('1.  LRAMVA Summary'!H$54:H$56)+SUM('1.  LRAMVA Summary'!H$57:H$58)*(MONTH($E32)-1)/12)*$H32</f>
        <v>0</v>
      </c>
      <c r="N32" s="227">
        <f>(SUM('1.  LRAMVA Summary'!I$54:I$56)+SUM('1.  LRAMVA Summary'!I$57:I$58)*(MONTH($E32)-1)/12)*$H32</f>
        <v>0</v>
      </c>
      <c r="O32" s="227">
        <f>(SUM('1.  LRAMVA Summary'!J$54:J$56)+SUM('1.  LRAMVA Summary'!J$57:J$58)*(MONTH($E32)-1)/12)*$H32</f>
        <v>0</v>
      </c>
      <c r="P32" s="227">
        <f>(SUM('1.  LRAMVA Summary'!K$54:K$56)+SUM('1.  LRAMVA Summary'!K$57:K$58)*(MONTH($E32)-1)/12)*$H32</f>
        <v>0</v>
      </c>
      <c r="Q32" s="227">
        <f>(SUM('1.  LRAMVA Summary'!L$54:L$56)+SUM('1.  LRAMVA Summary'!L$57:L$58)*(MONTH($E32)-1)/12)*$H32</f>
        <v>0</v>
      </c>
      <c r="R32" s="227">
        <f>(SUM('1.  LRAMVA Summary'!M$54:M$56)+SUM('1.  LRAMVA Summary'!M$57:M$58)*(MONTH($E32)-1)/12)*$H32</f>
        <v>0</v>
      </c>
      <c r="S32" s="227">
        <f>(SUM('1.  LRAMVA Summary'!N$54:N$56)+SUM('1.  LRAMVA Summary'!N$57:N$58)*(MONTH($E32)-1)/12)*$H32</f>
        <v>0</v>
      </c>
      <c r="T32" s="227">
        <f>(SUM('1.  LRAMVA Summary'!O$54:O$56)+SUM('1.  LRAMVA Summary'!O$57:O$58)*(MONTH($E32)-1)/12)*$H32</f>
        <v>0</v>
      </c>
      <c r="U32" s="227">
        <f>(SUM('1.  LRAMVA Summary'!P$54:P$56)+SUM('1.  LRAMVA Summary'!P$57:P$58)*(MONTH($E32)-1)/12)*$H32</f>
        <v>0</v>
      </c>
      <c r="V32" s="227">
        <f>(SUM('1.  LRAMVA Summary'!Q$54:Q$56)+SUM('1.  LRAMVA Summary'!Q$57:Q$58)*(MONTH($E32)-1)/12)*$H32</f>
        <v>0</v>
      </c>
      <c r="W32" s="228">
        <f t="shared" si="5"/>
        <v>0</v>
      </c>
    </row>
    <row r="33" spans="2:23" s="9" customFormat="1">
      <c r="B33" s="210" t="s">
        <v>173</v>
      </c>
      <c r="C33" s="210">
        <v>1.0999999999999999E-2</v>
      </c>
      <c r="D33" s="203"/>
      <c r="E33" s="211">
        <v>41000</v>
      </c>
      <c r="F33" s="211" t="s">
        <v>175</v>
      </c>
      <c r="G33" s="212" t="s">
        <v>66</v>
      </c>
      <c r="H33" s="229">
        <f>C$20/12</f>
        <v>1.225E-3</v>
      </c>
      <c r="I33" s="227">
        <f>(SUM('1.  LRAMVA Summary'!D$54:D$56)+SUM('1.  LRAMVA Summary'!D$57:D$58)*(MONTH($E33)-1)/12)*$H33</f>
        <v>0</v>
      </c>
      <c r="J33" s="227">
        <f>(SUM('1.  LRAMVA Summary'!E$54:E$56)+SUM('1.  LRAMVA Summary'!E$57:E$58)*(MONTH($E33)-1)/12)*$H33</f>
        <v>0</v>
      </c>
      <c r="K33" s="227">
        <f>(SUM('1.  LRAMVA Summary'!F$54:F$56)+SUM('1.  LRAMVA Summary'!F$57:F$58)*(MONTH($E33)-1)/12)*$H33</f>
        <v>0</v>
      </c>
      <c r="L33" s="227">
        <f>(SUM('1.  LRAMVA Summary'!G$54:G$56)+SUM('1.  LRAMVA Summary'!G$57:G$58)*(MONTH($E33)-1)/12)*$H33</f>
        <v>0</v>
      </c>
      <c r="M33" s="227">
        <f>(SUM('1.  LRAMVA Summary'!H$54:H$56)+SUM('1.  LRAMVA Summary'!H$57:H$58)*(MONTH($E33)-1)/12)*$H33</f>
        <v>0</v>
      </c>
      <c r="N33" s="227">
        <f>(SUM('1.  LRAMVA Summary'!I$54:I$56)+SUM('1.  LRAMVA Summary'!I$57:I$58)*(MONTH($E33)-1)/12)*$H33</f>
        <v>0</v>
      </c>
      <c r="O33" s="227">
        <f>(SUM('1.  LRAMVA Summary'!J$54:J$56)+SUM('1.  LRAMVA Summary'!J$57:J$58)*(MONTH($E33)-1)/12)*$H33</f>
        <v>0</v>
      </c>
      <c r="P33" s="227">
        <f>(SUM('1.  LRAMVA Summary'!K$54:K$56)+SUM('1.  LRAMVA Summary'!K$57:K$58)*(MONTH($E33)-1)/12)*$H33</f>
        <v>0</v>
      </c>
      <c r="Q33" s="227">
        <f>(SUM('1.  LRAMVA Summary'!L$54:L$56)+SUM('1.  LRAMVA Summary'!L$57:L$58)*(MONTH($E33)-1)/12)*$H33</f>
        <v>0</v>
      </c>
      <c r="R33" s="227">
        <f>(SUM('1.  LRAMVA Summary'!M$54:M$56)+SUM('1.  LRAMVA Summary'!M$57:M$58)*(MONTH($E33)-1)/12)*$H33</f>
        <v>0</v>
      </c>
      <c r="S33" s="227">
        <f>(SUM('1.  LRAMVA Summary'!N$54:N$56)+SUM('1.  LRAMVA Summary'!N$57:N$58)*(MONTH($E33)-1)/12)*$H33</f>
        <v>0</v>
      </c>
      <c r="T33" s="227">
        <f>(SUM('1.  LRAMVA Summary'!O$54:O$56)+SUM('1.  LRAMVA Summary'!O$57:O$58)*(MONTH($E33)-1)/12)*$H33</f>
        <v>0</v>
      </c>
      <c r="U33" s="227">
        <f>(SUM('1.  LRAMVA Summary'!P$54:P$56)+SUM('1.  LRAMVA Summary'!P$57:P$58)*(MONTH($E33)-1)/12)*$H33</f>
        <v>0</v>
      </c>
      <c r="V33" s="227">
        <f>(SUM('1.  LRAMVA Summary'!Q$54:Q$56)+SUM('1.  LRAMVA Summary'!Q$57:Q$58)*(MONTH($E33)-1)/12)*$H33</f>
        <v>0</v>
      </c>
      <c r="W33" s="228">
        <f t="shared" si="5"/>
        <v>0</v>
      </c>
    </row>
    <row r="34" spans="2:23" s="9" customFormat="1">
      <c r="B34" s="210" t="s">
        <v>174</v>
      </c>
      <c r="C34" s="210">
        <v>1.0999999999999999E-2</v>
      </c>
      <c r="D34" s="203"/>
      <c r="E34" s="211">
        <v>41030</v>
      </c>
      <c r="F34" s="211" t="s">
        <v>175</v>
      </c>
      <c r="G34" s="212" t="s">
        <v>66</v>
      </c>
      <c r="H34" s="226">
        <f>C$20/12</f>
        <v>1.225E-3</v>
      </c>
      <c r="I34" s="227">
        <f>(SUM('1.  LRAMVA Summary'!D$54:D$56)+SUM('1.  LRAMVA Summary'!D$57:D$58)*(MONTH($E34)-1)/12)*$H34</f>
        <v>0</v>
      </c>
      <c r="J34" s="227">
        <f>(SUM('1.  LRAMVA Summary'!E$54:E$56)+SUM('1.  LRAMVA Summary'!E$57:E$58)*(MONTH($E34)-1)/12)*$H34</f>
        <v>0</v>
      </c>
      <c r="K34" s="227">
        <f>(SUM('1.  LRAMVA Summary'!F$54:F$56)+SUM('1.  LRAMVA Summary'!F$57:F$58)*(MONTH($E34)-1)/12)*$H34</f>
        <v>0</v>
      </c>
      <c r="L34" s="227">
        <f>(SUM('1.  LRAMVA Summary'!G$54:G$56)+SUM('1.  LRAMVA Summary'!G$57:G$58)*(MONTH($E34)-1)/12)*$H34</f>
        <v>0</v>
      </c>
      <c r="M34" s="227">
        <f>(SUM('1.  LRAMVA Summary'!H$54:H$56)+SUM('1.  LRAMVA Summary'!H$57:H$58)*(MONTH($E34)-1)/12)*$H34</f>
        <v>0</v>
      </c>
      <c r="N34" s="227">
        <f>(SUM('1.  LRAMVA Summary'!I$54:I$56)+SUM('1.  LRAMVA Summary'!I$57:I$58)*(MONTH($E34)-1)/12)*$H34</f>
        <v>0</v>
      </c>
      <c r="O34" s="227">
        <f>(SUM('1.  LRAMVA Summary'!J$54:J$56)+SUM('1.  LRAMVA Summary'!J$57:J$58)*(MONTH($E34)-1)/12)*$H34</f>
        <v>0</v>
      </c>
      <c r="P34" s="227">
        <f>(SUM('1.  LRAMVA Summary'!K$54:K$56)+SUM('1.  LRAMVA Summary'!K$57:K$58)*(MONTH($E34)-1)/12)*$H34</f>
        <v>0</v>
      </c>
      <c r="Q34" s="227">
        <f>(SUM('1.  LRAMVA Summary'!L$54:L$56)+SUM('1.  LRAMVA Summary'!L$57:L$58)*(MONTH($E34)-1)/12)*$H34</f>
        <v>0</v>
      </c>
      <c r="R34" s="227">
        <f>(SUM('1.  LRAMVA Summary'!M$54:M$56)+SUM('1.  LRAMVA Summary'!M$57:M$58)*(MONTH($E34)-1)/12)*$H34</f>
        <v>0</v>
      </c>
      <c r="S34" s="227">
        <f>(SUM('1.  LRAMVA Summary'!N$54:N$56)+SUM('1.  LRAMVA Summary'!N$57:N$58)*(MONTH($E34)-1)/12)*$H34</f>
        <v>0</v>
      </c>
      <c r="T34" s="227">
        <f>(SUM('1.  LRAMVA Summary'!O$54:O$56)+SUM('1.  LRAMVA Summary'!O$57:O$58)*(MONTH($E34)-1)/12)*$H34</f>
        <v>0</v>
      </c>
      <c r="U34" s="227">
        <f>(SUM('1.  LRAMVA Summary'!P$54:P$56)+SUM('1.  LRAMVA Summary'!P$57:P$58)*(MONTH($E34)-1)/12)*$H34</f>
        <v>0</v>
      </c>
      <c r="V34" s="227">
        <f>(SUM('1.  LRAMVA Summary'!Q$54:Q$56)+SUM('1.  LRAMVA Summary'!Q$57:Q$58)*(MONTH($E34)-1)/12)*$H34</f>
        <v>0</v>
      </c>
      <c r="W34" s="228">
        <f t="shared" si="5"/>
        <v>0</v>
      </c>
    </row>
    <row r="35" spans="2:23" s="9" customFormat="1">
      <c r="B35" s="210" t="s">
        <v>73</v>
      </c>
      <c r="C35" s="210">
        <v>1.0999999999999999E-2</v>
      </c>
      <c r="D35" s="203"/>
      <c r="E35" s="211">
        <v>41061</v>
      </c>
      <c r="F35" s="211" t="s">
        <v>175</v>
      </c>
      <c r="G35" s="212" t="s">
        <v>66</v>
      </c>
      <c r="H35" s="226">
        <f>C$20/12</f>
        <v>1.225E-3</v>
      </c>
      <c r="I35" s="227">
        <f>(SUM('1.  LRAMVA Summary'!D$54:D$56)+SUM('1.  LRAMVA Summary'!D$57:D$58)*(MONTH($E35)-1)/12)*$H35</f>
        <v>0</v>
      </c>
      <c r="J35" s="227">
        <f>(SUM('1.  LRAMVA Summary'!E$54:E$56)+SUM('1.  LRAMVA Summary'!E$57:E$58)*(MONTH($E35)-1)/12)*$H35</f>
        <v>0</v>
      </c>
      <c r="K35" s="227">
        <f>(SUM('1.  LRAMVA Summary'!F$54:F$56)+SUM('1.  LRAMVA Summary'!F$57:F$58)*(MONTH($E35)-1)/12)*$H35</f>
        <v>0</v>
      </c>
      <c r="L35" s="227">
        <f>(SUM('1.  LRAMVA Summary'!G$54:G$56)+SUM('1.  LRAMVA Summary'!G$57:G$58)*(MONTH($E35)-1)/12)*$H35</f>
        <v>0</v>
      </c>
      <c r="M35" s="227">
        <f>(SUM('1.  LRAMVA Summary'!H$54:H$56)+SUM('1.  LRAMVA Summary'!H$57:H$58)*(MONTH($E35)-1)/12)*$H35</f>
        <v>0</v>
      </c>
      <c r="N35" s="227">
        <f>(SUM('1.  LRAMVA Summary'!I$54:I$56)+SUM('1.  LRAMVA Summary'!I$57:I$58)*(MONTH($E35)-1)/12)*$H35</f>
        <v>0</v>
      </c>
      <c r="O35" s="227">
        <f>(SUM('1.  LRAMVA Summary'!J$54:J$56)+SUM('1.  LRAMVA Summary'!J$57:J$58)*(MONTH($E35)-1)/12)*$H35</f>
        <v>0</v>
      </c>
      <c r="P35" s="227">
        <f>(SUM('1.  LRAMVA Summary'!K$54:K$56)+SUM('1.  LRAMVA Summary'!K$57:K$58)*(MONTH($E35)-1)/12)*$H35</f>
        <v>0</v>
      </c>
      <c r="Q35" s="227">
        <f>(SUM('1.  LRAMVA Summary'!L$54:L$56)+SUM('1.  LRAMVA Summary'!L$57:L$58)*(MONTH($E35)-1)/12)*$H35</f>
        <v>0</v>
      </c>
      <c r="R35" s="227">
        <f>(SUM('1.  LRAMVA Summary'!M$54:M$56)+SUM('1.  LRAMVA Summary'!M$57:M$58)*(MONTH($E35)-1)/12)*$H35</f>
        <v>0</v>
      </c>
      <c r="S35" s="227">
        <f>(SUM('1.  LRAMVA Summary'!N$54:N$56)+SUM('1.  LRAMVA Summary'!N$57:N$58)*(MONTH($E35)-1)/12)*$H35</f>
        <v>0</v>
      </c>
      <c r="T35" s="227">
        <f>(SUM('1.  LRAMVA Summary'!O$54:O$56)+SUM('1.  LRAMVA Summary'!O$57:O$58)*(MONTH($E35)-1)/12)*$H35</f>
        <v>0</v>
      </c>
      <c r="U35" s="227">
        <f>(SUM('1.  LRAMVA Summary'!P$54:P$56)+SUM('1.  LRAMVA Summary'!P$57:P$58)*(MONTH($E35)-1)/12)*$H35</f>
        <v>0</v>
      </c>
      <c r="V35" s="227">
        <f>(SUM('1.  LRAMVA Summary'!Q$54:Q$56)+SUM('1.  LRAMVA Summary'!Q$57:Q$58)*(MONTH($E35)-1)/12)*$H35</f>
        <v>0</v>
      </c>
      <c r="W35" s="228">
        <f t="shared" si="5"/>
        <v>0</v>
      </c>
    </row>
    <row r="36" spans="2:23" s="9" customFormat="1">
      <c r="B36" s="210" t="s">
        <v>74</v>
      </c>
      <c r="C36" s="210">
        <v>1.0999999999999999E-2</v>
      </c>
      <c r="D36" s="203"/>
      <c r="E36" s="211">
        <v>41091</v>
      </c>
      <c r="F36" s="211" t="s">
        <v>175</v>
      </c>
      <c r="G36" s="212" t="s">
        <v>68</v>
      </c>
      <c r="H36" s="229">
        <f>C$21/12</f>
        <v>1.225E-3</v>
      </c>
      <c r="I36" s="227">
        <f>(SUM('1.  LRAMVA Summary'!D$54:D$56)+SUM('1.  LRAMVA Summary'!D$57:D$58)*(MONTH($E36)-1)/12)*$H36</f>
        <v>0</v>
      </c>
      <c r="J36" s="227">
        <f>(SUM('1.  LRAMVA Summary'!E$54:E$56)+SUM('1.  LRAMVA Summary'!E$57:E$58)*(MONTH($E36)-1)/12)*$H36</f>
        <v>0</v>
      </c>
      <c r="K36" s="227">
        <f>(SUM('1.  LRAMVA Summary'!F$54:F$56)+SUM('1.  LRAMVA Summary'!F$57:F$58)*(MONTH($E36)-1)/12)*$H36</f>
        <v>0</v>
      </c>
      <c r="L36" s="227">
        <f>(SUM('1.  LRAMVA Summary'!G$54:G$56)+SUM('1.  LRAMVA Summary'!G$57:G$58)*(MONTH($E36)-1)/12)*$H36</f>
        <v>0</v>
      </c>
      <c r="M36" s="227">
        <f>(SUM('1.  LRAMVA Summary'!H$54:H$56)+SUM('1.  LRAMVA Summary'!H$57:H$58)*(MONTH($E36)-1)/12)*$H36</f>
        <v>0</v>
      </c>
      <c r="N36" s="227">
        <f>(SUM('1.  LRAMVA Summary'!I$54:I$56)+SUM('1.  LRAMVA Summary'!I$57:I$58)*(MONTH($E36)-1)/12)*$H36</f>
        <v>0</v>
      </c>
      <c r="O36" s="227">
        <f>(SUM('1.  LRAMVA Summary'!J$54:J$56)+SUM('1.  LRAMVA Summary'!J$57:J$58)*(MONTH($E36)-1)/12)*$H36</f>
        <v>0</v>
      </c>
      <c r="P36" s="227">
        <f>(SUM('1.  LRAMVA Summary'!K$54:K$56)+SUM('1.  LRAMVA Summary'!K$57:K$58)*(MONTH($E36)-1)/12)*$H36</f>
        <v>0</v>
      </c>
      <c r="Q36" s="227">
        <f>(SUM('1.  LRAMVA Summary'!L$54:L$56)+SUM('1.  LRAMVA Summary'!L$57:L$58)*(MONTH($E36)-1)/12)*$H36</f>
        <v>0</v>
      </c>
      <c r="R36" s="227">
        <f>(SUM('1.  LRAMVA Summary'!M$54:M$56)+SUM('1.  LRAMVA Summary'!M$57:M$58)*(MONTH($E36)-1)/12)*$H36</f>
        <v>0</v>
      </c>
      <c r="S36" s="227">
        <f>(SUM('1.  LRAMVA Summary'!N$54:N$56)+SUM('1.  LRAMVA Summary'!N$57:N$58)*(MONTH($E36)-1)/12)*$H36</f>
        <v>0</v>
      </c>
      <c r="T36" s="227">
        <f>(SUM('1.  LRAMVA Summary'!O$54:O$56)+SUM('1.  LRAMVA Summary'!O$57:O$58)*(MONTH($E36)-1)/12)*$H36</f>
        <v>0</v>
      </c>
      <c r="U36" s="227">
        <f>(SUM('1.  LRAMVA Summary'!P$54:P$56)+SUM('1.  LRAMVA Summary'!P$57:P$58)*(MONTH($E36)-1)/12)*$H36</f>
        <v>0</v>
      </c>
      <c r="V36" s="227">
        <f>(SUM('1.  LRAMVA Summary'!Q$54:Q$56)+SUM('1.  LRAMVA Summary'!Q$57:Q$58)*(MONTH($E36)-1)/12)*$H36</f>
        <v>0</v>
      </c>
      <c r="W36" s="228">
        <f t="shared" si="5"/>
        <v>0</v>
      </c>
    </row>
    <row r="37" spans="2:23" s="9" customFormat="1">
      <c r="B37" s="210" t="s">
        <v>75</v>
      </c>
      <c r="C37" s="210">
        <v>1.0999999999999999E-2</v>
      </c>
      <c r="D37" s="203"/>
      <c r="E37" s="211">
        <v>41122</v>
      </c>
      <c r="F37" s="211" t="s">
        <v>175</v>
      </c>
      <c r="G37" s="212" t="s">
        <v>68</v>
      </c>
      <c r="H37" s="226">
        <f>C$21/12</f>
        <v>1.225E-3</v>
      </c>
      <c r="I37" s="227">
        <f>(SUM('1.  LRAMVA Summary'!D$54:D$56)+SUM('1.  LRAMVA Summary'!D$57:D$58)*(MONTH($E37)-1)/12)*$H37</f>
        <v>0</v>
      </c>
      <c r="J37" s="227">
        <f>(SUM('1.  LRAMVA Summary'!E$54:E$56)+SUM('1.  LRAMVA Summary'!E$57:E$58)*(MONTH($E37)-1)/12)*$H37</f>
        <v>0</v>
      </c>
      <c r="K37" s="227">
        <f>(SUM('1.  LRAMVA Summary'!F$54:F$56)+SUM('1.  LRAMVA Summary'!F$57:F$58)*(MONTH($E37)-1)/12)*$H37</f>
        <v>0</v>
      </c>
      <c r="L37" s="227">
        <f>(SUM('1.  LRAMVA Summary'!G$54:G$56)+SUM('1.  LRAMVA Summary'!G$57:G$58)*(MONTH($E37)-1)/12)*$H37</f>
        <v>0</v>
      </c>
      <c r="M37" s="227">
        <f>(SUM('1.  LRAMVA Summary'!H$54:H$56)+SUM('1.  LRAMVA Summary'!H$57:H$58)*(MONTH($E37)-1)/12)*$H37</f>
        <v>0</v>
      </c>
      <c r="N37" s="227">
        <f>(SUM('1.  LRAMVA Summary'!I$54:I$56)+SUM('1.  LRAMVA Summary'!I$57:I$58)*(MONTH($E37)-1)/12)*$H37</f>
        <v>0</v>
      </c>
      <c r="O37" s="227">
        <f>(SUM('1.  LRAMVA Summary'!J$54:J$56)+SUM('1.  LRAMVA Summary'!J$57:J$58)*(MONTH($E37)-1)/12)*$H37</f>
        <v>0</v>
      </c>
      <c r="P37" s="227">
        <f>(SUM('1.  LRAMVA Summary'!K$54:K$56)+SUM('1.  LRAMVA Summary'!K$57:K$58)*(MONTH($E37)-1)/12)*$H37</f>
        <v>0</v>
      </c>
      <c r="Q37" s="227">
        <f>(SUM('1.  LRAMVA Summary'!L$54:L$56)+SUM('1.  LRAMVA Summary'!L$57:L$58)*(MONTH($E37)-1)/12)*$H37</f>
        <v>0</v>
      </c>
      <c r="R37" s="227">
        <f>(SUM('1.  LRAMVA Summary'!M$54:M$56)+SUM('1.  LRAMVA Summary'!M$57:M$58)*(MONTH($E37)-1)/12)*$H37</f>
        <v>0</v>
      </c>
      <c r="S37" s="227">
        <f>(SUM('1.  LRAMVA Summary'!N$54:N$56)+SUM('1.  LRAMVA Summary'!N$57:N$58)*(MONTH($E37)-1)/12)*$H37</f>
        <v>0</v>
      </c>
      <c r="T37" s="227">
        <f>(SUM('1.  LRAMVA Summary'!O$54:O$56)+SUM('1.  LRAMVA Summary'!O$57:O$58)*(MONTH($E37)-1)/12)*$H37</f>
        <v>0</v>
      </c>
      <c r="U37" s="227">
        <f>(SUM('1.  LRAMVA Summary'!P$54:P$56)+SUM('1.  LRAMVA Summary'!P$57:P$58)*(MONTH($E37)-1)/12)*$H37</f>
        <v>0</v>
      </c>
      <c r="V37" s="227">
        <f>(SUM('1.  LRAMVA Summary'!Q$54:Q$56)+SUM('1.  LRAMVA Summary'!Q$57:Q$58)*(MONTH($E37)-1)/12)*$H37</f>
        <v>0</v>
      </c>
      <c r="W37" s="228">
        <f t="shared" si="5"/>
        <v>0</v>
      </c>
    </row>
    <row r="38" spans="2:23" s="9" customFormat="1">
      <c r="B38" s="210" t="s">
        <v>76</v>
      </c>
      <c r="C38" s="210">
        <v>1.0999999999999999E-2</v>
      </c>
      <c r="D38" s="203"/>
      <c r="E38" s="211">
        <v>41153</v>
      </c>
      <c r="F38" s="211" t="s">
        <v>175</v>
      </c>
      <c r="G38" s="212" t="s">
        <v>68</v>
      </c>
      <c r="H38" s="226">
        <f>C$21/12</f>
        <v>1.225E-3</v>
      </c>
      <c r="I38" s="227">
        <f>(SUM('1.  LRAMVA Summary'!D$54:D$56)+SUM('1.  LRAMVA Summary'!D$57:D$58)*(MONTH($E38)-1)/12)*$H38</f>
        <v>0</v>
      </c>
      <c r="J38" s="227">
        <f>(SUM('1.  LRAMVA Summary'!E$54:E$56)+SUM('1.  LRAMVA Summary'!E$57:E$58)*(MONTH($E38)-1)/12)*$H38</f>
        <v>0</v>
      </c>
      <c r="K38" s="227">
        <f>(SUM('1.  LRAMVA Summary'!F$54:F$56)+SUM('1.  LRAMVA Summary'!F$57:F$58)*(MONTH($E38)-1)/12)*$H38</f>
        <v>0</v>
      </c>
      <c r="L38" s="227">
        <f>(SUM('1.  LRAMVA Summary'!G$54:G$56)+SUM('1.  LRAMVA Summary'!G$57:G$58)*(MONTH($E38)-1)/12)*$H38</f>
        <v>0</v>
      </c>
      <c r="M38" s="227">
        <f>(SUM('1.  LRAMVA Summary'!H$54:H$56)+SUM('1.  LRAMVA Summary'!H$57:H$58)*(MONTH($E38)-1)/12)*$H38</f>
        <v>0</v>
      </c>
      <c r="N38" s="227">
        <f>(SUM('1.  LRAMVA Summary'!I$54:I$56)+SUM('1.  LRAMVA Summary'!I$57:I$58)*(MONTH($E38)-1)/12)*$H38</f>
        <v>0</v>
      </c>
      <c r="O38" s="227">
        <f>(SUM('1.  LRAMVA Summary'!J$54:J$56)+SUM('1.  LRAMVA Summary'!J$57:J$58)*(MONTH($E38)-1)/12)*$H38</f>
        <v>0</v>
      </c>
      <c r="P38" s="227">
        <f>(SUM('1.  LRAMVA Summary'!K$54:K$56)+SUM('1.  LRAMVA Summary'!K$57:K$58)*(MONTH($E38)-1)/12)*$H38</f>
        <v>0</v>
      </c>
      <c r="Q38" s="227">
        <f>(SUM('1.  LRAMVA Summary'!L$54:L$56)+SUM('1.  LRAMVA Summary'!L$57:L$58)*(MONTH($E38)-1)/12)*$H38</f>
        <v>0</v>
      </c>
      <c r="R38" s="227">
        <f>(SUM('1.  LRAMVA Summary'!M$54:M$56)+SUM('1.  LRAMVA Summary'!M$57:M$58)*(MONTH($E38)-1)/12)*$H38</f>
        <v>0</v>
      </c>
      <c r="S38" s="227">
        <f>(SUM('1.  LRAMVA Summary'!N$54:N$56)+SUM('1.  LRAMVA Summary'!N$57:N$58)*(MONTH($E38)-1)/12)*$H38</f>
        <v>0</v>
      </c>
      <c r="T38" s="227">
        <f>(SUM('1.  LRAMVA Summary'!O$54:O$56)+SUM('1.  LRAMVA Summary'!O$57:O$58)*(MONTH($E38)-1)/12)*$H38</f>
        <v>0</v>
      </c>
      <c r="U38" s="227">
        <f>(SUM('1.  LRAMVA Summary'!P$54:P$56)+SUM('1.  LRAMVA Summary'!P$57:P$58)*(MONTH($E38)-1)/12)*$H38</f>
        <v>0</v>
      </c>
      <c r="V38" s="227">
        <f>(SUM('1.  LRAMVA Summary'!Q$54:Q$56)+SUM('1.  LRAMVA Summary'!Q$57:Q$58)*(MONTH($E38)-1)/12)*$H38</f>
        <v>0</v>
      </c>
      <c r="W38" s="228">
        <f t="shared" si="5"/>
        <v>0</v>
      </c>
    </row>
    <row r="39" spans="2:23" s="9" customFormat="1">
      <c r="B39" s="210" t="s">
        <v>77</v>
      </c>
      <c r="C39" s="210">
        <v>1.0999999999999999E-2</v>
      </c>
      <c r="D39" s="203"/>
      <c r="E39" s="211">
        <v>41183</v>
      </c>
      <c r="F39" s="211" t="s">
        <v>175</v>
      </c>
      <c r="G39" s="212" t="s">
        <v>69</v>
      </c>
      <c r="H39" s="229">
        <f>C$22/12</f>
        <v>1.225E-3</v>
      </c>
      <c r="I39" s="227">
        <f>(SUM('1.  LRAMVA Summary'!D$54:D$56)+SUM('1.  LRAMVA Summary'!D$57:D$58)*(MONTH($E39)-1)/12)*$H39</f>
        <v>0</v>
      </c>
      <c r="J39" s="227">
        <f>(SUM('1.  LRAMVA Summary'!E$54:E$56)+SUM('1.  LRAMVA Summary'!E$57:E$58)*(MONTH($E39)-1)/12)*$H39</f>
        <v>0</v>
      </c>
      <c r="K39" s="227">
        <f>(SUM('1.  LRAMVA Summary'!F$54:F$56)+SUM('1.  LRAMVA Summary'!F$57:F$58)*(MONTH($E39)-1)/12)*$H39</f>
        <v>0</v>
      </c>
      <c r="L39" s="227">
        <f>(SUM('1.  LRAMVA Summary'!G$54:G$56)+SUM('1.  LRAMVA Summary'!G$57:G$58)*(MONTH($E39)-1)/12)*$H39</f>
        <v>0</v>
      </c>
      <c r="M39" s="227">
        <f>(SUM('1.  LRAMVA Summary'!H$54:H$56)+SUM('1.  LRAMVA Summary'!H$57:H$58)*(MONTH($E39)-1)/12)*$H39</f>
        <v>0</v>
      </c>
      <c r="N39" s="227">
        <f>(SUM('1.  LRAMVA Summary'!I$54:I$56)+SUM('1.  LRAMVA Summary'!I$57:I$58)*(MONTH($E39)-1)/12)*$H39</f>
        <v>0</v>
      </c>
      <c r="O39" s="227">
        <f>(SUM('1.  LRAMVA Summary'!J$54:J$56)+SUM('1.  LRAMVA Summary'!J$57:J$58)*(MONTH($E39)-1)/12)*$H39</f>
        <v>0</v>
      </c>
      <c r="P39" s="227">
        <f>(SUM('1.  LRAMVA Summary'!K$54:K$56)+SUM('1.  LRAMVA Summary'!K$57:K$58)*(MONTH($E39)-1)/12)*$H39</f>
        <v>0</v>
      </c>
      <c r="Q39" s="227">
        <f>(SUM('1.  LRAMVA Summary'!L$54:L$56)+SUM('1.  LRAMVA Summary'!L$57:L$58)*(MONTH($E39)-1)/12)*$H39</f>
        <v>0</v>
      </c>
      <c r="R39" s="227">
        <f>(SUM('1.  LRAMVA Summary'!M$54:M$56)+SUM('1.  LRAMVA Summary'!M$57:M$58)*(MONTH($E39)-1)/12)*$H39</f>
        <v>0</v>
      </c>
      <c r="S39" s="227">
        <f>(SUM('1.  LRAMVA Summary'!N$54:N$56)+SUM('1.  LRAMVA Summary'!N$57:N$58)*(MONTH($E39)-1)/12)*$H39</f>
        <v>0</v>
      </c>
      <c r="T39" s="227">
        <f>(SUM('1.  LRAMVA Summary'!O$54:O$56)+SUM('1.  LRAMVA Summary'!O$57:O$58)*(MONTH($E39)-1)/12)*$H39</f>
        <v>0</v>
      </c>
      <c r="U39" s="227">
        <f>(SUM('1.  LRAMVA Summary'!P$54:P$56)+SUM('1.  LRAMVA Summary'!P$57:P$58)*(MONTH($E39)-1)/12)*$H39</f>
        <v>0</v>
      </c>
      <c r="V39" s="227">
        <f>(SUM('1.  LRAMVA Summary'!Q$54:Q$56)+SUM('1.  LRAMVA Summary'!Q$57:Q$58)*(MONTH($E39)-1)/12)*$H39</f>
        <v>0</v>
      </c>
      <c r="W39" s="228">
        <f t="shared" si="5"/>
        <v>0</v>
      </c>
    </row>
    <row r="40" spans="2:23" s="9" customFormat="1">
      <c r="B40" s="210" t="s">
        <v>78</v>
      </c>
      <c r="C40" s="722">
        <v>1.0999999999999999E-2</v>
      </c>
      <c r="D40" s="203"/>
      <c r="E40" s="211">
        <v>41214</v>
      </c>
      <c r="F40" s="211" t="s">
        <v>175</v>
      </c>
      <c r="G40" s="212" t="s">
        <v>69</v>
      </c>
      <c r="H40" s="226">
        <f>C$22/12</f>
        <v>1.225E-3</v>
      </c>
      <c r="I40" s="227">
        <f>(SUM('1.  LRAMVA Summary'!D$54:D$56)+SUM('1.  LRAMVA Summary'!D$57:D$58)*(MONTH($E40)-1)/12)*$H40</f>
        <v>0</v>
      </c>
      <c r="J40" s="227">
        <f>(SUM('1.  LRAMVA Summary'!E$54:E$56)+SUM('1.  LRAMVA Summary'!E$57:E$58)*(MONTH($E40)-1)/12)*$H40</f>
        <v>0</v>
      </c>
      <c r="K40" s="227">
        <f>(SUM('1.  LRAMVA Summary'!F$54:F$56)+SUM('1.  LRAMVA Summary'!F$57:F$58)*(MONTH($E40)-1)/12)*$H40</f>
        <v>0</v>
      </c>
      <c r="L40" s="227">
        <f>(SUM('1.  LRAMVA Summary'!G$54:G$56)+SUM('1.  LRAMVA Summary'!G$57:G$58)*(MONTH($E40)-1)/12)*$H40</f>
        <v>0</v>
      </c>
      <c r="M40" s="227">
        <f>(SUM('1.  LRAMVA Summary'!H$54:H$56)+SUM('1.  LRAMVA Summary'!H$57:H$58)*(MONTH($E40)-1)/12)*$H40</f>
        <v>0</v>
      </c>
      <c r="N40" s="227">
        <f>(SUM('1.  LRAMVA Summary'!I$54:I$56)+SUM('1.  LRAMVA Summary'!I$57:I$58)*(MONTH($E40)-1)/12)*$H40</f>
        <v>0</v>
      </c>
      <c r="O40" s="227">
        <f>(SUM('1.  LRAMVA Summary'!J$54:J$56)+SUM('1.  LRAMVA Summary'!J$57:J$58)*(MONTH($E40)-1)/12)*$H40</f>
        <v>0</v>
      </c>
      <c r="P40" s="227">
        <f>(SUM('1.  LRAMVA Summary'!K$54:K$56)+SUM('1.  LRAMVA Summary'!K$57:K$58)*(MONTH($E40)-1)/12)*$H40</f>
        <v>0</v>
      </c>
      <c r="Q40" s="227">
        <f>(SUM('1.  LRAMVA Summary'!L$54:L$56)+SUM('1.  LRAMVA Summary'!L$57:L$58)*(MONTH($E40)-1)/12)*$H40</f>
        <v>0</v>
      </c>
      <c r="R40" s="227">
        <f>(SUM('1.  LRAMVA Summary'!M$54:M$56)+SUM('1.  LRAMVA Summary'!M$57:M$58)*(MONTH($E40)-1)/12)*$H40</f>
        <v>0</v>
      </c>
      <c r="S40" s="227">
        <f>(SUM('1.  LRAMVA Summary'!N$54:N$56)+SUM('1.  LRAMVA Summary'!N$57:N$58)*(MONTH($E40)-1)/12)*$H40</f>
        <v>0</v>
      </c>
      <c r="T40" s="227">
        <f>(SUM('1.  LRAMVA Summary'!O$54:O$56)+SUM('1.  LRAMVA Summary'!O$57:O$58)*(MONTH($E40)-1)/12)*$H40</f>
        <v>0</v>
      </c>
      <c r="U40" s="227">
        <f>(SUM('1.  LRAMVA Summary'!P$54:P$56)+SUM('1.  LRAMVA Summary'!P$57:P$58)*(MONTH($E40)-1)/12)*$H40</f>
        <v>0</v>
      </c>
      <c r="V40" s="227">
        <f>(SUM('1.  LRAMVA Summary'!Q$54:Q$56)+SUM('1.  LRAMVA Summary'!Q$57:Q$58)*(MONTH($E40)-1)/12)*$H40</f>
        <v>0</v>
      </c>
      <c r="W40" s="228">
        <f t="shared" si="5"/>
        <v>0</v>
      </c>
    </row>
    <row r="41" spans="2:23" s="9" customFormat="1">
      <c r="B41" s="210" t="s">
        <v>79</v>
      </c>
      <c r="C41" s="722">
        <v>1.0999999999999999E-2</v>
      </c>
      <c r="D41" s="203"/>
      <c r="E41" s="211">
        <v>41244</v>
      </c>
      <c r="F41" s="211" t="s">
        <v>175</v>
      </c>
      <c r="G41" s="212" t="s">
        <v>69</v>
      </c>
      <c r="H41" s="226">
        <f>C$22/12</f>
        <v>1.225E-3</v>
      </c>
      <c r="I41" s="227">
        <f>(SUM('1.  LRAMVA Summary'!D$54:D$56)+SUM('1.  LRAMVA Summary'!D$57:D$58)*(MONTH($E41)-1)/12)*$H41</f>
        <v>0</v>
      </c>
      <c r="J41" s="227">
        <f>(SUM('1.  LRAMVA Summary'!E$54:E$56)+SUM('1.  LRAMVA Summary'!E$57:E$58)*(MONTH($E41)-1)/12)*$H41</f>
        <v>0</v>
      </c>
      <c r="K41" s="227">
        <f>(SUM('1.  LRAMVA Summary'!F$54:F$56)+SUM('1.  LRAMVA Summary'!F$57:F$58)*(MONTH($E41)-1)/12)*$H41</f>
        <v>0</v>
      </c>
      <c r="L41" s="227">
        <f>(SUM('1.  LRAMVA Summary'!G$54:G$56)+SUM('1.  LRAMVA Summary'!G$57:G$58)*(MONTH($E41)-1)/12)*$H41</f>
        <v>0</v>
      </c>
      <c r="M41" s="227">
        <f>(SUM('1.  LRAMVA Summary'!H$54:H$56)+SUM('1.  LRAMVA Summary'!H$57:H$58)*(MONTH($E41)-1)/12)*$H41</f>
        <v>0</v>
      </c>
      <c r="N41" s="227">
        <f>(SUM('1.  LRAMVA Summary'!I$54:I$56)+SUM('1.  LRAMVA Summary'!I$57:I$58)*(MONTH($E41)-1)/12)*$H41</f>
        <v>0</v>
      </c>
      <c r="O41" s="227">
        <f>(SUM('1.  LRAMVA Summary'!J$54:J$56)+SUM('1.  LRAMVA Summary'!J$57:J$58)*(MONTH($E41)-1)/12)*$H41</f>
        <v>0</v>
      </c>
      <c r="P41" s="227">
        <f>(SUM('1.  LRAMVA Summary'!K$54:K$56)+SUM('1.  LRAMVA Summary'!K$57:K$58)*(MONTH($E41)-1)/12)*$H41</f>
        <v>0</v>
      </c>
      <c r="Q41" s="227">
        <f>(SUM('1.  LRAMVA Summary'!L$54:L$56)+SUM('1.  LRAMVA Summary'!L$57:L$58)*(MONTH($E41)-1)/12)*$H41</f>
        <v>0</v>
      </c>
      <c r="R41" s="227">
        <f>(SUM('1.  LRAMVA Summary'!M$54:M$56)+SUM('1.  LRAMVA Summary'!M$57:M$58)*(MONTH($E41)-1)/12)*$H41</f>
        <v>0</v>
      </c>
      <c r="S41" s="227">
        <f>(SUM('1.  LRAMVA Summary'!N$54:N$56)+SUM('1.  LRAMVA Summary'!N$57:N$58)*(MONTH($E41)-1)/12)*$H41</f>
        <v>0</v>
      </c>
      <c r="T41" s="227">
        <f>(SUM('1.  LRAMVA Summary'!O$54:O$56)+SUM('1.  LRAMVA Summary'!O$57:O$58)*(MONTH($E41)-1)/12)*$H41</f>
        <v>0</v>
      </c>
      <c r="U41" s="227">
        <f>(SUM('1.  LRAMVA Summary'!P$54:P$56)+SUM('1.  LRAMVA Summary'!P$57:P$58)*(MONTH($E41)-1)/12)*$H41</f>
        <v>0</v>
      </c>
      <c r="V41" s="227">
        <f>(SUM('1.  LRAMVA Summary'!Q$54:Q$56)+SUM('1.  LRAMVA Summary'!Q$57:Q$58)*(MONTH($E41)-1)/12)*$H41</f>
        <v>0</v>
      </c>
      <c r="W41" s="228">
        <f>SUM(I41:V41)</f>
        <v>0</v>
      </c>
    </row>
    <row r="42" spans="2:23" s="9" customFormat="1" ht="15" thickBot="1">
      <c r="B42" s="210" t="s">
        <v>80</v>
      </c>
      <c r="C42" s="722">
        <v>1.4999999999999999E-2</v>
      </c>
      <c r="D42" s="203"/>
      <c r="E42" s="213" t="s">
        <v>447</v>
      </c>
      <c r="F42" s="213"/>
      <c r="G42" s="214"/>
      <c r="H42" s="231"/>
      <c r="I42" s="216">
        <f>SUM(I29:I41)</f>
        <v>0</v>
      </c>
      <c r="J42" s="216">
        <f t="shared" ref="J42:O42" si="6">SUM(J29:J41)</f>
        <v>0</v>
      </c>
      <c r="K42" s="216">
        <f t="shared" si="6"/>
        <v>0</v>
      </c>
      <c r="L42" s="216">
        <f t="shared" si="6"/>
        <v>0</v>
      </c>
      <c r="M42" s="216">
        <f t="shared" si="6"/>
        <v>0</v>
      </c>
      <c r="N42" s="216">
        <f t="shared" si="6"/>
        <v>0</v>
      </c>
      <c r="O42" s="216">
        <f t="shared" si="6"/>
        <v>0</v>
      </c>
      <c r="P42" s="216">
        <f t="shared" ref="P42:V42" si="7">SUM(P29:P41)</f>
        <v>0</v>
      </c>
      <c r="Q42" s="216">
        <f t="shared" si="7"/>
        <v>0</v>
      </c>
      <c r="R42" s="216">
        <f t="shared" si="7"/>
        <v>0</v>
      </c>
      <c r="S42" s="216">
        <f t="shared" si="7"/>
        <v>0</v>
      </c>
      <c r="T42" s="216">
        <f t="shared" si="7"/>
        <v>0</v>
      </c>
      <c r="U42" s="216">
        <f t="shared" si="7"/>
        <v>0</v>
      </c>
      <c r="V42" s="216">
        <f t="shared" si="7"/>
        <v>0</v>
      </c>
      <c r="W42" s="216">
        <f>SUM(W29:W41)</f>
        <v>0</v>
      </c>
    </row>
    <row r="43" spans="2:23" s="9" customFormat="1" ht="15" thickTop="1">
      <c r="B43" s="210" t="s">
        <v>81</v>
      </c>
      <c r="C43" s="722">
        <v>1.4999999999999999E-2</v>
      </c>
      <c r="D43" s="203"/>
      <c r="E43" s="217" t="s">
        <v>67</v>
      </c>
      <c r="F43" s="217"/>
      <c r="G43" s="218"/>
      <c r="H43" s="219"/>
      <c r="I43" s="220"/>
      <c r="J43" s="220"/>
      <c r="K43" s="220"/>
      <c r="L43" s="220"/>
      <c r="M43" s="220"/>
      <c r="N43" s="220"/>
      <c r="O43" s="220"/>
      <c r="P43" s="220"/>
      <c r="Q43" s="220"/>
      <c r="R43" s="220"/>
      <c r="S43" s="220"/>
      <c r="T43" s="220"/>
      <c r="U43" s="220"/>
      <c r="V43" s="220"/>
      <c r="W43" s="221"/>
    </row>
    <row r="44" spans="2:23" s="9" customFormat="1">
      <c r="B44" s="210" t="s">
        <v>82</v>
      </c>
      <c r="C44" s="722">
        <v>1.89E-2</v>
      </c>
      <c r="D44" s="203"/>
      <c r="E44" s="222" t="s">
        <v>411</v>
      </c>
      <c r="F44" s="222"/>
      <c r="G44" s="223"/>
      <c r="H44" s="224"/>
      <c r="I44" s="225">
        <f t="shared" ref="I44:O44" si="8">I42+I43</f>
        <v>0</v>
      </c>
      <c r="J44" s="225">
        <f t="shared" si="8"/>
        <v>0</v>
      </c>
      <c r="K44" s="225">
        <f t="shared" si="8"/>
        <v>0</v>
      </c>
      <c r="L44" s="225">
        <f t="shared" si="8"/>
        <v>0</v>
      </c>
      <c r="M44" s="225">
        <f t="shared" si="8"/>
        <v>0</v>
      </c>
      <c r="N44" s="225">
        <f t="shared" si="8"/>
        <v>0</v>
      </c>
      <c r="O44" s="225">
        <f t="shared" si="8"/>
        <v>0</v>
      </c>
      <c r="P44" s="225">
        <f t="shared" ref="P44:V44" si="9">P42+P43</f>
        <v>0</v>
      </c>
      <c r="Q44" s="225">
        <f t="shared" si="9"/>
        <v>0</v>
      </c>
      <c r="R44" s="225">
        <f t="shared" si="9"/>
        <v>0</v>
      </c>
      <c r="S44" s="225">
        <f t="shared" si="9"/>
        <v>0</v>
      </c>
      <c r="T44" s="225">
        <f t="shared" si="9"/>
        <v>0</v>
      </c>
      <c r="U44" s="225">
        <f t="shared" si="9"/>
        <v>0</v>
      </c>
      <c r="V44" s="225">
        <f t="shared" si="9"/>
        <v>0</v>
      </c>
      <c r="W44" s="225">
        <f>W42+W43</f>
        <v>0</v>
      </c>
    </row>
    <row r="45" spans="2:23" s="9" customFormat="1">
      <c r="B45" s="210" t="s">
        <v>83</v>
      </c>
      <c r="C45" s="722">
        <v>1.89E-2</v>
      </c>
      <c r="D45" s="203"/>
      <c r="E45" s="211">
        <v>41275</v>
      </c>
      <c r="F45" s="211" t="s">
        <v>176</v>
      </c>
      <c r="G45" s="212" t="s">
        <v>65</v>
      </c>
      <c r="H45" s="229">
        <f>C$23/12</f>
        <v>1.225E-3</v>
      </c>
      <c r="I45" s="227">
        <f>(SUM('1.  LRAMVA Summary'!D$54:D$59)+SUM('1.  LRAMVA Summary'!D$60:D$61)*(MONTH($E45)-1)/12)*$H45</f>
        <v>0</v>
      </c>
      <c r="J45" s="227">
        <f>(SUM('1.  LRAMVA Summary'!E$54:E$59)+SUM('1.  LRAMVA Summary'!E$60:E$61)*(MONTH($E45)-1)/12)*$H45</f>
        <v>0</v>
      </c>
      <c r="K45" s="227">
        <f>(SUM('1.  LRAMVA Summary'!F$54:F$59)+SUM('1.  LRAMVA Summary'!F$60:F$61)*(MONTH($E45)-1)/12)*$H45</f>
        <v>0</v>
      </c>
      <c r="L45" s="227">
        <f>(SUM('1.  LRAMVA Summary'!G$54:G$59)+SUM('1.  LRAMVA Summary'!G$60:G$61)*(MONTH($E45)-1)/12)*$H45</f>
        <v>0</v>
      </c>
      <c r="M45" s="227">
        <f>(SUM('1.  LRAMVA Summary'!H$54:H$59)+SUM('1.  LRAMVA Summary'!H$60:H$61)*(MONTH($E45)-1)/12)*$H45</f>
        <v>0</v>
      </c>
      <c r="N45" s="227">
        <f>(SUM('1.  LRAMVA Summary'!I$54:I$59)+SUM('1.  LRAMVA Summary'!I$60:I$61)*(MONTH($E45)-1)/12)*$H45</f>
        <v>0</v>
      </c>
      <c r="O45" s="227">
        <f>(SUM('1.  LRAMVA Summary'!J$54:J$59)+SUM('1.  LRAMVA Summary'!J$60:J$61)*(MONTH($E45)-1)/12)*$H45</f>
        <v>0</v>
      </c>
      <c r="P45" s="227">
        <f>(SUM('1.  LRAMVA Summary'!K$54:K$59)+SUM('1.  LRAMVA Summary'!K$60:K$61)*(MONTH($E45)-1)/12)*$H45</f>
        <v>0</v>
      </c>
      <c r="Q45" s="227">
        <f>(SUM('1.  LRAMVA Summary'!L$54:L$59)+SUM('1.  LRAMVA Summary'!L$60:L$61)*(MONTH($E45)-1)/12)*$H45</f>
        <v>0</v>
      </c>
      <c r="R45" s="227">
        <f>(SUM('1.  LRAMVA Summary'!M$54:M$59)+SUM('1.  LRAMVA Summary'!M$60:M$61)*(MONTH($E45)-1)/12)*$H45</f>
        <v>0</v>
      </c>
      <c r="S45" s="227">
        <f>(SUM('1.  LRAMVA Summary'!N$54:N$59)+SUM('1.  LRAMVA Summary'!N$60:N$61)*(MONTH($E45)-1)/12)*$H45</f>
        <v>0</v>
      </c>
      <c r="T45" s="227">
        <f>(SUM('1.  LRAMVA Summary'!O$54:O$59)+SUM('1.  LRAMVA Summary'!O$60:O$61)*(MONTH($E45)-1)/12)*$H45</f>
        <v>0</v>
      </c>
      <c r="U45" s="227">
        <f>(SUM('1.  LRAMVA Summary'!P$54:P$59)+SUM('1.  LRAMVA Summary'!P$60:P$61)*(MONTH($E45)-1)/12)*$H45</f>
        <v>0</v>
      </c>
      <c r="V45" s="227">
        <f>(SUM('1.  LRAMVA Summary'!Q$54:Q$59)+SUM('1.  LRAMVA Summary'!Q$60:Q$61)*(MONTH($E45)-1)/12)*$H45</f>
        <v>0</v>
      </c>
      <c r="W45" s="228">
        <f>SUM(I45:V45)</f>
        <v>0</v>
      </c>
    </row>
    <row r="46" spans="2:23" s="9" customFormat="1">
      <c r="B46" s="210" t="s">
        <v>84</v>
      </c>
      <c r="C46" s="722">
        <v>2.1700000000000001E-2</v>
      </c>
      <c r="D46" s="203"/>
      <c r="E46" s="211">
        <v>41306</v>
      </c>
      <c r="F46" s="211" t="s">
        <v>176</v>
      </c>
      <c r="G46" s="212" t="s">
        <v>65</v>
      </c>
      <c r="H46" s="226">
        <f>C$23/12</f>
        <v>1.225E-3</v>
      </c>
      <c r="I46" s="227">
        <f>(SUM('1.  LRAMVA Summary'!D$54:D$59)+SUM('1.  LRAMVA Summary'!D$60:D$61)*(MONTH($E46)-1)/12)*$H46</f>
        <v>0</v>
      </c>
      <c r="J46" s="227">
        <f>(SUM('1.  LRAMVA Summary'!E$54:E$59)+SUM('1.  LRAMVA Summary'!E$60:E$61)*(MONTH($E46)-1)/12)*$H46</f>
        <v>0</v>
      </c>
      <c r="K46" s="227">
        <f>(SUM('1.  LRAMVA Summary'!F$54:F$59)+SUM('1.  LRAMVA Summary'!F$60:F$61)*(MONTH($E46)-1)/12)*$H46</f>
        <v>0</v>
      </c>
      <c r="L46" s="227">
        <f>(SUM('1.  LRAMVA Summary'!G$54:G$59)+SUM('1.  LRAMVA Summary'!G$60:G$61)*(MONTH($E46)-1)/12)*$H46</f>
        <v>0</v>
      </c>
      <c r="M46" s="227">
        <f>(SUM('1.  LRAMVA Summary'!H$54:H$59)+SUM('1.  LRAMVA Summary'!H$60:H$61)*(MONTH($E46)-1)/12)*$H46</f>
        <v>0</v>
      </c>
      <c r="N46" s="227">
        <f>(SUM('1.  LRAMVA Summary'!I$54:I$59)+SUM('1.  LRAMVA Summary'!I$60:I$61)*(MONTH($E46)-1)/12)*$H46</f>
        <v>0</v>
      </c>
      <c r="O46" s="227">
        <f>(SUM('1.  LRAMVA Summary'!J$54:J$59)+SUM('1.  LRAMVA Summary'!J$60:J$61)*(MONTH($E46)-1)/12)*$H46</f>
        <v>0</v>
      </c>
      <c r="P46" s="227">
        <f>(SUM('1.  LRAMVA Summary'!K$54:K$59)+SUM('1.  LRAMVA Summary'!K$60:K$61)*(MONTH($E46)-1)/12)*$H46</f>
        <v>0</v>
      </c>
      <c r="Q46" s="227">
        <f>(SUM('1.  LRAMVA Summary'!L$54:L$59)+SUM('1.  LRAMVA Summary'!L$60:L$61)*(MONTH($E46)-1)/12)*$H46</f>
        <v>0</v>
      </c>
      <c r="R46" s="227">
        <f>(SUM('1.  LRAMVA Summary'!M$54:M$59)+SUM('1.  LRAMVA Summary'!M$60:M$61)*(MONTH($E46)-1)/12)*$H46</f>
        <v>0</v>
      </c>
      <c r="S46" s="227">
        <f>(SUM('1.  LRAMVA Summary'!N$54:N$59)+SUM('1.  LRAMVA Summary'!N$60:N$61)*(MONTH($E46)-1)/12)*$H46</f>
        <v>0</v>
      </c>
      <c r="T46" s="227">
        <f>(SUM('1.  LRAMVA Summary'!O$54:O$59)+SUM('1.  LRAMVA Summary'!O$60:O$61)*(MONTH($E46)-1)/12)*$H46</f>
        <v>0</v>
      </c>
      <c r="U46" s="227">
        <f>(SUM('1.  LRAMVA Summary'!P$54:P$59)+SUM('1.  LRAMVA Summary'!P$60:P$61)*(MONTH($E46)-1)/12)*$H46</f>
        <v>0</v>
      </c>
      <c r="V46" s="227">
        <f>(SUM('1.  LRAMVA Summary'!Q$54:Q$59)+SUM('1.  LRAMVA Summary'!Q$60:Q$61)*(MONTH($E46)-1)/12)*$H46</f>
        <v>0</v>
      </c>
      <c r="W46" s="228">
        <f t="shared" ref="W46:W56" si="10">SUM(I46:V46)</f>
        <v>0</v>
      </c>
    </row>
    <row r="47" spans="2:23" s="9" customFormat="1">
      <c r="B47" s="210" t="s">
        <v>85</v>
      </c>
      <c r="C47" s="722">
        <v>2.4500000000000001E-2</v>
      </c>
      <c r="D47" s="203"/>
      <c r="E47" s="211">
        <v>41334</v>
      </c>
      <c r="F47" s="211" t="s">
        <v>176</v>
      </c>
      <c r="G47" s="212" t="s">
        <v>65</v>
      </c>
      <c r="H47" s="226">
        <f>C$23/12</f>
        <v>1.225E-3</v>
      </c>
      <c r="I47" s="227">
        <f>(SUM('1.  LRAMVA Summary'!D$54:D$59)+SUM('1.  LRAMVA Summary'!D$60:D$61)*(MONTH($E47)-1)/12)*$H47</f>
        <v>0</v>
      </c>
      <c r="J47" s="227">
        <f>(SUM('1.  LRAMVA Summary'!E$54:E$59)+SUM('1.  LRAMVA Summary'!E$60:E$61)*(MONTH($E47)-1)/12)*$H47</f>
        <v>0</v>
      </c>
      <c r="K47" s="227">
        <f>(SUM('1.  LRAMVA Summary'!F$54:F$59)+SUM('1.  LRAMVA Summary'!F$60:F$61)*(MONTH($E47)-1)/12)*$H47</f>
        <v>0</v>
      </c>
      <c r="L47" s="227">
        <f>(SUM('1.  LRAMVA Summary'!G$54:G$59)+SUM('1.  LRAMVA Summary'!G$60:G$61)*(MONTH($E47)-1)/12)*$H47</f>
        <v>0</v>
      </c>
      <c r="M47" s="227">
        <f>(SUM('1.  LRAMVA Summary'!H$54:H$59)+SUM('1.  LRAMVA Summary'!H$60:H$61)*(MONTH($E47)-1)/12)*$H47</f>
        <v>0</v>
      </c>
      <c r="N47" s="227">
        <f>(SUM('1.  LRAMVA Summary'!I$54:I$59)+SUM('1.  LRAMVA Summary'!I$60:I$61)*(MONTH($E47)-1)/12)*$H47</f>
        <v>0</v>
      </c>
      <c r="O47" s="227">
        <f>(SUM('1.  LRAMVA Summary'!J$54:J$59)+SUM('1.  LRAMVA Summary'!J$60:J$61)*(MONTH($E47)-1)/12)*$H47</f>
        <v>0</v>
      </c>
      <c r="P47" s="227">
        <f>(SUM('1.  LRAMVA Summary'!K$54:K$59)+SUM('1.  LRAMVA Summary'!K$60:K$61)*(MONTH($E47)-1)/12)*$H47</f>
        <v>0</v>
      </c>
      <c r="Q47" s="227">
        <f>(SUM('1.  LRAMVA Summary'!L$54:L$59)+SUM('1.  LRAMVA Summary'!L$60:L$61)*(MONTH($E47)-1)/12)*$H47</f>
        <v>0</v>
      </c>
      <c r="R47" s="227">
        <f>(SUM('1.  LRAMVA Summary'!M$54:M$59)+SUM('1.  LRAMVA Summary'!M$60:M$61)*(MONTH($E47)-1)/12)*$H47</f>
        <v>0</v>
      </c>
      <c r="S47" s="227">
        <f>(SUM('1.  LRAMVA Summary'!N$54:N$59)+SUM('1.  LRAMVA Summary'!N$60:N$61)*(MONTH($E47)-1)/12)*$H47</f>
        <v>0</v>
      </c>
      <c r="T47" s="227">
        <f>(SUM('1.  LRAMVA Summary'!O$54:O$59)+SUM('1.  LRAMVA Summary'!O$60:O$61)*(MONTH($E47)-1)/12)*$H47</f>
        <v>0</v>
      </c>
      <c r="U47" s="227">
        <f>(SUM('1.  LRAMVA Summary'!P$54:P$59)+SUM('1.  LRAMVA Summary'!P$60:P$61)*(MONTH($E47)-1)/12)*$H47</f>
        <v>0</v>
      </c>
      <c r="V47" s="227">
        <f>(SUM('1.  LRAMVA Summary'!Q$54:Q$59)+SUM('1.  LRAMVA Summary'!Q$60:Q$61)*(MONTH($E47)-1)/12)*$H47</f>
        <v>0</v>
      </c>
      <c r="W47" s="228">
        <f t="shared" si="10"/>
        <v>0</v>
      </c>
    </row>
    <row r="48" spans="2:23" s="9" customFormat="1">
      <c r="B48" s="210" t="s">
        <v>86</v>
      </c>
      <c r="C48" s="722">
        <v>2.18E-2</v>
      </c>
      <c r="D48" s="203"/>
      <c r="E48" s="211">
        <v>41365</v>
      </c>
      <c r="F48" s="211" t="s">
        <v>176</v>
      </c>
      <c r="G48" s="212" t="s">
        <v>66</v>
      </c>
      <c r="H48" s="229">
        <f>C$24/12</f>
        <v>1.225E-3</v>
      </c>
      <c r="I48" s="227">
        <f>(SUM('1.  LRAMVA Summary'!D$54:D$59)+SUM('1.  LRAMVA Summary'!D$60:D$61)*(MONTH($E48)-1)/12)*$H48</f>
        <v>0</v>
      </c>
      <c r="J48" s="227">
        <f>(SUM('1.  LRAMVA Summary'!E$54:E$59)+SUM('1.  LRAMVA Summary'!E$60:E$61)*(MONTH($E48)-1)/12)*$H48</f>
        <v>0</v>
      </c>
      <c r="K48" s="227">
        <f>(SUM('1.  LRAMVA Summary'!F$54:F$59)+SUM('1.  LRAMVA Summary'!F$60:F$61)*(MONTH($E48)-1)/12)*$H48</f>
        <v>0</v>
      </c>
      <c r="L48" s="227">
        <f>(SUM('1.  LRAMVA Summary'!G$54:G$59)+SUM('1.  LRAMVA Summary'!G$60:G$61)*(MONTH($E48)-1)/12)*$H48</f>
        <v>0</v>
      </c>
      <c r="M48" s="227">
        <f>(SUM('1.  LRAMVA Summary'!H$54:H$59)+SUM('1.  LRAMVA Summary'!H$60:H$61)*(MONTH($E48)-1)/12)*$H48</f>
        <v>0</v>
      </c>
      <c r="N48" s="227">
        <f>(SUM('1.  LRAMVA Summary'!I$54:I$59)+SUM('1.  LRAMVA Summary'!I$60:I$61)*(MONTH($E48)-1)/12)*$H48</f>
        <v>0</v>
      </c>
      <c r="O48" s="227">
        <f>(SUM('1.  LRAMVA Summary'!J$54:J$59)+SUM('1.  LRAMVA Summary'!J$60:J$61)*(MONTH($E48)-1)/12)*$H48</f>
        <v>0</v>
      </c>
      <c r="P48" s="227">
        <f>(SUM('1.  LRAMVA Summary'!K$54:K$59)+SUM('1.  LRAMVA Summary'!K$60:K$61)*(MONTH($E48)-1)/12)*$H48</f>
        <v>0</v>
      </c>
      <c r="Q48" s="227">
        <f>(SUM('1.  LRAMVA Summary'!L$54:L$59)+SUM('1.  LRAMVA Summary'!L$60:L$61)*(MONTH($E48)-1)/12)*$H48</f>
        <v>0</v>
      </c>
      <c r="R48" s="227">
        <f>(SUM('1.  LRAMVA Summary'!M$54:M$59)+SUM('1.  LRAMVA Summary'!M$60:M$61)*(MONTH($E48)-1)/12)*$H48</f>
        <v>0</v>
      </c>
      <c r="S48" s="227">
        <f>(SUM('1.  LRAMVA Summary'!N$54:N$59)+SUM('1.  LRAMVA Summary'!N$60:N$61)*(MONTH($E48)-1)/12)*$H48</f>
        <v>0</v>
      </c>
      <c r="T48" s="227">
        <f>(SUM('1.  LRAMVA Summary'!O$54:O$59)+SUM('1.  LRAMVA Summary'!O$60:O$61)*(MONTH($E48)-1)/12)*$H48</f>
        <v>0</v>
      </c>
      <c r="U48" s="227">
        <f>(SUM('1.  LRAMVA Summary'!P$54:P$59)+SUM('1.  LRAMVA Summary'!P$60:P$61)*(MONTH($E48)-1)/12)*$H48</f>
        <v>0</v>
      </c>
      <c r="V48" s="227">
        <f>(SUM('1.  LRAMVA Summary'!Q$54:Q$59)+SUM('1.  LRAMVA Summary'!Q$60:Q$61)*(MONTH($E48)-1)/12)*$H48</f>
        <v>0</v>
      </c>
      <c r="W48" s="228">
        <f t="shared" si="10"/>
        <v>0</v>
      </c>
    </row>
    <row r="49" spans="1:23" s="9" customFormat="1">
      <c r="B49" s="210" t="s">
        <v>87</v>
      </c>
      <c r="C49" s="722">
        <v>2.18E-2</v>
      </c>
      <c r="D49" s="203"/>
      <c r="E49" s="211">
        <v>41395</v>
      </c>
      <c r="F49" s="211" t="s">
        <v>176</v>
      </c>
      <c r="G49" s="212" t="s">
        <v>66</v>
      </c>
      <c r="H49" s="226">
        <f>C$24/12</f>
        <v>1.225E-3</v>
      </c>
      <c r="I49" s="227">
        <f>(SUM('1.  LRAMVA Summary'!D$54:D$59)+SUM('1.  LRAMVA Summary'!D$60:D$61)*(MONTH($E49)-1)/12)*$H49</f>
        <v>0</v>
      </c>
      <c r="J49" s="227">
        <f>(SUM('1.  LRAMVA Summary'!E$54:E$59)+SUM('1.  LRAMVA Summary'!E$60:E$61)*(MONTH($E49)-1)/12)*$H49</f>
        <v>0</v>
      </c>
      <c r="K49" s="227">
        <f>(SUM('1.  LRAMVA Summary'!F$54:F$59)+SUM('1.  LRAMVA Summary'!F$60:F$61)*(MONTH($E49)-1)/12)*$H49</f>
        <v>0</v>
      </c>
      <c r="L49" s="227">
        <f>(SUM('1.  LRAMVA Summary'!G$54:G$59)+SUM('1.  LRAMVA Summary'!G$60:G$61)*(MONTH($E49)-1)/12)*$H49</f>
        <v>0</v>
      </c>
      <c r="M49" s="227">
        <f>(SUM('1.  LRAMVA Summary'!H$54:H$59)+SUM('1.  LRAMVA Summary'!H$60:H$61)*(MONTH($E49)-1)/12)*$H49</f>
        <v>0</v>
      </c>
      <c r="N49" s="227">
        <f>(SUM('1.  LRAMVA Summary'!I$54:I$59)+SUM('1.  LRAMVA Summary'!I$60:I$61)*(MONTH($E49)-1)/12)*$H49</f>
        <v>0</v>
      </c>
      <c r="O49" s="227">
        <f>(SUM('1.  LRAMVA Summary'!J$54:J$59)+SUM('1.  LRAMVA Summary'!J$60:J$61)*(MONTH($E49)-1)/12)*$H49</f>
        <v>0</v>
      </c>
      <c r="P49" s="227">
        <f>(SUM('1.  LRAMVA Summary'!K$54:K$59)+SUM('1.  LRAMVA Summary'!K$60:K$61)*(MONTH($E49)-1)/12)*$H49</f>
        <v>0</v>
      </c>
      <c r="Q49" s="227">
        <f>(SUM('1.  LRAMVA Summary'!L$54:L$59)+SUM('1.  LRAMVA Summary'!L$60:L$61)*(MONTH($E49)-1)/12)*$H49</f>
        <v>0</v>
      </c>
      <c r="R49" s="227">
        <f>(SUM('1.  LRAMVA Summary'!M$54:M$59)+SUM('1.  LRAMVA Summary'!M$60:M$61)*(MONTH($E49)-1)/12)*$H49</f>
        <v>0</v>
      </c>
      <c r="S49" s="227">
        <f>(SUM('1.  LRAMVA Summary'!N$54:N$59)+SUM('1.  LRAMVA Summary'!N$60:N$61)*(MONTH($E49)-1)/12)*$H49</f>
        <v>0</v>
      </c>
      <c r="T49" s="227">
        <f>(SUM('1.  LRAMVA Summary'!O$54:O$59)+SUM('1.  LRAMVA Summary'!O$60:O$61)*(MONTH($E49)-1)/12)*$H49</f>
        <v>0</v>
      </c>
      <c r="U49" s="227">
        <f>(SUM('1.  LRAMVA Summary'!P$54:P$59)+SUM('1.  LRAMVA Summary'!P$60:P$61)*(MONTH($E49)-1)/12)*$H49</f>
        <v>0</v>
      </c>
      <c r="V49" s="227">
        <f>(SUM('1.  LRAMVA Summary'!Q$54:Q$59)+SUM('1.  LRAMVA Summary'!Q$60:Q$61)*(MONTH($E49)-1)/12)*$H49</f>
        <v>0</v>
      </c>
      <c r="W49" s="228">
        <f t="shared" si="10"/>
        <v>0</v>
      </c>
    </row>
    <row r="50" spans="1:23" s="9" customFormat="1">
      <c r="B50" s="210" t="s">
        <v>88</v>
      </c>
      <c r="C50" s="722">
        <v>2.18E-2</v>
      </c>
      <c r="D50" s="203"/>
      <c r="E50" s="211">
        <v>41426</v>
      </c>
      <c r="F50" s="211" t="s">
        <v>176</v>
      </c>
      <c r="G50" s="212" t="s">
        <v>66</v>
      </c>
      <c r="H50" s="226">
        <f>C$24/12</f>
        <v>1.225E-3</v>
      </c>
      <c r="I50" s="227">
        <f>(SUM('1.  LRAMVA Summary'!D$54:D$59)+SUM('1.  LRAMVA Summary'!D$60:D$61)*(MONTH($E50)-1)/12)*$H50</f>
        <v>0</v>
      </c>
      <c r="J50" s="227">
        <f>(SUM('1.  LRAMVA Summary'!E$54:E$59)+SUM('1.  LRAMVA Summary'!E$60:E$61)*(MONTH($E50)-1)/12)*$H50</f>
        <v>0</v>
      </c>
      <c r="K50" s="227">
        <f>(SUM('1.  LRAMVA Summary'!F$54:F$59)+SUM('1.  LRAMVA Summary'!F$60:F$61)*(MONTH($E50)-1)/12)*$H50</f>
        <v>0</v>
      </c>
      <c r="L50" s="227">
        <f>(SUM('1.  LRAMVA Summary'!G$54:G$59)+SUM('1.  LRAMVA Summary'!G$60:G$61)*(MONTH($E50)-1)/12)*$H50</f>
        <v>0</v>
      </c>
      <c r="M50" s="227">
        <f>(SUM('1.  LRAMVA Summary'!H$54:H$59)+SUM('1.  LRAMVA Summary'!H$60:H$61)*(MONTH($E50)-1)/12)*$H50</f>
        <v>0</v>
      </c>
      <c r="N50" s="227">
        <f>(SUM('1.  LRAMVA Summary'!I$54:I$59)+SUM('1.  LRAMVA Summary'!I$60:I$61)*(MONTH($E50)-1)/12)*$H50</f>
        <v>0</v>
      </c>
      <c r="O50" s="227">
        <f>(SUM('1.  LRAMVA Summary'!J$54:J$59)+SUM('1.  LRAMVA Summary'!J$60:J$61)*(MONTH($E50)-1)/12)*$H50</f>
        <v>0</v>
      </c>
      <c r="P50" s="227">
        <f>(SUM('1.  LRAMVA Summary'!K$54:K$59)+SUM('1.  LRAMVA Summary'!K$60:K$61)*(MONTH($E50)-1)/12)*$H50</f>
        <v>0</v>
      </c>
      <c r="Q50" s="227">
        <f>(SUM('1.  LRAMVA Summary'!L$54:L$59)+SUM('1.  LRAMVA Summary'!L$60:L$61)*(MONTH($E50)-1)/12)*$H50</f>
        <v>0</v>
      </c>
      <c r="R50" s="227">
        <f>(SUM('1.  LRAMVA Summary'!M$54:M$59)+SUM('1.  LRAMVA Summary'!M$60:M$61)*(MONTH($E50)-1)/12)*$H50</f>
        <v>0</v>
      </c>
      <c r="S50" s="227">
        <f>(SUM('1.  LRAMVA Summary'!N$54:N$59)+SUM('1.  LRAMVA Summary'!N$60:N$61)*(MONTH($E50)-1)/12)*$H50</f>
        <v>0</v>
      </c>
      <c r="T50" s="227">
        <f>(SUM('1.  LRAMVA Summary'!O$54:O$59)+SUM('1.  LRAMVA Summary'!O$60:O$61)*(MONTH($E50)-1)/12)*$H50</f>
        <v>0</v>
      </c>
      <c r="U50" s="227">
        <f>(SUM('1.  LRAMVA Summary'!P$54:P$59)+SUM('1.  LRAMVA Summary'!P$60:P$61)*(MONTH($E50)-1)/12)*$H50</f>
        <v>0</v>
      </c>
      <c r="V50" s="227">
        <f>(SUM('1.  LRAMVA Summary'!Q$54:Q$59)+SUM('1.  LRAMVA Summary'!Q$60:Q$61)*(MONTH($E50)-1)/12)*$H50</f>
        <v>0</v>
      </c>
      <c r="W50" s="228">
        <f t="shared" si="10"/>
        <v>0</v>
      </c>
    </row>
    <row r="51" spans="1:23" s="9" customFormat="1">
      <c r="B51" s="210" t="s">
        <v>89</v>
      </c>
      <c r="C51" s="722">
        <v>2.18E-2</v>
      </c>
      <c r="D51" s="203"/>
      <c r="E51" s="211">
        <v>41456</v>
      </c>
      <c r="F51" s="211" t="s">
        <v>176</v>
      </c>
      <c r="G51" s="212" t="s">
        <v>68</v>
      </c>
      <c r="H51" s="229">
        <f>C$25/12</f>
        <v>1.225E-3</v>
      </c>
      <c r="I51" s="227">
        <f>(SUM('1.  LRAMVA Summary'!D$54:D$59)+SUM('1.  LRAMVA Summary'!D$60:D$61)*(MONTH($E51)-1)/12)*$H51</f>
        <v>0</v>
      </c>
      <c r="J51" s="227">
        <f>(SUM('1.  LRAMVA Summary'!E$54:E$59)+SUM('1.  LRAMVA Summary'!E$60:E$61)*(MONTH($E51)-1)/12)*$H51</f>
        <v>0</v>
      </c>
      <c r="K51" s="227">
        <f>(SUM('1.  LRAMVA Summary'!F$54:F$59)+SUM('1.  LRAMVA Summary'!F$60:F$61)*(MONTH($E51)-1)/12)*$H51</f>
        <v>0</v>
      </c>
      <c r="L51" s="227">
        <f>(SUM('1.  LRAMVA Summary'!G$54:G$59)+SUM('1.  LRAMVA Summary'!G$60:G$61)*(MONTH($E51)-1)/12)*$H51</f>
        <v>0</v>
      </c>
      <c r="M51" s="227">
        <f>(SUM('1.  LRAMVA Summary'!H$54:H$59)+SUM('1.  LRAMVA Summary'!H$60:H$61)*(MONTH($E51)-1)/12)*$H51</f>
        <v>0</v>
      </c>
      <c r="N51" s="227">
        <f>(SUM('1.  LRAMVA Summary'!I$54:I$59)+SUM('1.  LRAMVA Summary'!I$60:I$61)*(MONTH($E51)-1)/12)*$H51</f>
        <v>0</v>
      </c>
      <c r="O51" s="227">
        <f>(SUM('1.  LRAMVA Summary'!J$54:J$59)+SUM('1.  LRAMVA Summary'!J$60:J$61)*(MONTH($E51)-1)/12)*$H51</f>
        <v>0</v>
      </c>
      <c r="P51" s="227">
        <f>(SUM('1.  LRAMVA Summary'!K$54:K$59)+SUM('1.  LRAMVA Summary'!K$60:K$61)*(MONTH($E51)-1)/12)*$H51</f>
        <v>0</v>
      </c>
      <c r="Q51" s="227">
        <f>(SUM('1.  LRAMVA Summary'!L$54:L$59)+SUM('1.  LRAMVA Summary'!L$60:L$61)*(MONTH($E51)-1)/12)*$H51</f>
        <v>0</v>
      </c>
      <c r="R51" s="227">
        <f>(SUM('1.  LRAMVA Summary'!M$54:M$59)+SUM('1.  LRAMVA Summary'!M$60:M$61)*(MONTH($E51)-1)/12)*$H51</f>
        <v>0</v>
      </c>
      <c r="S51" s="227">
        <f>(SUM('1.  LRAMVA Summary'!N$54:N$59)+SUM('1.  LRAMVA Summary'!N$60:N$61)*(MONTH($E51)-1)/12)*$H51</f>
        <v>0</v>
      </c>
      <c r="T51" s="227">
        <f>(SUM('1.  LRAMVA Summary'!O$54:O$59)+SUM('1.  LRAMVA Summary'!O$60:O$61)*(MONTH($E51)-1)/12)*$H51</f>
        <v>0</v>
      </c>
      <c r="U51" s="227">
        <f>(SUM('1.  LRAMVA Summary'!P$54:P$59)+SUM('1.  LRAMVA Summary'!P$60:P$61)*(MONTH($E51)-1)/12)*$H51</f>
        <v>0</v>
      </c>
      <c r="V51" s="227">
        <f>(SUM('1.  LRAMVA Summary'!Q$54:Q$59)+SUM('1.  LRAMVA Summary'!Q$60:Q$61)*(MONTH($E51)-1)/12)*$H51</f>
        <v>0</v>
      </c>
      <c r="W51" s="228">
        <f t="shared" si="10"/>
        <v>0</v>
      </c>
    </row>
    <row r="52" spans="1:23" s="9" customFormat="1">
      <c r="B52" s="210" t="s">
        <v>91</v>
      </c>
      <c r="C52" s="722">
        <v>2.18E-2</v>
      </c>
      <c r="D52" s="203"/>
      <c r="E52" s="211">
        <v>41487</v>
      </c>
      <c r="F52" s="211" t="s">
        <v>176</v>
      </c>
      <c r="G52" s="212" t="s">
        <v>68</v>
      </c>
      <c r="H52" s="226">
        <f>C$25/12</f>
        <v>1.225E-3</v>
      </c>
      <c r="I52" s="227">
        <f>(SUM('1.  LRAMVA Summary'!D$54:D$59)+SUM('1.  LRAMVA Summary'!D$60:D$61)*(MONTH($E52)-1)/12)*$H52</f>
        <v>0</v>
      </c>
      <c r="J52" s="227">
        <f>(SUM('1.  LRAMVA Summary'!E$54:E$59)+SUM('1.  LRAMVA Summary'!E$60:E$61)*(MONTH($E52)-1)/12)*$H52</f>
        <v>0</v>
      </c>
      <c r="K52" s="227">
        <f>(SUM('1.  LRAMVA Summary'!F$54:F$59)+SUM('1.  LRAMVA Summary'!F$60:F$61)*(MONTH($E52)-1)/12)*$H52</f>
        <v>0</v>
      </c>
      <c r="L52" s="227">
        <f>(SUM('1.  LRAMVA Summary'!G$54:G$59)+SUM('1.  LRAMVA Summary'!G$60:G$61)*(MONTH($E52)-1)/12)*$H52</f>
        <v>0</v>
      </c>
      <c r="M52" s="227">
        <f>(SUM('1.  LRAMVA Summary'!H$54:H$59)+SUM('1.  LRAMVA Summary'!H$60:H$61)*(MONTH($E52)-1)/12)*$H52</f>
        <v>0</v>
      </c>
      <c r="N52" s="227">
        <f>(SUM('1.  LRAMVA Summary'!I$54:I$59)+SUM('1.  LRAMVA Summary'!I$60:I$61)*(MONTH($E52)-1)/12)*$H52</f>
        <v>0</v>
      </c>
      <c r="O52" s="227">
        <f>(SUM('1.  LRAMVA Summary'!J$54:J$59)+SUM('1.  LRAMVA Summary'!J$60:J$61)*(MONTH($E52)-1)/12)*$H52</f>
        <v>0</v>
      </c>
      <c r="P52" s="227">
        <f>(SUM('1.  LRAMVA Summary'!K$54:K$59)+SUM('1.  LRAMVA Summary'!K$60:K$61)*(MONTH($E52)-1)/12)*$H52</f>
        <v>0</v>
      </c>
      <c r="Q52" s="227">
        <f>(SUM('1.  LRAMVA Summary'!L$54:L$59)+SUM('1.  LRAMVA Summary'!L$60:L$61)*(MONTH($E52)-1)/12)*$H52</f>
        <v>0</v>
      </c>
      <c r="R52" s="227">
        <f>(SUM('1.  LRAMVA Summary'!M$54:M$59)+SUM('1.  LRAMVA Summary'!M$60:M$61)*(MONTH($E52)-1)/12)*$H52</f>
        <v>0</v>
      </c>
      <c r="S52" s="227">
        <f>(SUM('1.  LRAMVA Summary'!N$54:N$59)+SUM('1.  LRAMVA Summary'!N$60:N$61)*(MONTH($E52)-1)/12)*$H52</f>
        <v>0</v>
      </c>
      <c r="T52" s="227">
        <f>(SUM('1.  LRAMVA Summary'!O$54:O$59)+SUM('1.  LRAMVA Summary'!O$60:O$61)*(MONTH($E52)-1)/12)*$H52</f>
        <v>0</v>
      </c>
      <c r="U52" s="227">
        <f>(SUM('1.  LRAMVA Summary'!P$54:P$59)+SUM('1.  LRAMVA Summary'!P$60:P$61)*(MONTH($E52)-1)/12)*$H52</f>
        <v>0</v>
      </c>
      <c r="V52" s="227">
        <f>(SUM('1.  LRAMVA Summary'!Q$54:Q$59)+SUM('1.  LRAMVA Summary'!Q$60:Q$61)*(MONTH($E52)-1)/12)*$H52</f>
        <v>0</v>
      </c>
      <c r="W52" s="228">
        <f t="shared" si="10"/>
        <v>0</v>
      </c>
    </row>
    <row r="53" spans="1:23" s="9" customFormat="1">
      <c r="B53" s="210" t="s">
        <v>90</v>
      </c>
      <c r="C53" s="722">
        <v>5.7000000000000002E-3</v>
      </c>
      <c r="D53" s="203"/>
      <c r="E53" s="211">
        <v>41518</v>
      </c>
      <c r="F53" s="211" t="s">
        <v>176</v>
      </c>
      <c r="G53" s="212" t="s">
        <v>68</v>
      </c>
      <c r="H53" s="226">
        <f>C$25/12</f>
        <v>1.225E-3</v>
      </c>
      <c r="I53" s="227">
        <f>(SUM('1.  LRAMVA Summary'!D$54:D$59)+SUM('1.  LRAMVA Summary'!D$60:D$61)*(MONTH($E53)-1)/12)*$H53</f>
        <v>0</v>
      </c>
      <c r="J53" s="227">
        <f>(SUM('1.  LRAMVA Summary'!E$54:E$59)+SUM('1.  LRAMVA Summary'!E$60:E$61)*(MONTH($E53)-1)/12)*$H53</f>
        <v>0</v>
      </c>
      <c r="K53" s="227">
        <f>(SUM('1.  LRAMVA Summary'!F$54:F$59)+SUM('1.  LRAMVA Summary'!F$60:F$61)*(MONTH($E53)-1)/12)*$H53</f>
        <v>0</v>
      </c>
      <c r="L53" s="227">
        <f>(SUM('1.  LRAMVA Summary'!G$54:G$59)+SUM('1.  LRAMVA Summary'!G$60:G$61)*(MONTH($E53)-1)/12)*$H53</f>
        <v>0</v>
      </c>
      <c r="M53" s="227">
        <f>(SUM('1.  LRAMVA Summary'!H$54:H$59)+SUM('1.  LRAMVA Summary'!H$60:H$61)*(MONTH($E53)-1)/12)*$H53</f>
        <v>0</v>
      </c>
      <c r="N53" s="227">
        <f>(SUM('1.  LRAMVA Summary'!I$54:I$59)+SUM('1.  LRAMVA Summary'!I$60:I$61)*(MONTH($E53)-1)/12)*$H53</f>
        <v>0</v>
      </c>
      <c r="O53" s="227">
        <f>(SUM('1.  LRAMVA Summary'!J$54:J$59)+SUM('1.  LRAMVA Summary'!J$60:J$61)*(MONTH($E53)-1)/12)*$H53</f>
        <v>0</v>
      </c>
      <c r="P53" s="227">
        <f>(SUM('1.  LRAMVA Summary'!K$54:K$59)+SUM('1.  LRAMVA Summary'!K$60:K$61)*(MONTH($E53)-1)/12)*$H53</f>
        <v>0</v>
      </c>
      <c r="Q53" s="227">
        <f>(SUM('1.  LRAMVA Summary'!L$54:L$59)+SUM('1.  LRAMVA Summary'!L$60:L$61)*(MONTH($E53)-1)/12)*$H53</f>
        <v>0</v>
      </c>
      <c r="R53" s="227">
        <f>(SUM('1.  LRAMVA Summary'!M$54:M$59)+SUM('1.  LRAMVA Summary'!M$60:M$61)*(MONTH($E53)-1)/12)*$H53</f>
        <v>0</v>
      </c>
      <c r="S53" s="227">
        <f>(SUM('1.  LRAMVA Summary'!N$54:N$59)+SUM('1.  LRAMVA Summary'!N$60:N$61)*(MONTH($E53)-1)/12)*$H53</f>
        <v>0</v>
      </c>
      <c r="T53" s="227">
        <f>(SUM('1.  LRAMVA Summary'!O$54:O$59)+SUM('1.  LRAMVA Summary'!O$60:O$61)*(MONTH($E53)-1)/12)*$H53</f>
        <v>0</v>
      </c>
      <c r="U53" s="227">
        <f>(SUM('1.  LRAMVA Summary'!P$54:P$59)+SUM('1.  LRAMVA Summary'!P$60:P$61)*(MONTH($E53)-1)/12)*$H53</f>
        <v>0</v>
      </c>
      <c r="V53" s="227">
        <f>(SUM('1.  LRAMVA Summary'!Q$54:Q$59)+SUM('1.  LRAMVA Summary'!Q$60:Q$61)*(MONTH($E53)-1)/12)*$H53</f>
        <v>0</v>
      </c>
      <c r="W53" s="228">
        <f t="shared" si="10"/>
        <v>0</v>
      </c>
    </row>
    <row r="54" spans="1:23" s="9" customFormat="1">
      <c r="B54" s="232" t="s">
        <v>92</v>
      </c>
      <c r="C54" s="722">
        <v>5.7000000000000002E-3</v>
      </c>
      <c r="D54" s="203"/>
      <c r="E54" s="211">
        <v>41548</v>
      </c>
      <c r="F54" s="211" t="s">
        <v>176</v>
      </c>
      <c r="G54" s="212" t="s">
        <v>69</v>
      </c>
      <c r="H54" s="229">
        <f>C$26/12</f>
        <v>1.225E-3</v>
      </c>
      <c r="I54" s="227">
        <f>(SUM('1.  LRAMVA Summary'!D$54:D$59)+SUM('1.  LRAMVA Summary'!D$60:D$61)*(MONTH($E54)-1)/12)*$H54</f>
        <v>0</v>
      </c>
      <c r="J54" s="227">
        <f>(SUM('1.  LRAMVA Summary'!E$54:E$59)+SUM('1.  LRAMVA Summary'!E$60:E$61)*(MONTH($E54)-1)/12)*$H54</f>
        <v>0</v>
      </c>
      <c r="K54" s="227">
        <f>(SUM('1.  LRAMVA Summary'!F$54:F$59)+SUM('1.  LRAMVA Summary'!F$60:F$61)*(MONTH($E54)-1)/12)*$H54</f>
        <v>0</v>
      </c>
      <c r="L54" s="227">
        <f>(SUM('1.  LRAMVA Summary'!G$54:G$59)+SUM('1.  LRAMVA Summary'!G$60:G$61)*(MONTH($E54)-1)/12)*$H54</f>
        <v>0</v>
      </c>
      <c r="M54" s="227">
        <f>(SUM('1.  LRAMVA Summary'!H$54:H$59)+SUM('1.  LRAMVA Summary'!H$60:H$61)*(MONTH($E54)-1)/12)*$H54</f>
        <v>0</v>
      </c>
      <c r="N54" s="227">
        <f>(SUM('1.  LRAMVA Summary'!I$54:I$59)+SUM('1.  LRAMVA Summary'!I$60:I$61)*(MONTH($E54)-1)/12)*$H54</f>
        <v>0</v>
      </c>
      <c r="O54" s="227">
        <f>(SUM('1.  LRAMVA Summary'!J$54:J$59)+SUM('1.  LRAMVA Summary'!J$60:J$61)*(MONTH($E54)-1)/12)*$H54</f>
        <v>0</v>
      </c>
      <c r="P54" s="227">
        <f>(SUM('1.  LRAMVA Summary'!K$54:K$59)+SUM('1.  LRAMVA Summary'!K$60:K$61)*(MONTH($E54)-1)/12)*$H54</f>
        <v>0</v>
      </c>
      <c r="Q54" s="227">
        <f>(SUM('1.  LRAMVA Summary'!L$54:L$59)+SUM('1.  LRAMVA Summary'!L$60:L$61)*(MONTH($E54)-1)/12)*$H54</f>
        <v>0</v>
      </c>
      <c r="R54" s="227">
        <f>(SUM('1.  LRAMVA Summary'!M$54:M$59)+SUM('1.  LRAMVA Summary'!M$60:M$61)*(MONTH($E54)-1)/12)*$H54</f>
        <v>0</v>
      </c>
      <c r="S54" s="227">
        <f>(SUM('1.  LRAMVA Summary'!N$54:N$59)+SUM('1.  LRAMVA Summary'!N$60:N$61)*(MONTH($E54)-1)/12)*$H54</f>
        <v>0</v>
      </c>
      <c r="T54" s="227">
        <f>(SUM('1.  LRAMVA Summary'!O$54:O$59)+SUM('1.  LRAMVA Summary'!O$60:O$61)*(MONTH($E54)-1)/12)*$H54</f>
        <v>0</v>
      </c>
      <c r="U54" s="227">
        <f>(SUM('1.  LRAMVA Summary'!P$54:P$59)+SUM('1.  LRAMVA Summary'!P$60:P$61)*(MONTH($E54)-1)/12)*$H54</f>
        <v>0</v>
      </c>
      <c r="V54" s="227">
        <f>(SUM('1.  LRAMVA Summary'!Q$54:Q$59)+SUM('1.  LRAMVA Summary'!Q$60:Q$61)*(MONTH($E54)-1)/12)*$H54</f>
        <v>0</v>
      </c>
      <c r="W54" s="228">
        <f t="shared" si="10"/>
        <v>0</v>
      </c>
    </row>
    <row r="55" spans="1:23" s="9" customFormat="1">
      <c r="B55" s="210" t="s">
        <v>743</v>
      </c>
      <c r="C55" s="230">
        <f>C54</f>
        <v>5.7000000000000002E-3</v>
      </c>
      <c r="D55" s="203"/>
      <c r="E55" s="211">
        <v>41579</v>
      </c>
      <c r="F55" s="211" t="s">
        <v>176</v>
      </c>
      <c r="G55" s="212" t="s">
        <v>69</v>
      </c>
      <c r="H55" s="226">
        <f>C$26/12</f>
        <v>1.225E-3</v>
      </c>
      <c r="I55" s="227">
        <f>(SUM('1.  LRAMVA Summary'!D$54:D$59)+SUM('1.  LRAMVA Summary'!D$60:D$61)*(MONTH($E55)-1)/12)*$H55</f>
        <v>0</v>
      </c>
      <c r="J55" s="227">
        <f>(SUM('1.  LRAMVA Summary'!E$54:E$59)+SUM('1.  LRAMVA Summary'!E$60:E$61)*(MONTH($E55)-1)/12)*$H55</f>
        <v>0</v>
      </c>
      <c r="K55" s="227">
        <f>(SUM('1.  LRAMVA Summary'!F$54:F$59)+SUM('1.  LRAMVA Summary'!F$60:F$61)*(MONTH($E55)-1)/12)*$H55</f>
        <v>0</v>
      </c>
      <c r="L55" s="227">
        <f>(SUM('1.  LRAMVA Summary'!G$54:G$59)+SUM('1.  LRAMVA Summary'!G$60:G$61)*(MONTH($E55)-1)/12)*$H55</f>
        <v>0</v>
      </c>
      <c r="M55" s="227">
        <f>(SUM('1.  LRAMVA Summary'!H$54:H$59)+SUM('1.  LRAMVA Summary'!H$60:H$61)*(MONTH($E55)-1)/12)*$H55</f>
        <v>0</v>
      </c>
      <c r="N55" s="227">
        <f>(SUM('1.  LRAMVA Summary'!I$54:I$59)+SUM('1.  LRAMVA Summary'!I$60:I$61)*(MONTH($E55)-1)/12)*$H55</f>
        <v>0</v>
      </c>
      <c r="O55" s="227">
        <f>(SUM('1.  LRAMVA Summary'!J$54:J$59)+SUM('1.  LRAMVA Summary'!J$60:J$61)*(MONTH($E55)-1)/12)*$H55</f>
        <v>0</v>
      </c>
      <c r="P55" s="227">
        <f>(SUM('1.  LRAMVA Summary'!K$54:K$59)+SUM('1.  LRAMVA Summary'!K$60:K$61)*(MONTH($E55)-1)/12)*$H55</f>
        <v>0</v>
      </c>
      <c r="Q55" s="227">
        <f>(SUM('1.  LRAMVA Summary'!L$54:L$59)+SUM('1.  LRAMVA Summary'!L$60:L$61)*(MONTH($E55)-1)/12)*$H55</f>
        <v>0</v>
      </c>
      <c r="R55" s="227">
        <f>(SUM('1.  LRAMVA Summary'!M$54:M$59)+SUM('1.  LRAMVA Summary'!M$60:M$61)*(MONTH($E55)-1)/12)*$H55</f>
        <v>0</v>
      </c>
      <c r="S55" s="227">
        <f>(SUM('1.  LRAMVA Summary'!N$54:N$59)+SUM('1.  LRAMVA Summary'!N$60:N$61)*(MONTH($E55)-1)/12)*$H55</f>
        <v>0</v>
      </c>
      <c r="T55" s="227">
        <f>(SUM('1.  LRAMVA Summary'!O$54:O$59)+SUM('1.  LRAMVA Summary'!O$60:O$61)*(MONTH($E55)-1)/12)*$H55</f>
        <v>0</v>
      </c>
      <c r="U55" s="227">
        <f>(SUM('1.  LRAMVA Summary'!P$54:P$59)+SUM('1.  LRAMVA Summary'!P$60:P$61)*(MONTH($E55)-1)/12)*$H55</f>
        <v>0</v>
      </c>
      <c r="V55" s="227">
        <f>(SUM('1.  LRAMVA Summary'!Q$54:Q$59)+SUM('1.  LRAMVA Summary'!Q$60:Q$61)*(MONTH($E55)-1)/12)*$H55</f>
        <v>0</v>
      </c>
      <c r="W55" s="228">
        <f t="shared" si="10"/>
        <v>0</v>
      </c>
    </row>
    <row r="56" spans="1:23" s="9" customFormat="1">
      <c r="B56" s="210" t="s">
        <v>744</v>
      </c>
      <c r="C56" s="230"/>
      <c r="D56" s="203"/>
      <c r="E56" s="211">
        <v>41609</v>
      </c>
      <c r="F56" s="211" t="s">
        <v>176</v>
      </c>
      <c r="G56" s="212" t="s">
        <v>69</v>
      </c>
      <c r="H56" s="226">
        <f>C$26/12</f>
        <v>1.225E-3</v>
      </c>
      <c r="I56" s="227">
        <f>(SUM('1.  LRAMVA Summary'!D$54:D$59)+SUM('1.  LRAMVA Summary'!D$60:D$61)*(MONTH($E56)-1)/12)*$H56</f>
        <v>0</v>
      </c>
      <c r="J56" s="227">
        <f>(SUM('1.  LRAMVA Summary'!E$54:E$59)+SUM('1.  LRAMVA Summary'!E$60:E$61)*(MONTH($E56)-1)/12)*$H56</f>
        <v>0</v>
      </c>
      <c r="K56" s="227">
        <f>(SUM('1.  LRAMVA Summary'!F$54:F$59)+SUM('1.  LRAMVA Summary'!F$60:F$61)*(MONTH($E56)-1)/12)*$H56</f>
        <v>0</v>
      </c>
      <c r="L56" s="227">
        <f>(SUM('1.  LRAMVA Summary'!G$54:G$59)+SUM('1.  LRAMVA Summary'!G$60:G$61)*(MONTH($E56)-1)/12)*$H56</f>
        <v>0</v>
      </c>
      <c r="M56" s="227">
        <f>(SUM('1.  LRAMVA Summary'!H$54:H$59)+SUM('1.  LRAMVA Summary'!H$60:H$61)*(MONTH($E56)-1)/12)*$H56</f>
        <v>0</v>
      </c>
      <c r="N56" s="227">
        <f>(SUM('1.  LRAMVA Summary'!I$54:I$59)+SUM('1.  LRAMVA Summary'!I$60:I$61)*(MONTH($E56)-1)/12)*$H56</f>
        <v>0</v>
      </c>
      <c r="O56" s="227">
        <f>(SUM('1.  LRAMVA Summary'!J$54:J$59)+SUM('1.  LRAMVA Summary'!J$60:J$61)*(MONTH($E56)-1)/12)*$H56</f>
        <v>0</v>
      </c>
      <c r="P56" s="227">
        <f>(SUM('1.  LRAMVA Summary'!K$54:K$59)+SUM('1.  LRAMVA Summary'!K$60:K$61)*(MONTH($E56)-1)/12)*$H56</f>
        <v>0</v>
      </c>
      <c r="Q56" s="227">
        <f>(SUM('1.  LRAMVA Summary'!L$54:L$59)+SUM('1.  LRAMVA Summary'!L$60:L$61)*(MONTH($E56)-1)/12)*$H56</f>
        <v>0</v>
      </c>
      <c r="R56" s="227">
        <f>(SUM('1.  LRAMVA Summary'!M$54:M$59)+SUM('1.  LRAMVA Summary'!M$60:M$61)*(MONTH($E56)-1)/12)*$H56</f>
        <v>0</v>
      </c>
      <c r="S56" s="227">
        <f>(SUM('1.  LRAMVA Summary'!N$54:N$59)+SUM('1.  LRAMVA Summary'!N$60:N$61)*(MONTH($E56)-1)/12)*$H56</f>
        <v>0</v>
      </c>
      <c r="T56" s="227">
        <f>(SUM('1.  LRAMVA Summary'!O$54:O$59)+SUM('1.  LRAMVA Summary'!O$60:O$61)*(MONTH($E56)-1)/12)*$H56</f>
        <v>0</v>
      </c>
      <c r="U56" s="227">
        <f>(SUM('1.  LRAMVA Summary'!P$54:P$59)+SUM('1.  LRAMVA Summary'!P$60:P$61)*(MONTH($E56)-1)/12)*$H56</f>
        <v>0</v>
      </c>
      <c r="V56" s="227">
        <f>(SUM('1.  LRAMVA Summary'!Q$54:Q$59)+SUM('1.  LRAMVA Summary'!Q$60:Q$61)*(MONTH($E56)-1)/12)*$H56</f>
        <v>0</v>
      </c>
      <c r="W56" s="228">
        <f t="shared" si="10"/>
        <v>0</v>
      </c>
    </row>
    <row r="57" spans="1:23" s="9" customFormat="1" ht="15" thickBot="1">
      <c r="B57" s="210" t="s">
        <v>745</v>
      </c>
      <c r="C57" s="230"/>
      <c r="D57" s="203"/>
      <c r="E57" s="213" t="s">
        <v>448</v>
      </c>
      <c r="F57" s="213"/>
      <c r="G57" s="214"/>
      <c r="H57" s="215"/>
      <c r="I57" s="216">
        <f>SUM(I44:I56)</f>
        <v>0</v>
      </c>
      <c r="J57" s="216">
        <f t="shared" ref="J57:O57" si="11">SUM(J44:J56)</f>
        <v>0</v>
      </c>
      <c r="K57" s="216">
        <f t="shared" si="11"/>
        <v>0</v>
      </c>
      <c r="L57" s="216">
        <f t="shared" si="11"/>
        <v>0</v>
      </c>
      <c r="M57" s="216">
        <f t="shared" si="11"/>
        <v>0</v>
      </c>
      <c r="N57" s="216">
        <f t="shared" si="11"/>
        <v>0</v>
      </c>
      <c r="O57" s="216">
        <f t="shared" si="11"/>
        <v>0</v>
      </c>
      <c r="P57" s="216">
        <f t="shared" ref="P57:V57" si="12">SUM(P44:P56)</f>
        <v>0</v>
      </c>
      <c r="Q57" s="216">
        <f t="shared" si="12"/>
        <v>0</v>
      </c>
      <c r="R57" s="216">
        <f t="shared" si="12"/>
        <v>0</v>
      </c>
      <c r="S57" s="216">
        <f t="shared" si="12"/>
        <v>0</v>
      </c>
      <c r="T57" s="216">
        <f t="shared" si="12"/>
        <v>0</v>
      </c>
      <c r="U57" s="216">
        <f t="shared" si="12"/>
        <v>0</v>
      </c>
      <c r="V57" s="216">
        <f t="shared" si="12"/>
        <v>0</v>
      </c>
      <c r="W57" s="216">
        <f>SUM(W44:W56)</f>
        <v>0</v>
      </c>
    </row>
    <row r="58" spans="1:23" s="9" customFormat="1" ht="15" thickTop="1">
      <c r="B58" s="232" t="s">
        <v>746</v>
      </c>
      <c r="C58" s="233"/>
      <c r="D58" s="203"/>
      <c r="E58" s="217" t="s">
        <v>67</v>
      </c>
      <c r="F58" s="217"/>
      <c r="G58" s="218"/>
      <c r="H58" s="219"/>
      <c r="I58" s="220"/>
      <c r="J58" s="220"/>
      <c r="K58" s="220"/>
      <c r="L58" s="220"/>
      <c r="M58" s="220"/>
      <c r="N58" s="220"/>
      <c r="O58" s="220"/>
      <c r="P58" s="220"/>
      <c r="Q58" s="220"/>
      <c r="R58" s="220"/>
      <c r="S58" s="220"/>
      <c r="T58" s="220"/>
      <c r="U58" s="220"/>
      <c r="V58" s="220"/>
      <c r="W58" s="221"/>
    </row>
    <row r="59" spans="1:23" s="9" customFormat="1">
      <c r="D59" s="203"/>
      <c r="E59" s="222" t="s">
        <v>412</v>
      </c>
      <c r="F59" s="222"/>
      <c r="G59" s="223"/>
      <c r="H59" s="224"/>
      <c r="I59" s="225">
        <f t="shared" ref="I59:W59" si="13">I57+I58</f>
        <v>0</v>
      </c>
      <c r="J59" s="225">
        <f t="shared" si="13"/>
        <v>0</v>
      </c>
      <c r="K59" s="225">
        <f t="shared" si="13"/>
        <v>0</v>
      </c>
      <c r="L59" s="225">
        <f t="shared" si="13"/>
        <v>0</v>
      </c>
      <c r="M59" s="225">
        <f t="shared" si="13"/>
        <v>0</v>
      </c>
      <c r="N59" s="225">
        <f t="shared" si="13"/>
        <v>0</v>
      </c>
      <c r="O59" s="225">
        <f t="shared" si="13"/>
        <v>0</v>
      </c>
      <c r="P59" s="225">
        <f t="shared" ref="P59:V59" si="14">P57+P58</f>
        <v>0</v>
      </c>
      <c r="Q59" s="225">
        <f t="shared" si="14"/>
        <v>0</v>
      </c>
      <c r="R59" s="225">
        <f t="shared" si="14"/>
        <v>0</v>
      </c>
      <c r="S59" s="225">
        <f t="shared" si="14"/>
        <v>0</v>
      </c>
      <c r="T59" s="225">
        <f t="shared" si="14"/>
        <v>0</v>
      </c>
      <c r="U59" s="225">
        <f t="shared" si="14"/>
        <v>0</v>
      </c>
      <c r="V59" s="225">
        <f t="shared" si="14"/>
        <v>0</v>
      </c>
      <c r="W59" s="225">
        <f t="shared" si="13"/>
        <v>0</v>
      </c>
    </row>
    <row r="60" spans="1:23" s="9" customFormat="1" ht="15.6">
      <c r="B60" s="180" t="s">
        <v>179</v>
      </c>
      <c r="D60" s="203"/>
      <c r="E60" s="211">
        <v>41640</v>
      </c>
      <c r="F60" s="211" t="s">
        <v>177</v>
      </c>
      <c r="G60" s="212" t="s">
        <v>65</v>
      </c>
      <c r="H60" s="229">
        <f>C$27/12</f>
        <v>1.225E-3</v>
      </c>
      <c r="I60" s="227">
        <f>(SUM('1.  LRAMVA Summary'!D$54:D$62)+SUM('1.  LRAMVA Summary'!D$63:D$64)*(MONTH($E60)-1)/12)*$H60</f>
        <v>0</v>
      </c>
      <c r="J60" s="227">
        <f>(SUM('1.  LRAMVA Summary'!E$54:E$62)+SUM('1.  LRAMVA Summary'!E$63:E$64)*(MONTH($E60)-1)/12)*$H60</f>
        <v>0</v>
      </c>
      <c r="K60" s="227">
        <f>(SUM('1.  LRAMVA Summary'!F$54:F$62)+SUM('1.  LRAMVA Summary'!F$63:F$64)*(MONTH($E60)-1)/12)*$H60</f>
        <v>0</v>
      </c>
      <c r="L60" s="227">
        <f>(SUM('1.  LRAMVA Summary'!G$54:G$62)+SUM('1.  LRAMVA Summary'!G$63:G$64)*(MONTH($E60)-1)/12)*$H60</f>
        <v>0</v>
      </c>
      <c r="M60" s="227">
        <f>(SUM('1.  LRAMVA Summary'!H$54:H$62)+SUM('1.  LRAMVA Summary'!H$63:H$64)*(MONTH($E60)-1)/12)*$H60</f>
        <v>0</v>
      </c>
      <c r="N60" s="227">
        <f>(SUM('1.  LRAMVA Summary'!I$54:I$62)+SUM('1.  LRAMVA Summary'!I$63:I$64)*(MONTH($E60)-1)/12)*$H60</f>
        <v>0</v>
      </c>
      <c r="O60" s="227">
        <f>(SUM('1.  LRAMVA Summary'!J$54:J$62)+SUM('1.  LRAMVA Summary'!J$63:J$64)*(MONTH($E60)-1)/12)*$H60</f>
        <v>0</v>
      </c>
      <c r="P60" s="227">
        <f>(SUM('1.  LRAMVA Summary'!K$54:K$62)+SUM('1.  LRAMVA Summary'!K$63:K$64)*(MONTH($E60)-1)/12)*$H60</f>
        <v>0</v>
      </c>
      <c r="Q60" s="227">
        <f>(SUM('1.  LRAMVA Summary'!L$54:L$62)+SUM('1.  LRAMVA Summary'!L$63:L$64)*(MONTH($E60)-1)/12)*$H60</f>
        <v>0</v>
      </c>
      <c r="R60" s="227">
        <f>(SUM('1.  LRAMVA Summary'!M$54:M$62)+SUM('1.  LRAMVA Summary'!M$63:M$64)*(MONTH($E60)-1)/12)*$H60</f>
        <v>0</v>
      </c>
      <c r="S60" s="227">
        <f>(SUM('1.  LRAMVA Summary'!N$54:N$62)+SUM('1.  LRAMVA Summary'!N$63:N$64)*(MONTH($E60)-1)/12)*$H60</f>
        <v>0</v>
      </c>
      <c r="T60" s="227">
        <f>(SUM('1.  LRAMVA Summary'!O$54:O$62)+SUM('1.  LRAMVA Summary'!O$63:O$64)*(MONTH($E60)-1)/12)*$H60</f>
        <v>0</v>
      </c>
      <c r="U60" s="227">
        <f>(SUM('1.  LRAMVA Summary'!P$54:P$62)+SUM('1.  LRAMVA Summary'!P$63:P$64)*(MONTH($E60)-1)/12)*$H60</f>
        <v>0</v>
      </c>
      <c r="V60" s="227">
        <f>(SUM('1.  LRAMVA Summary'!Q$54:Q$62)+SUM('1.  LRAMVA Summary'!Q$63:Q$64)*(MONTH($E60)-1)/12)*$H60</f>
        <v>0</v>
      </c>
      <c r="W60" s="228">
        <f>SUM(I60:V60)</f>
        <v>0</v>
      </c>
    </row>
    <row r="61" spans="1:23" s="9" customFormat="1">
      <c r="A61" s="28"/>
      <c r="E61" s="211">
        <v>41671</v>
      </c>
      <c r="F61" s="211" t="s">
        <v>177</v>
      </c>
      <c r="G61" s="212" t="s">
        <v>65</v>
      </c>
      <c r="H61" s="226">
        <f>C$27/12</f>
        <v>1.225E-3</v>
      </c>
      <c r="I61" s="227">
        <f>(SUM('1.  LRAMVA Summary'!D$54:D$62)+SUM('1.  LRAMVA Summary'!D$63:D$64)*(MONTH($E61)-1)/12)*$H61</f>
        <v>0</v>
      </c>
      <c r="J61" s="227">
        <f>(SUM('1.  LRAMVA Summary'!E$54:E$62)+SUM('1.  LRAMVA Summary'!E$63:E$64)*(MONTH($E61)-1)/12)*$H61</f>
        <v>0</v>
      </c>
      <c r="K61" s="227">
        <f>(SUM('1.  LRAMVA Summary'!F$54:F$62)+SUM('1.  LRAMVA Summary'!F$63:F$64)*(MONTH($E61)-1)/12)*$H61</f>
        <v>0</v>
      </c>
      <c r="L61" s="227">
        <f>(SUM('1.  LRAMVA Summary'!G$54:G$62)+SUM('1.  LRAMVA Summary'!G$63:G$64)*(MONTH($E61)-1)/12)*$H61</f>
        <v>0</v>
      </c>
      <c r="M61" s="227">
        <f>(SUM('1.  LRAMVA Summary'!H$54:H$62)+SUM('1.  LRAMVA Summary'!H$63:H$64)*(MONTH($E61)-1)/12)*$H61</f>
        <v>0</v>
      </c>
      <c r="N61" s="227">
        <f>(SUM('1.  LRAMVA Summary'!I$54:I$62)+SUM('1.  LRAMVA Summary'!I$63:I$64)*(MONTH($E61)-1)/12)*$H61</f>
        <v>0</v>
      </c>
      <c r="O61" s="227">
        <f>(SUM('1.  LRAMVA Summary'!J$54:J$62)+SUM('1.  LRAMVA Summary'!J$63:J$64)*(MONTH($E61)-1)/12)*$H61</f>
        <v>0</v>
      </c>
      <c r="P61" s="227">
        <f>(SUM('1.  LRAMVA Summary'!K$54:K$62)+SUM('1.  LRAMVA Summary'!K$63:K$64)*(MONTH($E61)-1)/12)*$H61</f>
        <v>0</v>
      </c>
      <c r="Q61" s="227">
        <f>(SUM('1.  LRAMVA Summary'!L$54:L$62)+SUM('1.  LRAMVA Summary'!L$63:L$64)*(MONTH($E61)-1)/12)*$H61</f>
        <v>0</v>
      </c>
      <c r="R61" s="227">
        <f>(SUM('1.  LRAMVA Summary'!M$54:M$62)+SUM('1.  LRAMVA Summary'!M$63:M$64)*(MONTH($E61)-1)/12)*$H61</f>
        <v>0</v>
      </c>
      <c r="S61" s="227">
        <f>(SUM('1.  LRAMVA Summary'!N$54:N$62)+SUM('1.  LRAMVA Summary'!N$63:N$64)*(MONTH($E61)-1)/12)*$H61</f>
        <v>0</v>
      </c>
      <c r="T61" s="227">
        <f>(SUM('1.  LRAMVA Summary'!O$54:O$62)+SUM('1.  LRAMVA Summary'!O$63:O$64)*(MONTH($E61)-1)/12)*$H61</f>
        <v>0</v>
      </c>
      <c r="U61" s="227">
        <f>(SUM('1.  LRAMVA Summary'!P$54:P$62)+SUM('1.  LRAMVA Summary'!P$63:P$64)*(MONTH($E61)-1)/12)*$H61</f>
        <v>0</v>
      </c>
      <c r="V61" s="227">
        <f>(SUM('1.  LRAMVA Summary'!Q$54:Q$62)+SUM('1.  LRAMVA Summary'!Q$63:Q$64)*(MONTH($E61)-1)/12)*$H61</f>
        <v>0</v>
      </c>
      <c r="W61" s="228">
        <f t="shared" ref="W61:W71" si="15">SUM(I61:V61)</f>
        <v>0</v>
      </c>
    </row>
    <row r="62" spans="1:23" s="9" customFormat="1">
      <c r="B62" s="66"/>
      <c r="E62" s="211">
        <v>41699</v>
      </c>
      <c r="F62" s="211" t="s">
        <v>177</v>
      </c>
      <c r="G62" s="212" t="s">
        <v>65</v>
      </c>
      <c r="H62" s="226">
        <f>C$27/12</f>
        <v>1.225E-3</v>
      </c>
      <c r="I62" s="227">
        <f>(SUM('1.  LRAMVA Summary'!D$54:D$62)+SUM('1.  LRAMVA Summary'!D$63:D$64)*(MONTH($E62)-1)/12)*$H62</f>
        <v>0</v>
      </c>
      <c r="J62" s="227">
        <f>(SUM('1.  LRAMVA Summary'!E$54:E$62)+SUM('1.  LRAMVA Summary'!E$63:E$64)*(MONTH($E62)-1)/12)*$H62</f>
        <v>0</v>
      </c>
      <c r="K62" s="227">
        <f>(SUM('1.  LRAMVA Summary'!F$54:F$62)+SUM('1.  LRAMVA Summary'!F$63:F$64)*(MONTH($E62)-1)/12)*$H62</f>
        <v>0</v>
      </c>
      <c r="L62" s="227">
        <f>(SUM('1.  LRAMVA Summary'!G$54:G$62)+SUM('1.  LRAMVA Summary'!G$63:G$64)*(MONTH($E62)-1)/12)*$H62</f>
        <v>0</v>
      </c>
      <c r="M62" s="227">
        <f>(SUM('1.  LRAMVA Summary'!H$54:H$62)+SUM('1.  LRAMVA Summary'!H$63:H$64)*(MONTH($E62)-1)/12)*$H62</f>
        <v>0</v>
      </c>
      <c r="N62" s="227">
        <f>(SUM('1.  LRAMVA Summary'!I$54:I$62)+SUM('1.  LRAMVA Summary'!I$63:I$64)*(MONTH($E62)-1)/12)*$H62</f>
        <v>0</v>
      </c>
      <c r="O62" s="227">
        <f>(SUM('1.  LRAMVA Summary'!J$54:J$62)+SUM('1.  LRAMVA Summary'!J$63:J$64)*(MONTH($E62)-1)/12)*$H62</f>
        <v>0</v>
      </c>
      <c r="P62" s="227">
        <f>(SUM('1.  LRAMVA Summary'!K$54:K$62)+SUM('1.  LRAMVA Summary'!K$63:K$64)*(MONTH($E62)-1)/12)*$H62</f>
        <v>0</v>
      </c>
      <c r="Q62" s="227">
        <f>(SUM('1.  LRAMVA Summary'!L$54:L$62)+SUM('1.  LRAMVA Summary'!L$63:L$64)*(MONTH($E62)-1)/12)*$H62</f>
        <v>0</v>
      </c>
      <c r="R62" s="227">
        <f>(SUM('1.  LRAMVA Summary'!M$54:M$62)+SUM('1.  LRAMVA Summary'!M$63:M$64)*(MONTH($E62)-1)/12)*$H62</f>
        <v>0</v>
      </c>
      <c r="S62" s="227">
        <f>(SUM('1.  LRAMVA Summary'!N$54:N$62)+SUM('1.  LRAMVA Summary'!N$63:N$64)*(MONTH($E62)-1)/12)*$H62</f>
        <v>0</v>
      </c>
      <c r="T62" s="227">
        <f>(SUM('1.  LRAMVA Summary'!O$54:O$62)+SUM('1.  LRAMVA Summary'!O$63:O$64)*(MONTH($E62)-1)/12)*$H62</f>
        <v>0</v>
      </c>
      <c r="U62" s="227">
        <f>(SUM('1.  LRAMVA Summary'!P$54:P$62)+SUM('1.  LRAMVA Summary'!P$63:P$64)*(MONTH($E62)-1)/12)*$H62</f>
        <v>0</v>
      </c>
      <c r="V62" s="227">
        <f>(SUM('1.  LRAMVA Summary'!Q$54:Q$62)+SUM('1.  LRAMVA Summary'!Q$63:Q$64)*(MONTH($E62)-1)/12)*$H62</f>
        <v>0</v>
      </c>
      <c r="W62" s="228">
        <f t="shared" si="15"/>
        <v>0</v>
      </c>
    </row>
    <row r="63" spans="1:23" s="9" customFormat="1">
      <c r="B63" s="66"/>
      <c r="E63" s="211">
        <v>41730</v>
      </c>
      <c r="F63" s="211" t="s">
        <v>177</v>
      </c>
      <c r="G63" s="212" t="s">
        <v>66</v>
      </c>
      <c r="H63" s="229">
        <f>C$28/12</f>
        <v>1.225E-3</v>
      </c>
      <c r="I63" s="227">
        <f>(SUM('1.  LRAMVA Summary'!D$54:D$62)+SUM('1.  LRAMVA Summary'!D$63:D$64)*(MONTH($E63)-1)/12)*$H63</f>
        <v>0</v>
      </c>
      <c r="J63" s="227">
        <f>(SUM('1.  LRAMVA Summary'!E$54:E$62)+SUM('1.  LRAMVA Summary'!E$63:E$64)*(MONTH($E63)-1)/12)*$H63</f>
        <v>0</v>
      </c>
      <c r="K63" s="227">
        <f>(SUM('1.  LRAMVA Summary'!F$54:F$62)+SUM('1.  LRAMVA Summary'!F$63:F$64)*(MONTH($E63)-1)/12)*$H63</f>
        <v>0</v>
      </c>
      <c r="L63" s="227">
        <f>(SUM('1.  LRAMVA Summary'!G$54:G$62)+SUM('1.  LRAMVA Summary'!G$63:G$64)*(MONTH($E63)-1)/12)*$H63</f>
        <v>0</v>
      </c>
      <c r="M63" s="227">
        <f>(SUM('1.  LRAMVA Summary'!H$54:H$62)+SUM('1.  LRAMVA Summary'!H$63:H$64)*(MONTH($E63)-1)/12)*$H63</f>
        <v>0</v>
      </c>
      <c r="N63" s="227">
        <f>(SUM('1.  LRAMVA Summary'!I$54:I$62)+SUM('1.  LRAMVA Summary'!I$63:I$64)*(MONTH($E63)-1)/12)*$H63</f>
        <v>0</v>
      </c>
      <c r="O63" s="227">
        <f>(SUM('1.  LRAMVA Summary'!J$54:J$62)+SUM('1.  LRAMVA Summary'!J$63:J$64)*(MONTH($E63)-1)/12)*$H63</f>
        <v>0</v>
      </c>
      <c r="P63" s="227">
        <f>(SUM('1.  LRAMVA Summary'!K$54:K$62)+SUM('1.  LRAMVA Summary'!K$63:K$64)*(MONTH($E63)-1)/12)*$H63</f>
        <v>0</v>
      </c>
      <c r="Q63" s="227">
        <f>(SUM('1.  LRAMVA Summary'!L$54:L$62)+SUM('1.  LRAMVA Summary'!L$63:L$64)*(MONTH($E63)-1)/12)*$H63</f>
        <v>0</v>
      </c>
      <c r="R63" s="227">
        <f>(SUM('1.  LRAMVA Summary'!M$54:M$62)+SUM('1.  LRAMVA Summary'!M$63:M$64)*(MONTH($E63)-1)/12)*$H63</f>
        <v>0</v>
      </c>
      <c r="S63" s="227">
        <f>(SUM('1.  LRAMVA Summary'!N$54:N$62)+SUM('1.  LRAMVA Summary'!N$63:N$64)*(MONTH($E63)-1)/12)*$H63</f>
        <v>0</v>
      </c>
      <c r="T63" s="227">
        <f>(SUM('1.  LRAMVA Summary'!O$54:O$62)+SUM('1.  LRAMVA Summary'!O$63:O$64)*(MONTH($E63)-1)/12)*$H63</f>
        <v>0</v>
      </c>
      <c r="U63" s="227">
        <f>(SUM('1.  LRAMVA Summary'!P$54:P$62)+SUM('1.  LRAMVA Summary'!P$63:P$64)*(MONTH($E63)-1)/12)*$H63</f>
        <v>0</v>
      </c>
      <c r="V63" s="227">
        <f>(SUM('1.  LRAMVA Summary'!Q$54:Q$62)+SUM('1.  LRAMVA Summary'!Q$63:Q$64)*(MONTH($E63)-1)/12)*$H63</f>
        <v>0</v>
      </c>
      <c r="W63" s="228">
        <f t="shared" si="15"/>
        <v>0</v>
      </c>
    </row>
    <row r="64" spans="1:23" s="9" customFormat="1">
      <c r="B64" s="66"/>
      <c r="E64" s="211">
        <v>41760</v>
      </c>
      <c r="F64" s="211" t="s">
        <v>177</v>
      </c>
      <c r="G64" s="212" t="s">
        <v>66</v>
      </c>
      <c r="H64" s="226">
        <f>C$28/12</f>
        <v>1.225E-3</v>
      </c>
      <c r="I64" s="227">
        <f>(SUM('1.  LRAMVA Summary'!D$54:D$62)+SUM('1.  LRAMVA Summary'!D$63:D$64)*(MONTH($E64)-1)/12)*$H64</f>
        <v>0</v>
      </c>
      <c r="J64" s="227">
        <f>(SUM('1.  LRAMVA Summary'!E$54:E$62)+SUM('1.  LRAMVA Summary'!E$63:E$64)*(MONTH($E64)-1)/12)*$H64</f>
        <v>0</v>
      </c>
      <c r="K64" s="227">
        <f>(SUM('1.  LRAMVA Summary'!F$54:F$62)+SUM('1.  LRAMVA Summary'!F$63:F$64)*(MONTH($E64)-1)/12)*$H64</f>
        <v>0</v>
      </c>
      <c r="L64" s="227">
        <f>(SUM('1.  LRAMVA Summary'!G$54:G$62)+SUM('1.  LRAMVA Summary'!G$63:G$64)*(MONTH($E64)-1)/12)*$H64</f>
        <v>0</v>
      </c>
      <c r="M64" s="227">
        <f>(SUM('1.  LRAMVA Summary'!H$54:H$62)+SUM('1.  LRAMVA Summary'!H$63:H$64)*(MONTH($E64)-1)/12)*$H64</f>
        <v>0</v>
      </c>
      <c r="N64" s="227">
        <f>(SUM('1.  LRAMVA Summary'!I$54:I$62)+SUM('1.  LRAMVA Summary'!I$63:I$64)*(MONTH($E64)-1)/12)*$H64</f>
        <v>0</v>
      </c>
      <c r="O64" s="227">
        <f>(SUM('1.  LRAMVA Summary'!J$54:J$62)+SUM('1.  LRAMVA Summary'!J$63:J$64)*(MONTH($E64)-1)/12)*$H64</f>
        <v>0</v>
      </c>
      <c r="P64" s="227">
        <f>(SUM('1.  LRAMVA Summary'!K$54:K$62)+SUM('1.  LRAMVA Summary'!K$63:K$64)*(MONTH($E64)-1)/12)*$H64</f>
        <v>0</v>
      </c>
      <c r="Q64" s="227">
        <f>(SUM('1.  LRAMVA Summary'!L$54:L$62)+SUM('1.  LRAMVA Summary'!L$63:L$64)*(MONTH($E64)-1)/12)*$H64</f>
        <v>0</v>
      </c>
      <c r="R64" s="227">
        <f>(SUM('1.  LRAMVA Summary'!M$54:M$62)+SUM('1.  LRAMVA Summary'!M$63:M$64)*(MONTH($E64)-1)/12)*$H64</f>
        <v>0</v>
      </c>
      <c r="S64" s="227">
        <f>(SUM('1.  LRAMVA Summary'!N$54:N$62)+SUM('1.  LRAMVA Summary'!N$63:N$64)*(MONTH($E64)-1)/12)*$H64</f>
        <v>0</v>
      </c>
      <c r="T64" s="227">
        <f>(SUM('1.  LRAMVA Summary'!O$54:O$62)+SUM('1.  LRAMVA Summary'!O$63:O$64)*(MONTH($E64)-1)/12)*$H64</f>
        <v>0</v>
      </c>
      <c r="U64" s="227">
        <f>(SUM('1.  LRAMVA Summary'!P$54:P$62)+SUM('1.  LRAMVA Summary'!P$63:P$64)*(MONTH($E64)-1)/12)*$H64</f>
        <v>0</v>
      </c>
      <c r="V64" s="227">
        <f>(SUM('1.  LRAMVA Summary'!Q$54:Q$62)+SUM('1.  LRAMVA Summary'!Q$63:Q$64)*(MONTH($E64)-1)/12)*$H64</f>
        <v>0</v>
      </c>
      <c r="W64" s="228">
        <f t="shared" si="15"/>
        <v>0</v>
      </c>
    </row>
    <row r="65" spans="2:23" s="9" customFormat="1">
      <c r="B65" s="66"/>
      <c r="E65" s="211">
        <v>41791</v>
      </c>
      <c r="F65" s="211" t="s">
        <v>177</v>
      </c>
      <c r="G65" s="212" t="s">
        <v>66</v>
      </c>
      <c r="H65" s="226">
        <f>C$28/12</f>
        <v>1.225E-3</v>
      </c>
      <c r="I65" s="227">
        <f>(SUM('1.  LRAMVA Summary'!D$54:D$62)+SUM('1.  LRAMVA Summary'!D$63:D$64)*(MONTH($E65)-1)/12)*$H65</f>
        <v>0</v>
      </c>
      <c r="J65" s="227">
        <f>(SUM('1.  LRAMVA Summary'!E$54:E$62)+SUM('1.  LRAMVA Summary'!E$63:E$64)*(MONTH($E65)-1)/12)*$H65</f>
        <v>0</v>
      </c>
      <c r="K65" s="227">
        <f>(SUM('1.  LRAMVA Summary'!F$54:F$62)+SUM('1.  LRAMVA Summary'!F$63:F$64)*(MONTH($E65)-1)/12)*$H65</f>
        <v>0</v>
      </c>
      <c r="L65" s="227">
        <f>(SUM('1.  LRAMVA Summary'!G$54:G$62)+SUM('1.  LRAMVA Summary'!G$63:G$64)*(MONTH($E65)-1)/12)*$H65</f>
        <v>0</v>
      </c>
      <c r="M65" s="227">
        <f>(SUM('1.  LRAMVA Summary'!H$54:H$62)+SUM('1.  LRAMVA Summary'!H$63:H$64)*(MONTH($E65)-1)/12)*$H65</f>
        <v>0</v>
      </c>
      <c r="N65" s="227">
        <f>(SUM('1.  LRAMVA Summary'!I$54:I$62)+SUM('1.  LRAMVA Summary'!I$63:I$64)*(MONTH($E65)-1)/12)*$H65</f>
        <v>0</v>
      </c>
      <c r="O65" s="227">
        <f>(SUM('1.  LRAMVA Summary'!J$54:J$62)+SUM('1.  LRAMVA Summary'!J$63:J$64)*(MONTH($E65)-1)/12)*$H65</f>
        <v>0</v>
      </c>
      <c r="P65" s="227">
        <f>(SUM('1.  LRAMVA Summary'!K$54:K$62)+SUM('1.  LRAMVA Summary'!K$63:K$64)*(MONTH($E65)-1)/12)*$H65</f>
        <v>0</v>
      </c>
      <c r="Q65" s="227">
        <f>(SUM('1.  LRAMVA Summary'!L$54:L$62)+SUM('1.  LRAMVA Summary'!L$63:L$64)*(MONTH($E65)-1)/12)*$H65</f>
        <v>0</v>
      </c>
      <c r="R65" s="227">
        <f>(SUM('1.  LRAMVA Summary'!M$54:M$62)+SUM('1.  LRAMVA Summary'!M$63:M$64)*(MONTH($E65)-1)/12)*$H65</f>
        <v>0</v>
      </c>
      <c r="S65" s="227">
        <f>(SUM('1.  LRAMVA Summary'!N$54:N$62)+SUM('1.  LRAMVA Summary'!N$63:N$64)*(MONTH($E65)-1)/12)*$H65</f>
        <v>0</v>
      </c>
      <c r="T65" s="227">
        <f>(SUM('1.  LRAMVA Summary'!O$54:O$62)+SUM('1.  LRAMVA Summary'!O$63:O$64)*(MONTH($E65)-1)/12)*$H65</f>
        <v>0</v>
      </c>
      <c r="U65" s="227">
        <f>(SUM('1.  LRAMVA Summary'!P$54:P$62)+SUM('1.  LRAMVA Summary'!P$63:P$64)*(MONTH($E65)-1)/12)*$H65</f>
        <v>0</v>
      </c>
      <c r="V65" s="227">
        <f>(SUM('1.  LRAMVA Summary'!Q$54:Q$62)+SUM('1.  LRAMVA Summary'!Q$63:Q$64)*(MONTH($E65)-1)/12)*$H65</f>
        <v>0</v>
      </c>
      <c r="W65" s="228">
        <f t="shared" si="15"/>
        <v>0</v>
      </c>
    </row>
    <row r="66" spans="2:23" s="9" customFormat="1">
      <c r="B66" s="66"/>
      <c r="E66" s="211">
        <v>41821</v>
      </c>
      <c r="F66" s="211" t="s">
        <v>177</v>
      </c>
      <c r="G66" s="212" t="s">
        <v>68</v>
      </c>
      <c r="H66" s="229">
        <f>C$29/12</f>
        <v>1.225E-3</v>
      </c>
      <c r="I66" s="227">
        <f>(SUM('1.  LRAMVA Summary'!D$54:D$62)+SUM('1.  LRAMVA Summary'!D$63:D$64)*(MONTH($E66)-1)/12)*$H66</f>
        <v>0</v>
      </c>
      <c r="J66" s="227">
        <f>(SUM('1.  LRAMVA Summary'!E$54:E$62)+SUM('1.  LRAMVA Summary'!E$63:E$64)*(MONTH($E66)-1)/12)*$H66</f>
        <v>0</v>
      </c>
      <c r="K66" s="227">
        <f>(SUM('1.  LRAMVA Summary'!F$54:F$62)+SUM('1.  LRAMVA Summary'!F$63:F$64)*(MONTH($E66)-1)/12)*$H66</f>
        <v>0</v>
      </c>
      <c r="L66" s="227">
        <f>(SUM('1.  LRAMVA Summary'!G$54:G$62)+SUM('1.  LRAMVA Summary'!G$63:G$64)*(MONTH($E66)-1)/12)*$H66</f>
        <v>0</v>
      </c>
      <c r="M66" s="227">
        <f>(SUM('1.  LRAMVA Summary'!H$54:H$62)+SUM('1.  LRAMVA Summary'!H$63:H$64)*(MONTH($E66)-1)/12)*$H66</f>
        <v>0</v>
      </c>
      <c r="N66" s="227">
        <f>(SUM('1.  LRAMVA Summary'!I$54:I$62)+SUM('1.  LRAMVA Summary'!I$63:I$64)*(MONTH($E66)-1)/12)*$H66</f>
        <v>0</v>
      </c>
      <c r="O66" s="227">
        <f>(SUM('1.  LRAMVA Summary'!J$54:J$62)+SUM('1.  LRAMVA Summary'!J$63:J$64)*(MONTH($E66)-1)/12)*$H66</f>
        <v>0</v>
      </c>
      <c r="P66" s="227">
        <f>(SUM('1.  LRAMVA Summary'!K$54:K$62)+SUM('1.  LRAMVA Summary'!K$63:K$64)*(MONTH($E66)-1)/12)*$H66</f>
        <v>0</v>
      </c>
      <c r="Q66" s="227">
        <f>(SUM('1.  LRAMVA Summary'!L$54:L$62)+SUM('1.  LRAMVA Summary'!L$63:L$64)*(MONTH($E66)-1)/12)*$H66</f>
        <v>0</v>
      </c>
      <c r="R66" s="227">
        <f>(SUM('1.  LRAMVA Summary'!M$54:M$62)+SUM('1.  LRAMVA Summary'!M$63:M$64)*(MONTH($E66)-1)/12)*$H66</f>
        <v>0</v>
      </c>
      <c r="S66" s="227">
        <f>(SUM('1.  LRAMVA Summary'!N$54:N$62)+SUM('1.  LRAMVA Summary'!N$63:N$64)*(MONTH($E66)-1)/12)*$H66</f>
        <v>0</v>
      </c>
      <c r="T66" s="227">
        <f>(SUM('1.  LRAMVA Summary'!O$54:O$62)+SUM('1.  LRAMVA Summary'!O$63:O$64)*(MONTH($E66)-1)/12)*$H66</f>
        <v>0</v>
      </c>
      <c r="U66" s="227">
        <f>(SUM('1.  LRAMVA Summary'!P$54:P$62)+SUM('1.  LRAMVA Summary'!P$63:P$64)*(MONTH($E66)-1)/12)*$H66</f>
        <v>0</v>
      </c>
      <c r="V66" s="227">
        <f>(SUM('1.  LRAMVA Summary'!Q$54:Q$62)+SUM('1.  LRAMVA Summary'!Q$63:Q$64)*(MONTH($E66)-1)/12)*$H66</f>
        <v>0</v>
      </c>
      <c r="W66" s="228">
        <f t="shared" si="15"/>
        <v>0</v>
      </c>
    </row>
    <row r="67" spans="2:23" s="9" customFormat="1">
      <c r="B67" s="66"/>
      <c r="E67" s="211">
        <v>41852</v>
      </c>
      <c r="F67" s="211" t="s">
        <v>177</v>
      </c>
      <c r="G67" s="212" t="s">
        <v>68</v>
      </c>
      <c r="H67" s="226">
        <f>C$29/12</f>
        <v>1.225E-3</v>
      </c>
      <c r="I67" s="227">
        <f>(SUM('1.  LRAMVA Summary'!D$54:D$62)+SUM('1.  LRAMVA Summary'!D$63:D$64)*(MONTH($E67)-1)/12)*$H67</f>
        <v>0</v>
      </c>
      <c r="J67" s="227">
        <f>(SUM('1.  LRAMVA Summary'!E$54:E$62)+SUM('1.  LRAMVA Summary'!E$63:E$64)*(MONTH($E67)-1)/12)*$H67</f>
        <v>0</v>
      </c>
      <c r="K67" s="227">
        <f>(SUM('1.  LRAMVA Summary'!F$54:F$62)+SUM('1.  LRAMVA Summary'!F$63:F$64)*(MONTH($E67)-1)/12)*$H67</f>
        <v>0</v>
      </c>
      <c r="L67" s="227">
        <f>(SUM('1.  LRAMVA Summary'!G$54:G$62)+SUM('1.  LRAMVA Summary'!G$63:G$64)*(MONTH($E67)-1)/12)*$H67</f>
        <v>0</v>
      </c>
      <c r="M67" s="227">
        <f>(SUM('1.  LRAMVA Summary'!H$54:H$62)+SUM('1.  LRAMVA Summary'!H$63:H$64)*(MONTH($E67)-1)/12)*$H67</f>
        <v>0</v>
      </c>
      <c r="N67" s="227">
        <f>(SUM('1.  LRAMVA Summary'!I$54:I$62)+SUM('1.  LRAMVA Summary'!I$63:I$64)*(MONTH($E67)-1)/12)*$H67</f>
        <v>0</v>
      </c>
      <c r="O67" s="227">
        <f>(SUM('1.  LRAMVA Summary'!J$54:J$62)+SUM('1.  LRAMVA Summary'!J$63:J$64)*(MONTH($E67)-1)/12)*$H67</f>
        <v>0</v>
      </c>
      <c r="P67" s="227">
        <f>(SUM('1.  LRAMVA Summary'!K$54:K$62)+SUM('1.  LRAMVA Summary'!K$63:K$64)*(MONTH($E67)-1)/12)*$H67</f>
        <v>0</v>
      </c>
      <c r="Q67" s="227">
        <f>(SUM('1.  LRAMVA Summary'!L$54:L$62)+SUM('1.  LRAMVA Summary'!L$63:L$64)*(MONTH($E67)-1)/12)*$H67</f>
        <v>0</v>
      </c>
      <c r="R67" s="227">
        <f>(SUM('1.  LRAMVA Summary'!M$54:M$62)+SUM('1.  LRAMVA Summary'!M$63:M$64)*(MONTH($E67)-1)/12)*$H67</f>
        <v>0</v>
      </c>
      <c r="S67" s="227">
        <f>(SUM('1.  LRAMVA Summary'!N$54:N$62)+SUM('1.  LRAMVA Summary'!N$63:N$64)*(MONTH($E67)-1)/12)*$H67</f>
        <v>0</v>
      </c>
      <c r="T67" s="227">
        <f>(SUM('1.  LRAMVA Summary'!O$54:O$62)+SUM('1.  LRAMVA Summary'!O$63:O$64)*(MONTH($E67)-1)/12)*$H67</f>
        <v>0</v>
      </c>
      <c r="U67" s="227">
        <f>(SUM('1.  LRAMVA Summary'!P$54:P$62)+SUM('1.  LRAMVA Summary'!P$63:P$64)*(MONTH($E67)-1)/12)*$H67</f>
        <v>0</v>
      </c>
      <c r="V67" s="227">
        <f>(SUM('1.  LRAMVA Summary'!Q$54:Q$62)+SUM('1.  LRAMVA Summary'!Q$63:Q$64)*(MONTH($E67)-1)/12)*$H67</f>
        <v>0</v>
      </c>
      <c r="W67" s="228">
        <f t="shared" si="15"/>
        <v>0</v>
      </c>
    </row>
    <row r="68" spans="2:23" s="9" customFormat="1">
      <c r="B68" s="66"/>
      <c r="E68" s="211">
        <v>41883</v>
      </c>
      <c r="F68" s="211" t="s">
        <v>177</v>
      </c>
      <c r="G68" s="212" t="s">
        <v>68</v>
      </c>
      <c r="H68" s="226">
        <f>C$29/12</f>
        <v>1.225E-3</v>
      </c>
      <c r="I68" s="227">
        <f>(SUM('1.  LRAMVA Summary'!D$54:D$62)+SUM('1.  LRAMVA Summary'!D$63:D$64)*(MONTH($E68)-1)/12)*$H68</f>
        <v>0</v>
      </c>
      <c r="J68" s="227">
        <f>(SUM('1.  LRAMVA Summary'!E$54:E$62)+SUM('1.  LRAMVA Summary'!E$63:E$64)*(MONTH($E68)-1)/12)*$H68</f>
        <v>0</v>
      </c>
      <c r="K68" s="227">
        <f>(SUM('1.  LRAMVA Summary'!F$54:F$62)+SUM('1.  LRAMVA Summary'!F$63:F$64)*(MONTH($E68)-1)/12)*$H68</f>
        <v>0</v>
      </c>
      <c r="L68" s="227">
        <f>(SUM('1.  LRAMVA Summary'!G$54:G$62)+SUM('1.  LRAMVA Summary'!G$63:G$64)*(MONTH($E68)-1)/12)*$H68</f>
        <v>0</v>
      </c>
      <c r="M68" s="227">
        <f>(SUM('1.  LRAMVA Summary'!H$54:H$62)+SUM('1.  LRAMVA Summary'!H$63:H$64)*(MONTH($E68)-1)/12)*$H68</f>
        <v>0</v>
      </c>
      <c r="N68" s="227">
        <f>(SUM('1.  LRAMVA Summary'!I$54:I$62)+SUM('1.  LRAMVA Summary'!I$63:I$64)*(MONTH($E68)-1)/12)*$H68</f>
        <v>0</v>
      </c>
      <c r="O68" s="227">
        <f>(SUM('1.  LRAMVA Summary'!J$54:J$62)+SUM('1.  LRAMVA Summary'!J$63:J$64)*(MONTH($E68)-1)/12)*$H68</f>
        <v>0</v>
      </c>
      <c r="P68" s="227">
        <f>(SUM('1.  LRAMVA Summary'!K$54:K$62)+SUM('1.  LRAMVA Summary'!K$63:K$64)*(MONTH($E68)-1)/12)*$H68</f>
        <v>0</v>
      </c>
      <c r="Q68" s="227">
        <f>(SUM('1.  LRAMVA Summary'!L$54:L$62)+SUM('1.  LRAMVA Summary'!L$63:L$64)*(MONTH($E68)-1)/12)*$H68</f>
        <v>0</v>
      </c>
      <c r="R68" s="227">
        <f>(SUM('1.  LRAMVA Summary'!M$54:M$62)+SUM('1.  LRAMVA Summary'!M$63:M$64)*(MONTH($E68)-1)/12)*$H68</f>
        <v>0</v>
      </c>
      <c r="S68" s="227">
        <f>(SUM('1.  LRAMVA Summary'!N$54:N$62)+SUM('1.  LRAMVA Summary'!N$63:N$64)*(MONTH($E68)-1)/12)*$H68</f>
        <v>0</v>
      </c>
      <c r="T68" s="227">
        <f>(SUM('1.  LRAMVA Summary'!O$54:O$62)+SUM('1.  LRAMVA Summary'!O$63:O$64)*(MONTH($E68)-1)/12)*$H68</f>
        <v>0</v>
      </c>
      <c r="U68" s="227">
        <f>(SUM('1.  LRAMVA Summary'!P$54:P$62)+SUM('1.  LRAMVA Summary'!P$63:P$64)*(MONTH($E68)-1)/12)*$H68</f>
        <v>0</v>
      </c>
      <c r="V68" s="227">
        <f>(SUM('1.  LRAMVA Summary'!Q$54:Q$62)+SUM('1.  LRAMVA Summary'!Q$63:Q$64)*(MONTH($E68)-1)/12)*$H68</f>
        <v>0</v>
      </c>
      <c r="W68" s="228">
        <f t="shared" si="15"/>
        <v>0</v>
      </c>
    </row>
    <row r="69" spans="2:23" s="9" customFormat="1">
      <c r="B69" s="66"/>
      <c r="E69" s="211">
        <v>41913</v>
      </c>
      <c r="F69" s="211" t="s">
        <v>177</v>
      </c>
      <c r="G69" s="212" t="s">
        <v>69</v>
      </c>
      <c r="H69" s="229">
        <f>C$30/12</f>
        <v>1.225E-3</v>
      </c>
      <c r="I69" s="227">
        <f>(SUM('1.  LRAMVA Summary'!D$54:D$62)+SUM('1.  LRAMVA Summary'!D$63:D$64)*(MONTH($E69)-1)/12)*$H69</f>
        <v>0</v>
      </c>
      <c r="J69" s="227">
        <f>(SUM('1.  LRAMVA Summary'!E$54:E$62)+SUM('1.  LRAMVA Summary'!E$63:E$64)*(MONTH($E69)-1)/12)*$H69</f>
        <v>0</v>
      </c>
      <c r="K69" s="227">
        <f>(SUM('1.  LRAMVA Summary'!F$54:F$62)+SUM('1.  LRAMVA Summary'!F$63:F$64)*(MONTH($E69)-1)/12)*$H69</f>
        <v>0</v>
      </c>
      <c r="L69" s="227">
        <f>(SUM('1.  LRAMVA Summary'!G$54:G$62)+SUM('1.  LRAMVA Summary'!G$63:G$64)*(MONTH($E69)-1)/12)*$H69</f>
        <v>0</v>
      </c>
      <c r="M69" s="227">
        <f>(SUM('1.  LRAMVA Summary'!H$54:H$62)+SUM('1.  LRAMVA Summary'!H$63:H$64)*(MONTH($E69)-1)/12)*$H69</f>
        <v>0</v>
      </c>
      <c r="N69" s="227">
        <f>(SUM('1.  LRAMVA Summary'!I$54:I$62)+SUM('1.  LRAMVA Summary'!I$63:I$64)*(MONTH($E69)-1)/12)*$H69</f>
        <v>0</v>
      </c>
      <c r="O69" s="227">
        <f>(SUM('1.  LRAMVA Summary'!J$54:J$62)+SUM('1.  LRAMVA Summary'!J$63:J$64)*(MONTH($E69)-1)/12)*$H69</f>
        <v>0</v>
      </c>
      <c r="P69" s="227">
        <f>(SUM('1.  LRAMVA Summary'!K$54:K$62)+SUM('1.  LRAMVA Summary'!K$63:K$64)*(MONTH($E69)-1)/12)*$H69</f>
        <v>0</v>
      </c>
      <c r="Q69" s="227">
        <f>(SUM('1.  LRAMVA Summary'!L$54:L$62)+SUM('1.  LRAMVA Summary'!L$63:L$64)*(MONTH($E69)-1)/12)*$H69</f>
        <v>0</v>
      </c>
      <c r="R69" s="227">
        <f>(SUM('1.  LRAMVA Summary'!M$54:M$62)+SUM('1.  LRAMVA Summary'!M$63:M$64)*(MONTH($E69)-1)/12)*$H69</f>
        <v>0</v>
      </c>
      <c r="S69" s="227">
        <f>(SUM('1.  LRAMVA Summary'!N$54:N$62)+SUM('1.  LRAMVA Summary'!N$63:N$64)*(MONTH($E69)-1)/12)*$H69</f>
        <v>0</v>
      </c>
      <c r="T69" s="227">
        <f>(SUM('1.  LRAMVA Summary'!O$54:O$62)+SUM('1.  LRAMVA Summary'!O$63:O$64)*(MONTH($E69)-1)/12)*$H69</f>
        <v>0</v>
      </c>
      <c r="U69" s="227">
        <f>(SUM('1.  LRAMVA Summary'!P$54:P$62)+SUM('1.  LRAMVA Summary'!P$63:P$64)*(MONTH($E69)-1)/12)*$H69</f>
        <v>0</v>
      </c>
      <c r="V69" s="227">
        <f>(SUM('1.  LRAMVA Summary'!Q$54:Q$62)+SUM('1.  LRAMVA Summary'!Q$63:Q$64)*(MONTH($E69)-1)/12)*$H69</f>
        <v>0</v>
      </c>
      <c r="W69" s="228">
        <f t="shared" si="15"/>
        <v>0</v>
      </c>
    </row>
    <row r="70" spans="2:23" s="9" customFormat="1">
      <c r="B70" s="66"/>
      <c r="E70" s="211">
        <v>41944</v>
      </c>
      <c r="F70" s="211" t="s">
        <v>177</v>
      </c>
      <c r="G70" s="212" t="s">
        <v>69</v>
      </c>
      <c r="H70" s="226">
        <f>C$30/12</f>
        <v>1.225E-3</v>
      </c>
      <c r="I70" s="227">
        <f>(SUM('1.  LRAMVA Summary'!D$54:D$62)+SUM('1.  LRAMVA Summary'!D$63:D$64)*(MONTH($E70)-1)/12)*$H70</f>
        <v>0</v>
      </c>
      <c r="J70" s="227">
        <f>(SUM('1.  LRAMVA Summary'!E$54:E$62)+SUM('1.  LRAMVA Summary'!E$63:E$64)*(MONTH($E70)-1)/12)*$H70</f>
        <v>0</v>
      </c>
      <c r="K70" s="227">
        <f>(SUM('1.  LRAMVA Summary'!F$54:F$62)+SUM('1.  LRAMVA Summary'!F$63:F$64)*(MONTH($E70)-1)/12)*$H70</f>
        <v>0</v>
      </c>
      <c r="L70" s="227">
        <f>(SUM('1.  LRAMVA Summary'!G$54:G$62)+SUM('1.  LRAMVA Summary'!G$63:G$64)*(MONTH($E70)-1)/12)*$H70</f>
        <v>0</v>
      </c>
      <c r="M70" s="227">
        <f>(SUM('1.  LRAMVA Summary'!H$54:H$62)+SUM('1.  LRAMVA Summary'!H$63:H$64)*(MONTH($E70)-1)/12)*$H70</f>
        <v>0</v>
      </c>
      <c r="N70" s="227">
        <f>(SUM('1.  LRAMVA Summary'!I$54:I$62)+SUM('1.  LRAMVA Summary'!I$63:I$64)*(MONTH($E70)-1)/12)*$H70</f>
        <v>0</v>
      </c>
      <c r="O70" s="227">
        <f>(SUM('1.  LRAMVA Summary'!J$54:J$62)+SUM('1.  LRAMVA Summary'!J$63:J$64)*(MONTH($E70)-1)/12)*$H70</f>
        <v>0</v>
      </c>
      <c r="P70" s="227">
        <f>(SUM('1.  LRAMVA Summary'!K$54:K$62)+SUM('1.  LRAMVA Summary'!K$63:K$64)*(MONTH($E70)-1)/12)*$H70</f>
        <v>0</v>
      </c>
      <c r="Q70" s="227">
        <f>(SUM('1.  LRAMVA Summary'!L$54:L$62)+SUM('1.  LRAMVA Summary'!L$63:L$64)*(MONTH($E70)-1)/12)*$H70</f>
        <v>0</v>
      </c>
      <c r="R70" s="227">
        <f>(SUM('1.  LRAMVA Summary'!M$54:M$62)+SUM('1.  LRAMVA Summary'!M$63:M$64)*(MONTH($E70)-1)/12)*$H70</f>
        <v>0</v>
      </c>
      <c r="S70" s="227">
        <f>(SUM('1.  LRAMVA Summary'!N$54:N$62)+SUM('1.  LRAMVA Summary'!N$63:N$64)*(MONTH($E70)-1)/12)*$H70</f>
        <v>0</v>
      </c>
      <c r="T70" s="227">
        <f>(SUM('1.  LRAMVA Summary'!O$54:O$62)+SUM('1.  LRAMVA Summary'!O$63:O$64)*(MONTH($E70)-1)/12)*$H70</f>
        <v>0</v>
      </c>
      <c r="U70" s="227">
        <f>(SUM('1.  LRAMVA Summary'!P$54:P$62)+SUM('1.  LRAMVA Summary'!P$63:P$64)*(MONTH($E70)-1)/12)*$H70</f>
        <v>0</v>
      </c>
      <c r="V70" s="227">
        <f>(SUM('1.  LRAMVA Summary'!Q$54:Q$62)+SUM('1.  LRAMVA Summary'!Q$63:Q$64)*(MONTH($E70)-1)/12)*$H70</f>
        <v>0</v>
      </c>
      <c r="W70" s="228">
        <f t="shared" si="15"/>
        <v>0</v>
      </c>
    </row>
    <row r="71" spans="2:23" s="9" customFormat="1">
      <c r="B71" s="66"/>
      <c r="E71" s="211">
        <v>41974</v>
      </c>
      <c r="F71" s="211" t="s">
        <v>177</v>
      </c>
      <c r="G71" s="212" t="s">
        <v>69</v>
      </c>
      <c r="H71" s="226">
        <f>C$30/12</f>
        <v>1.225E-3</v>
      </c>
      <c r="I71" s="227">
        <f>(SUM('1.  LRAMVA Summary'!D$54:D$62)+SUM('1.  LRAMVA Summary'!D$63:D$64)*(MONTH($E71)-1)/12)*$H71</f>
        <v>0</v>
      </c>
      <c r="J71" s="227">
        <f>(SUM('1.  LRAMVA Summary'!E$54:E$62)+SUM('1.  LRAMVA Summary'!E$63:E$64)*(MONTH($E71)-1)/12)*$H71</f>
        <v>0</v>
      </c>
      <c r="K71" s="227">
        <f>(SUM('1.  LRAMVA Summary'!F$54:F$62)+SUM('1.  LRAMVA Summary'!F$63:F$64)*(MONTH($E71)-1)/12)*$H71</f>
        <v>0</v>
      </c>
      <c r="L71" s="227">
        <f>(SUM('1.  LRAMVA Summary'!G$54:G$62)+SUM('1.  LRAMVA Summary'!G$63:G$64)*(MONTH($E71)-1)/12)*$H71</f>
        <v>0</v>
      </c>
      <c r="M71" s="227">
        <f>(SUM('1.  LRAMVA Summary'!H$54:H$62)+SUM('1.  LRAMVA Summary'!H$63:H$64)*(MONTH($E71)-1)/12)*$H71</f>
        <v>0</v>
      </c>
      <c r="N71" s="227">
        <f>(SUM('1.  LRAMVA Summary'!I$54:I$62)+SUM('1.  LRAMVA Summary'!I$63:I$64)*(MONTH($E71)-1)/12)*$H71</f>
        <v>0</v>
      </c>
      <c r="O71" s="227">
        <f>(SUM('1.  LRAMVA Summary'!J$54:J$62)+SUM('1.  LRAMVA Summary'!J$63:J$64)*(MONTH($E71)-1)/12)*$H71</f>
        <v>0</v>
      </c>
      <c r="P71" s="227">
        <f>(SUM('1.  LRAMVA Summary'!K$54:K$62)+SUM('1.  LRAMVA Summary'!K$63:K$64)*(MONTH($E71)-1)/12)*$H71</f>
        <v>0</v>
      </c>
      <c r="Q71" s="227">
        <f>(SUM('1.  LRAMVA Summary'!L$54:L$62)+SUM('1.  LRAMVA Summary'!L$63:L$64)*(MONTH($E71)-1)/12)*$H71</f>
        <v>0</v>
      </c>
      <c r="R71" s="227">
        <f>(SUM('1.  LRAMVA Summary'!M$54:M$62)+SUM('1.  LRAMVA Summary'!M$63:M$64)*(MONTH($E71)-1)/12)*$H71</f>
        <v>0</v>
      </c>
      <c r="S71" s="227">
        <f>(SUM('1.  LRAMVA Summary'!N$54:N$62)+SUM('1.  LRAMVA Summary'!N$63:N$64)*(MONTH($E71)-1)/12)*$H71</f>
        <v>0</v>
      </c>
      <c r="T71" s="227">
        <f>(SUM('1.  LRAMVA Summary'!O$54:O$62)+SUM('1.  LRAMVA Summary'!O$63:O$64)*(MONTH($E71)-1)/12)*$H71</f>
        <v>0</v>
      </c>
      <c r="U71" s="227">
        <f>(SUM('1.  LRAMVA Summary'!P$54:P$62)+SUM('1.  LRAMVA Summary'!P$63:P$64)*(MONTH($E71)-1)/12)*$H71</f>
        <v>0</v>
      </c>
      <c r="V71" s="227">
        <f>(SUM('1.  LRAMVA Summary'!Q$54:Q$62)+SUM('1.  LRAMVA Summary'!Q$63:Q$64)*(MONTH($E71)-1)/12)*$H71</f>
        <v>0</v>
      </c>
      <c r="W71" s="228">
        <f t="shared" si="15"/>
        <v>0</v>
      </c>
    </row>
    <row r="72" spans="2:23" s="9" customFormat="1" ht="15" thickBot="1">
      <c r="B72" s="66"/>
      <c r="E72" s="213" t="s">
        <v>449</v>
      </c>
      <c r="F72" s="213"/>
      <c r="G72" s="214"/>
      <c r="H72" s="215"/>
      <c r="I72" s="216">
        <f>SUM(I59:I71)</f>
        <v>0</v>
      </c>
      <c r="J72" s="216">
        <f t="shared" ref="J72:V72" si="16">SUM(J59:J71)</f>
        <v>0</v>
      </c>
      <c r="K72" s="216">
        <f t="shared" si="16"/>
        <v>0</v>
      </c>
      <c r="L72" s="216">
        <f t="shared" si="16"/>
        <v>0</v>
      </c>
      <c r="M72" s="216">
        <f t="shared" si="16"/>
        <v>0</v>
      </c>
      <c r="N72" s="216">
        <f t="shared" si="16"/>
        <v>0</v>
      </c>
      <c r="O72" s="216">
        <f t="shared" si="16"/>
        <v>0</v>
      </c>
      <c r="P72" s="216">
        <f t="shared" si="16"/>
        <v>0</v>
      </c>
      <c r="Q72" s="216">
        <f t="shared" si="16"/>
        <v>0</v>
      </c>
      <c r="R72" s="216">
        <f t="shared" si="16"/>
        <v>0</v>
      </c>
      <c r="S72" s="216">
        <f t="shared" si="16"/>
        <v>0</v>
      </c>
      <c r="T72" s="216">
        <f t="shared" si="16"/>
        <v>0</v>
      </c>
      <c r="U72" s="216">
        <f t="shared" si="16"/>
        <v>0</v>
      </c>
      <c r="V72" s="216">
        <f t="shared" si="16"/>
        <v>0</v>
      </c>
      <c r="W72" s="216">
        <f>SUM(W59:W71)</f>
        <v>0</v>
      </c>
    </row>
    <row r="73" spans="2:23" s="9" customFormat="1" ht="15" thickTop="1">
      <c r="B73" s="66"/>
      <c r="E73" s="217" t="s">
        <v>67</v>
      </c>
      <c r="F73" s="217"/>
      <c r="G73" s="218"/>
      <c r="H73" s="219"/>
      <c r="I73" s="220"/>
      <c r="J73" s="220"/>
      <c r="K73" s="220"/>
      <c r="L73" s="220"/>
      <c r="M73" s="220"/>
      <c r="N73" s="220"/>
      <c r="O73" s="220"/>
      <c r="P73" s="220"/>
      <c r="Q73" s="220"/>
      <c r="R73" s="220"/>
      <c r="S73" s="220"/>
      <c r="T73" s="220"/>
      <c r="U73" s="220"/>
      <c r="V73" s="220"/>
      <c r="W73" s="221"/>
    </row>
    <row r="74" spans="2:23" s="9" customFormat="1">
      <c r="B74" s="66"/>
      <c r="E74" s="222" t="s">
        <v>413</v>
      </c>
      <c r="F74" s="222"/>
      <c r="G74" s="223"/>
      <c r="H74" s="224"/>
      <c r="I74" s="225">
        <f t="shared" ref="I74:O74" si="17">I72+I73</f>
        <v>0</v>
      </c>
      <c r="J74" s="225">
        <f t="shared" si="17"/>
        <v>0</v>
      </c>
      <c r="K74" s="225">
        <f t="shared" si="17"/>
        <v>0</v>
      </c>
      <c r="L74" s="225">
        <f t="shared" si="17"/>
        <v>0</v>
      </c>
      <c r="M74" s="225">
        <f t="shared" si="17"/>
        <v>0</v>
      </c>
      <c r="N74" s="225">
        <f t="shared" si="17"/>
        <v>0</v>
      </c>
      <c r="O74" s="225">
        <f t="shared" si="17"/>
        <v>0</v>
      </c>
      <c r="P74" s="225">
        <f t="shared" ref="P74:V74" si="18">P72+P73</f>
        <v>0</v>
      </c>
      <c r="Q74" s="225">
        <f t="shared" si="18"/>
        <v>0</v>
      </c>
      <c r="R74" s="225">
        <f t="shared" si="18"/>
        <v>0</v>
      </c>
      <c r="S74" s="225">
        <f t="shared" si="18"/>
        <v>0</v>
      </c>
      <c r="T74" s="225">
        <f t="shared" si="18"/>
        <v>0</v>
      </c>
      <c r="U74" s="225">
        <f t="shared" si="18"/>
        <v>0</v>
      </c>
      <c r="V74" s="225">
        <f t="shared" si="18"/>
        <v>0</v>
      </c>
      <c r="W74" s="225">
        <f>W72+W73</f>
        <v>0</v>
      </c>
    </row>
    <row r="75" spans="2:23" s="9" customFormat="1">
      <c r="B75" s="66"/>
      <c r="E75" s="211">
        <v>42005</v>
      </c>
      <c r="F75" s="211" t="s">
        <v>178</v>
      </c>
      <c r="G75" s="212" t="s">
        <v>65</v>
      </c>
      <c r="H75" s="226">
        <f>C$31/12</f>
        <v>1.225E-3</v>
      </c>
      <c r="I75" s="227">
        <f>(SUM('1.  LRAMVA Summary'!D$54:D$65)+SUM('1.  LRAMVA Summary'!D$66:D$67)*(MONTH($E75)-1)/12)*$H75</f>
        <v>0</v>
      </c>
      <c r="J75" s="227">
        <f>(SUM('1.  LRAMVA Summary'!E$54:E$65)+SUM('1.  LRAMVA Summary'!E$66:E$67)*(MONTH($E75)-1)/12)*$H75</f>
        <v>0</v>
      </c>
      <c r="K75" s="227">
        <f>(SUM('1.  LRAMVA Summary'!F$54:F$65)+SUM('1.  LRAMVA Summary'!F$66:F$67)*(MONTH($E75)-1)/12)*$H75</f>
        <v>0</v>
      </c>
      <c r="L75" s="227">
        <f>(SUM('1.  LRAMVA Summary'!G$54:G$65)+SUM('1.  LRAMVA Summary'!G$66:G$67)*(MONTH($E75)-1)/12)*$H75</f>
        <v>0</v>
      </c>
      <c r="M75" s="227">
        <f>(SUM('1.  LRAMVA Summary'!H$54:H$65)+SUM('1.  LRAMVA Summary'!H$66:H$67)*(MONTH($E75)-1)/12)*$H75</f>
        <v>0</v>
      </c>
      <c r="N75" s="227">
        <f>(SUM('1.  LRAMVA Summary'!I$54:I$65)+SUM('1.  LRAMVA Summary'!I$66:I$67)*(MONTH($E75)-1)/12)*$H75</f>
        <v>0</v>
      </c>
      <c r="O75" s="227">
        <f>(SUM('1.  LRAMVA Summary'!J$54:J$65)+SUM('1.  LRAMVA Summary'!J$66:J$67)*(MONTH($E75)-1)/12)*$H75</f>
        <v>0</v>
      </c>
      <c r="P75" s="227">
        <f>(SUM('1.  LRAMVA Summary'!K$54:K$65)+SUM('1.  LRAMVA Summary'!K$66:K$67)*(MONTH($E75)-1)/12)*$H75</f>
        <v>0</v>
      </c>
      <c r="Q75" s="227">
        <f>(SUM('1.  LRAMVA Summary'!L$54:L$65)+SUM('1.  LRAMVA Summary'!L$66:L$67)*(MONTH($E75)-1)/12)*$H75</f>
        <v>0</v>
      </c>
      <c r="R75" s="227">
        <f>(SUM('1.  LRAMVA Summary'!M$54:M$65)+SUM('1.  LRAMVA Summary'!M$66:M$67)*(MONTH($E75)-1)/12)*$H75</f>
        <v>0</v>
      </c>
      <c r="S75" s="227">
        <f>(SUM('1.  LRAMVA Summary'!N$54:N$65)+SUM('1.  LRAMVA Summary'!N$66:N$67)*(MONTH($E75)-1)/12)*$H75</f>
        <v>0</v>
      </c>
      <c r="T75" s="227">
        <f>(SUM('1.  LRAMVA Summary'!O$54:O$65)+SUM('1.  LRAMVA Summary'!O$66:O$67)*(MONTH($E75)-1)/12)*$H75</f>
        <v>0</v>
      </c>
      <c r="U75" s="227">
        <f>(SUM('1.  LRAMVA Summary'!P$54:P$65)+SUM('1.  LRAMVA Summary'!P$66:P$67)*(MONTH($E75)-1)/12)*$H75</f>
        <v>0</v>
      </c>
      <c r="V75" s="227">
        <f>(SUM('1.  LRAMVA Summary'!Q$54:Q$65)+SUM('1.  LRAMVA Summary'!Q$66:Q$67)*(MONTH($E75)-1)/12)*$H75</f>
        <v>0</v>
      </c>
      <c r="W75" s="228">
        <f>SUM(I75:V75)</f>
        <v>0</v>
      </c>
    </row>
    <row r="76" spans="2:23" s="235" customFormat="1">
      <c r="B76" s="234"/>
      <c r="E76" s="211">
        <v>42036</v>
      </c>
      <c r="F76" s="211" t="s">
        <v>178</v>
      </c>
      <c r="G76" s="212" t="s">
        <v>65</v>
      </c>
      <c r="H76" s="226">
        <f t="shared" ref="H76:H77" si="19">C$31/12</f>
        <v>1.225E-3</v>
      </c>
      <c r="I76" s="227">
        <f>(SUM('1.  LRAMVA Summary'!D$54:D$65)+SUM('1.  LRAMVA Summary'!D$66:D$67)*(MONTH($E76)-1)/12)*$H76</f>
        <v>0</v>
      </c>
      <c r="J76" s="227">
        <f>(SUM('1.  LRAMVA Summary'!E$54:E$65)+SUM('1.  LRAMVA Summary'!E$66:E$67)*(MONTH($E76)-1)/12)*$H76</f>
        <v>0</v>
      </c>
      <c r="K76" s="227">
        <f>(SUM('1.  LRAMVA Summary'!F$54:F$65)+SUM('1.  LRAMVA Summary'!F$66:F$67)*(MONTH($E76)-1)/12)*$H76</f>
        <v>0</v>
      </c>
      <c r="L76" s="227">
        <f>(SUM('1.  LRAMVA Summary'!G$54:G$65)+SUM('1.  LRAMVA Summary'!G$66:G$67)*(MONTH($E76)-1)/12)*$H76</f>
        <v>0</v>
      </c>
      <c r="M76" s="227">
        <f>(SUM('1.  LRAMVA Summary'!H$54:H$65)+SUM('1.  LRAMVA Summary'!H$66:H$67)*(MONTH($E76)-1)/12)*$H76</f>
        <v>0</v>
      </c>
      <c r="N76" s="227">
        <f>(SUM('1.  LRAMVA Summary'!I$54:I$65)+SUM('1.  LRAMVA Summary'!I$66:I$67)*(MONTH($E76)-1)/12)*$H76</f>
        <v>0</v>
      </c>
      <c r="O76" s="227">
        <f>(SUM('1.  LRAMVA Summary'!J$54:J$65)+SUM('1.  LRAMVA Summary'!J$66:J$67)*(MONTH($E76)-1)/12)*$H76</f>
        <v>0</v>
      </c>
      <c r="P76" s="227">
        <f>(SUM('1.  LRAMVA Summary'!K$54:K$65)+SUM('1.  LRAMVA Summary'!K$66:K$67)*(MONTH($E76)-1)/12)*$H76</f>
        <v>0</v>
      </c>
      <c r="Q76" s="227">
        <f>(SUM('1.  LRAMVA Summary'!L$54:L$65)+SUM('1.  LRAMVA Summary'!L$66:L$67)*(MONTH($E76)-1)/12)*$H76</f>
        <v>0</v>
      </c>
      <c r="R76" s="227">
        <f>(SUM('1.  LRAMVA Summary'!M$54:M$65)+SUM('1.  LRAMVA Summary'!M$66:M$67)*(MONTH($E76)-1)/12)*$H76</f>
        <v>0</v>
      </c>
      <c r="S76" s="227">
        <f>(SUM('1.  LRAMVA Summary'!N$54:N$65)+SUM('1.  LRAMVA Summary'!N$66:N$67)*(MONTH($E76)-1)/12)*$H76</f>
        <v>0</v>
      </c>
      <c r="T76" s="227">
        <f>(SUM('1.  LRAMVA Summary'!O$54:O$65)+SUM('1.  LRAMVA Summary'!O$66:O$67)*(MONTH($E76)-1)/12)*$H76</f>
        <v>0</v>
      </c>
      <c r="U76" s="227">
        <f>(SUM('1.  LRAMVA Summary'!P$54:P$65)+SUM('1.  LRAMVA Summary'!P$66:P$67)*(MONTH($E76)-1)/12)*$H76</f>
        <v>0</v>
      </c>
      <c r="V76" s="227">
        <f>(SUM('1.  LRAMVA Summary'!Q$54:Q$65)+SUM('1.  LRAMVA Summary'!Q$66:Q$67)*(MONTH($E76)-1)/12)*$H76</f>
        <v>0</v>
      </c>
      <c r="W76" s="228">
        <f>SUM(I76:V76)</f>
        <v>0</v>
      </c>
    </row>
    <row r="77" spans="2:23" s="9" customFormat="1">
      <c r="B77" s="66"/>
      <c r="E77" s="211">
        <v>42064</v>
      </c>
      <c r="F77" s="211" t="s">
        <v>178</v>
      </c>
      <c r="G77" s="212" t="s">
        <v>65</v>
      </c>
      <c r="H77" s="226">
        <f t="shared" si="19"/>
        <v>1.225E-3</v>
      </c>
      <c r="I77" s="227">
        <f>(SUM('1.  LRAMVA Summary'!D$54:D$65)+SUM('1.  LRAMVA Summary'!D$66:D$67)*(MONTH($E77)-1)/12)*$H77</f>
        <v>0</v>
      </c>
      <c r="J77" s="227">
        <f>(SUM('1.  LRAMVA Summary'!E$54:E$65)+SUM('1.  LRAMVA Summary'!E$66:E$67)*(MONTH($E77)-1)/12)*$H77</f>
        <v>0</v>
      </c>
      <c r="K77" s="227">
        <f>(SUM('1.  LRAMVA Summary'!F$54:F$65)+SUM('1.  LRAMVA Summary'!F$66:F$67)*(MONTH($E77)-1)/12)*$H77</f>
        <v>0</v>
      </c>
      <c r="L77" s="227">
        <f>(SUM('1.  LRAMVA Summary'!G$54:G$65)+SUM('1.  LRAMVA Summary'!G$66:G$67)*(MONTH($E77)-1)/12)*$H77</f>
        <v>0</v>
      </c>
      <c r="M77" s="227">
        <f>(SUM('1.  LRAMVA Summary'!H$54:H$65)+SUM('1.  LRAMVA Summary'!H$66:H$67)*(MONTH($E77)-1)/12)*$H77</f>
        <v>0</v>
      </c>
      <c r="N77" s="227">
        <f>(SUM('1.  LRAMVA Summary'!I$54:I$65)+SUM('1.  LRAMVA Summary'!I$66:I$67)*(MONTH($E77)-1)/12)*$H77</f>
        <v>0</v>
      </c>
      <c r="O77" s="227">
        <f>(SUM('1.  LRAMVA Summary'!J$54:J$65)+SUM('1.  LRAMVA Summary'!J$66:J$67)*(MONTH($E77)-1)/12)*$H77</f>
        <v>0</v>
      </c>
      <c r="P77" s="227">
        <f>(SUM('1.  LRAMVA Summary'!K$54:K$65)+SUM('1.  LRAMVA Summary'!K$66:K$67)*(MONTH($E77)-1)/12)*$H77</f>
        <v>0</v>
      </c>
      <c r="Q77" s="227">
        <f>(SUM('1.  LRAMVA Summary'!L$54:L$65)+SUM('1.  LRAMVA Summary'!L$66:L$67)*(MONTH($E77)-1)/12)*$H77</f>
        <v>0</v>
      </c>
      <c r="R77" s="227">
        <f>(SUM('1.  LRAMVA Summary'!M$54:M$65)+SUM('1.  LRAMVA Summary'!M$66:M$67)*(MONTH($E77)-1)/12)*$H77</f>
        <v>0</v>
      </c>
      <c r="S77" s="227">
        <f>(SUM('1.  LRAMVA Summary'!N$54:N$65)+SUM('1.  LRAMVA Summary'!N$66:N$67)*(MONTH($E77)-1)/12)*$H77</f>
        <v>0</v>
      </c>
      <c r="T77" s="227">
        <f>(SUM('1.  LRAMVA Summary'!O$54:O$65)+SUM('1.  LRAMVA Summary'!O$66:O$67)*(MONTH($E77)-1)/12)*$H77</f>
        <v>0</v>
      </c>
      <c r="U77" s="227">
        <f>(SUM('1.  LRAMVA Summary'!P$54:P$65)+SUM('1.  LRAMVA Summary'!P$66:P$67)*(MONTH($E77)-1)/12)*$H77</f>
        <v>0</v>
      </c>
      <c r="V77" s="227">
        <f>(SUM('1.  LRAMVA Summary'!Q$54:Q$65)+SUM('1.  LRAMVA Summary'!Q$66:Q$67)*(MONTH($E77)-1)/12)*$H77</f>
        <v>0</v>
      </c>
      <c r="W77" s="228">
        <f>SUM(I77:V77)</f>
        <v>0</v>
      </c>
    </row>
    <row r="78" spans="2:23" s="9" customFormat="1">
      <c r="B78" s="66"/>
      <c r="E78" s="211">
        <v>42095</v>
      </c>
      <c r="F78" s="211" t="s">
        <v>178</v>
      </c>
      <c r="G78" s="212" t="s">
        <v>66</v>
      </c>
      <c r="H78" s="226">
        <f>C$32/12</f>
        <v>9.1666666666666665E-4</v>
      </c>
      <c r="I78" s="227">
        <f>(SUM('1.  LRAMVA Summary'!D$54:D$65)+SUM('1.  LRAMVA Summary'!D$66:D$67)*(MONTH($E78)-1)/12)*$H78</f>
        <v>0</v>
      </c>
      <c r="J78" s="227">
        <f>(SUM('1.  LRAMVA Summary'!E$54:E$65)+SUM('1.  LRAMVA Summary'!E$66:E$67)*(MONTH($E78)-1)/12)*$H78</f>
        <v>0</v>
      </c>
      <c r="K78" s="227">
        <f>(SUM('1.  LRAMVA Summary'!F$54:F$65)+SUM('1.  LRAMVA Summary'!F$66:F$67)*(MONTH($E78)-1)/12)*$H78</f>
        <v>0</v>
      </c>
      <c r="L78" s="227">
        <f>(SUM('1.  LRAMVA Summary'!G$54:G$65)+SUM('1.  LRAMVA Summary'!G$66:G$67)*(MONTH($E78)-1)/12)*$H78</f>
        <v>0</v>
      </c>
      <c r="M78" s="227">
        <f>(SUM('1.  LRAMVA Summary'!H$54:H$65)+SUM('1.  LRAMVA Summary'!H$66:H$67)*(MONTH($E78)-1)/12)*$H78</f>
        <v>0</v>
      </c>
      <c r="N78" s="227">
        <f>(SUM('1.  LRAMVA Summary'!I$54:I$65)+SUM('1.  LRAMVA Summary'!I$66:I$67)*(MONTH($E78)-1)/12)*$H78</f>
        <v>0</v>
      </c>
      <c r="O78" s="227">
        <f>(SUM('1.  LRAMVA Summary'!J$54:J$65)+SUM('1.  LRAMVA Summary'!J$66:J$67)*(MONTH($E78)-1)/12)*$H78</f>
        <v>0</v>
      </c>
      <c r="P78" s="227">
        <f>(SUM('1.  LRAMVA Summary'!K$54:K$65)+SUM('1.  LRAMVA Summary'!K$66:K$67)*(MONTH($E78)-1)/12)*$H78</f>
        <v>0</v>
      </c>
      <c r="Q78" s="227">
        <f>(SUM('1.  LRAMVA Summary'!L$54:L$65)+SUM('1.  LRAMVA Summary'!L$66:L$67)*(MONTH($E78)-1)/12)*$H78</f>
        <v>0</v>
      </c>
      <c r="R78" s="227">
        <f>(SUM('1.  LRAMVA Summary'!M$54:M$65)+SUM('1.  LRAMVA Summary'!M$66:M$67)*(MONTH($E78)-1)/12)*$H78</f>
        <v>0</v>
      </c>
      <c r="S78" s="227">
        <f>(SUM('1.  LRAMVA Summary'!N$54:N$65)+SUM('1.  LRAMVA Summary'!N$66:N$67)*(MONTH($E78)-1)/12)*$H78</f>
        <v>0</v>
      </c>
      <c r="T78" s="227">
        <f>(SUM('1.  LRAMVA Summary'!O$54:O$65)+SUM('1.  LRAMVA Summary'!O$66:O$67)*(MONTH($E78)-1)/12)*$H78</f>
        <v>0</v>
      </c>
      <c r="U78" s="227">
        <f>(SUM('1.  LRAMVA Summary'!P$54:P$65)+SUM('1.  LRAMVA Summary'!P$66:P$67)*(MONTH($E78)-1)/12)*$H78</f>
        <v>0</v>
      </c>
      <c r="V78" s="227">
        <f>(SUM('1.  LRAMVA Summary'!Q$54:Q$65)+SUM('1.  LRAMVA Summary'!Q$66:Q$67)*(MONTH($E78)-1)/12)*$H78</f>
        <v>0</v>
      </c>
      <c r="W78" s="228">
        <f t="shared" ref="W78:W86" si="20">SUM(I78:V78)</f>
        <v>0</v>
      </c>
    </row>
    <row r="79" spans="2:23" s="9" customFormat="1">
      <c r="B79" s="66"/>
      <c r="E79" s="211">
        <v>42125</v>
      </c>
      <c r="F79" s="211" t="s">
        <v>178</v>
      </c>
      <c r="G79" s="212" t="s">
        <v>66</v>
      </c>
      <c r="H79" s="226">
        <f t="shared" ref="H79:H80" si="21">C$32/12</f>
        <v>9.1666666666666665E-4</v>
      </c>
      <c r="I79" s="227">
        <f>(SUM('1.  LRAMVA Summary'!D$54:D$65)+SUM('1.  LRAMVA Summary'!D$66:D$67)*(MONTH($E79)-1)/12)*$H79</f>
        <v>0</v>
      </c>
      <c r="J79" s="227">
        <f>(SUM('1.  LRAMVA Summary'!E$54:E$65)+SUM('1.  LRAMVA Summary'!E$66:E$67)*(MONTH($E79)-1)/12)*$H79</f>
        <v>0</v>
      </c>
      <c r="K79" s="227">
        <f>(SUM('1.  LRAMVA Summary'!F$54:F$65)+SUM('1.  LRAMVA Summary'!F$66:F$67)*(MONTH($E79)-1)/12)*$H79</f>
        <v>0</v>
      </c>
      <c r="L79" s="227">
        <f>(SUM('1.  LRAMVA Summary'!G$54:G$65)+SUM('1.  LRAMVA Summary'!G$66:G$67)*(MONTH($E79)-1)/12)*$H79</f>
        <v>0</v>
      </c>
      <c r="M79" s="227">
        <f>(SUM('1.  LRAMVA Summary'!H$54:H$65)+SUM('1.  LRAMVA Summary'!H$66:H$67)*(MONTH($E79)-1)/12)*$H79</f>
        <v>0</v>
      </c>
      <c r="N79" s="227">
        <f>(SUM('1.  LRAMVA Summary'!I$54:I$65)+SUM('1.  LRAMVA Summary'!I$66:I$67)*(MONTH($E79)-1)/12)*$H79</f>
        <v>0</v>
      </c>
      <c r="O79" s="227">
        <f>(SUM('1.  LRAMVA Summary'!J$54:J$65)+SUM('1.  LRAMVA Summary'!J$66:J$67)*(MONTH($E79)-1)/12)*$H79</f>
        <v>0</v>
      </c>
      <c r="P79" s="227">
        <f>(SUM('1.  LRAMVA Summary'!K$54:K$65)+SUM('1.  LRAMVA Summary'!K$66:K$67)*(MONTH($E79)-1)/12)*$H79</f>
        <v>0</v>
      </c>
      <c r="Q79" s="227">
        <f>(SUM('1.  LRAMVA Summary'!L$54:L$65)+SUM('1.  LRAMVA Summary'!L$66:L$67)*(MONTH($E79)-1)/12)*$H79</f>
        <v>0</v>
      </c>
      <c r="R79" s="227">
        <f>(SUM('1.  LRAMVA Summary'!M$54:M$65)+SUM('1.  LRAMVA Summary'!M$66:M$67)*(MONTH($E79)-1)/12)*$H79</f>
        <v>0</v>
      </c>
      <c r="S79" s="227">
        <f>(SUM('1.  LRAMVA Summary'!N$54:N$65)+SUM('1.  LRAMVA Summary'!N$66:N$67)*(MONTH($E79)-1)/12)*$H79</f>
        <v>0</v>
      </c>
      <c r="T79" s="227">
        <f>(SUM('1.  LRAMVA Summary'!O$54:O$65)+SUM('1.  LRAMVA Summary'!O$66:O$67)*(MONTH($E79)-1)/12)*$H79</f>
        <v>0</v>
      </c>
      <c r="U79" s="227">
        <f>(SUM('1.  LRAMVA Summary'!P$54:P$65)+SUM('1.  LRAMVA Summary'!P$66:P$67)*(MONTH($E79)-1)/12)*$H79</f>
        <v>0</v>
      </c>
      <c r="V79" s="227">
        <f>(SUM('1.  LRAMVA Summary'!Q$54:Q$65)+SUM('1.  LRAMVA Summary'!Q$66:Q$67)*(MONTH($E79)-1)/12)*$H79</f>
        <v>0</v>
      </c>
      <c r="W79" s="228">
        <f t="shared" si="20"/>
        <v>0</v>
      </c>
    </row>
    <row r="80" spans="2:23" s="9" customFormat="1">
      <c r="B80" s="66"/>
      <c r="E80" s="211">
        <v>42156</v>
      </c>
      <c r="F80" s="211" t="s">
        <v>178</v>
      </c>
      <c r="G80" s="212" t="s">
        <v>66</v>
      </c>
      <c r="H80" s="226">
        <f t="shared" si="21"/>
        <v>9.1666666666666665E-4</v>
      </c>
      <c r="I80" s="227">
        <f>(SUM('1.  LRAMVA Summary'!D$54:D$65)+SUM('1.  LRAMVA Summary'!D$66:D$67)*(MONTH($E80)-1)/12)*$H80</f>
        <v>0</v>
      </c>
      <c r="J80" s="227">
        <f>(SUM('1.  LRAMVA Summary'!E$54:E$65)+SUM('1.  LRAMVA Summary'!E$66:E$67)*(MONTH($E80)-1)/12)*$H80</f>
        <v>0</v>
      </c>
      <c r="K80" s="227">
        <f>(SUM('1.  LRAMVA Summary'!F$54:F$65)+SUM('1.  LRAMVA Summary'!F$66:F$67)*(MONTH($E80)-1)/12)*$H80</f>
        <v>0</v>
      </c>
      <c r="L80" s="227">
        <f>(SUM('1.  LRAMVA Summary'!G$54:G$65)+SUM('1.  LRAMVA Summary'!G$66:G$67)*(MONTH($E80)-1)/12)*$H80</f>
        <v>0</v>
      </c>
      <c r="M80" s="227">
        <f>(SUM('1.  LRAMVA Summary'!H$54:H$65)+SUM('1.  LRAMVA Summary'!H$66:H$67)*(MONTH($E80)-1)/12)*$H80</f>
        <v>0</v>
      </c>
      <c r="N80" s="227">
        <f>(SUM('1.  LRAMVA Summary'!I$54:I$65)+SUM('1.  LRAMVA Summary'!I$66:I$67)*(MONTH($E80)-1)/12)*$H80</f>
        <v>0</v>
      </c>
      <c r="O80" s="227">
        <f>(SUM('1.  LRAMVA Summary'!J$54:J$65)+SUM('1.  LRAMVA Summary'!J$66:J$67)*(MONTH($E80)-1)/12)*$H80</f>
        <v>0</v>
      </c>
      <c r="P80" s="227">
        <f>(SUM('1.  LRAMVA Summary'!K$54:K$65)+SUM('1.  LRAMVA Summary'!K$66:K$67)*(MONTH($E80)-1)/12)*$H80</f>
        <v>0</v>
      </c>
      <c r="Q80" s="227">
        <f>(SUM('1.  LRAMVA Summary'!L$54:L$65)+SUM('1.  LRAMVA Summary'!L$66:L$67)*(MONTH($E80)-1)/12)*$H80</f>
        <v>0</v>
      </c>
      <c r="R80" s="227">
        <f>(SUM('1.  LRAMVA Summary'!M$54:M$65)+SUM('1.  LRAMVA Summary'!M$66:M$67)*(MONTH($E80)-1)/12)*$H80</f>
        <v>0</v>
      </c>
      <c r="S80" s="227">
        <f>(SUM('1.  LRAMVA Summary'!N$54:N$65)+SUM('1.  LRAMVA Summary'!N$66:N$67)*(MONTH($E80)-1)/12)*$H80</f>
        <v>0</v>
      </c>
      <c r="T80" s="227">
        <f>(SUM('1.  LRAMVA Summary'!O$54:O$65)+SUM('1.  LRAMVA Summary'!O$66:O$67)*(MONTH($E80)-1)/12)*$H80</f>
        <v>0</v>
      </c>
      <c r="U80" s="227">
        <f>(SUM('1.  LRAMVA Summary'!P$54:P$65)+SUM('1.  LRAMVA Summary'!P$66:P$67)*(MONTH($E80)-1)/12)*$H80</f>
        <v>0</v>
      </c>
      <c r="V80" s="227">
        <f>(SUM('1.  LRAMVA Summary'!Q$54:Q$65)+SUM('1.  LRAMVA Summary'!Q$66:Q$67)*(MONTH($E80)-1)/12)*$H80</f>
        <v>0</v>
      </c>
      <c r="W80" s="228">
        <f t="shared" si="20"/>
        <v>0</v>
      </c>
    </row>
    <row r="81" spans="2:23" s="9" customFormat="1">
      <c r="B81" s="66"/>
      <c r="E81" s="211">
        <v>42186</v>
      </c>
      <c r="F81" s="211" t="s">
        <v>178</v>
      </c>
      <c r="G81" s="212" t="s">
        <v>68</v>
      </c>
      <c r="H81" s="226">
        <f>C$33/12</f>
        <v>9.1666666666666665E-4</v>
      </c>
      <c r="I81" s="227">
        <f>(SUM('1.  LRAMVA Summary'!D$54:D$65)+SUM('1.  LRAMVA Summary'!D$66:D$67)*(MONTH($E81)-1)/12)*$H81</f>
        <v>0</v>
      </c>
      <c r="J81" s="227">
        <f>(SUM('1.  LRAMVA Summary'!E$54:E$65)+SUM('1.  LRAMVA Summary'!E$66:E$67)*(MONTH($E81)-1)/12)*$H81</f>
        <v>0</v>
      </c>
      <c r="K81" s="227">
        <f>(SUM('1.  LRAMVA Summary'!F$54:F$65)+SUM('1.  LRAMVA Summary'!F$66:F$67)*(MONTH($E81)-1)/12)*$H81</f>
        <v>0</v>
      </c>
      <c r="L81" s="227">
        <f>(SUM('1.  LRAMVA Summary'!G$54:G$65)+SUM('1.  LRAMVA Summary'!G$66:G$67)*(MONTH($E81)-1)/12)*$H81</f>
        <v>0</v>
      </c>
      <c r="M81" s="227">
        <f>(SUM('1.  LRAMVA Summary'!H$54:H$65)+SUM('1.  LRAMVA Summary'!H$66:H$67)*(MONTH($E81)-1)/12)*$H81</f>
        <v>0</v>
      </c>
      <c r="N81" s="227">
        <f>(SUM('1.  LRAMVA Summary'!I$54:I$65)+SUM('1.  LRAMVA Summary'!I$66:I$67)*(MONTH($E81)-1)/12)*$H81</f>
        <v>0</v>
      </c>
      <c r="O81" s="227">
        <f>(SUM('1.  LRAMVA Summary'!J$54:J$65)+SUM('1.  LRAMVA Summary'!J$66:J$67)*(MONTH($E81)-1)/12)*$H81</f>
        <v>0</v>
      </c>
      <c r="P81" s="227">
        <f>(SUM('1.  LRAMVA Summary'!K$54:K$65)+SUM('1.  LRAMVA Summary'!K$66:K$67)*(MONTH($E81)-1)/12)*$H81</f>
        <v>0</v>
      </c>
      <c r="Q81" s="227">
        <f>(SUM('1.  LRAMVA Summary'!L$54:L$65)+SUM('1.  LRAMVA Summary'!L$66:L$67)*(MONTH($E81)-1)/12)*$H81</f>
        <v>0</v>
      </c>
      <c r="R81" s="227">
        <f>(SUM('1.  LRAMVA Summary'!M$54:M$65)+SUM('1.  LRAMVA Summary'!M$66:M$67)*(MONTH($E81)-1)/12)*$H81</f>
        <v>0</v>
      </c>
      <c r="S81" s="227">
        <f>(SUM('1.  LRAMVA Summary'!N$54:N$65)+SUM('1.  LRAMVA Summary'!N$66:N$67)*(MONTH($E81)-1)/12)*$H81</f>
        <v>0</v>
      </c>
      <c r="T81" s="227">
        <f>(SUM('1.  LRAMVA Summary'!O$54:O$65)+SUM('1.  LRAMVA Summary'!O$66:O$67)*(MONTH($E81)-1)/12)*$H81</f>
        <v>0</v>
      </c>
      <c r="U81" s="227">
        <f>(SUM('1.  LRAMVA Summary'!P$54:P$65)+SUM('1.  LRAMVA Summary'!P$66:P$67)*(MONTH($E81)-1)/12)*$H81</f>
        <v>0</v>
      </c>
      <c r="V81" s="227">
        <f>(SUM('1.  LRAMVA Summary'!Q$54:Q$65)+SUM('1.  LRAMVA Summary'!Q$66:Q$67)*(MONTH($E81)-1)/12)*$H81</f>
        <v>0</v>
      </c>
      <c r="W81" s="228">
        <f t="shared" si="20"/>
        <v>0</v>
      </c>
    </row>
    <row r="82" spans="2:23" s="9" customFormat="1">
      <c r="B82" s="66"/>
      <c r="E82" s="211">
        <v>42217</v>
      </c>
      <c r="F82" s="211" t="s">
        <v>178</v>
      </c>
      <c r="G82" s="212" t="s">
        <v>68</v>
      </c>
      <c r="H82" s="226">
        <f t="shared" ref="H82:H83" si="22">C$33/12</f>
        <v>9.1666666666666665E-4</v>
      </c>
      <c r="I82" s="227">
        <f>(SUM('1.  LRAMVA Summary'!D$54:D$65)+SUM('1.  LRAMVA Summary'!D$66:D$67)*(MONTH($E82)-1)/12)*$H82</f>
        <v>0</v>
      </c>
      <c r="J82" s="227">
        <f>(SUM('1.  LRAMVA Summary'!E$54:E$65)+SUM('1.  LRAMVA Summary'!E$66:E$67)*(MONTH($E82)-1)/12)*$H82</f>
        <v>0</v>
      </c>
      <c r="K82" s="227">
        <f>(SUM('1.  LRAMVA Summary'!F$54:F$65)+SUM('1.  LRAMVA Summary'!F$66:F$67)*(MONTH($E82)-1)/12)*$H82</f>
        <v>0</v>
      </c>
      <c r="L82" s="227">
        <f>(SUM('1.  LRAMVA Summary'!G$54:G$65)+SUM('1.  LRAMVA Summary'!G$66:G$67)*(MONTH($E82)-1)/12)*$H82</f>
        <v>0</v>
      </c>
      <c r="M82" s="227">
        <f>(SUM('1.  LRAMVA Summary'!H$54:H$65)+SUM('1.  LRAMVA Summary'!H$66:H$67)*(MONTH($E82)-1)/12)*$H82</f>
        <v>0</v>
      </c>
      <c r="N82" s="227">
        <f>(SUM('1.  LRAMVA Summary'!I$54:I$65)+SUM('1.  LRAMVA Summary'!I$66:I$67)*(MONTH($E82)-1)/12)*$H82</f>
        <v>0</v>
      </c>
      <c r="O82" s="227">
        <f>(SUM('1.  LRAMVA Summary'!J$54:J$65)+SUM('1.  LRAMVA Summary'!J$66:J$67)*(MONTH($E82)-1)/12)*$H82</f>
        <v>0</v>
      </c>
      <c r="P82" s="227">
        <f>(SUM('1.  LRAMVA Summary'!K$54:K$65)+SUM('1.  LRAMVA Summary'!K$66:K$67)*(MONTH($E82)-1)/12)*$H82</f>
        <v>0</v>
      </c>
      <c r="Q82" s="227">
        <f>(SUM('1.  LRAMVA Summary'!L$54:L$65)+SUM('1.  LRAMVA Summary'!L$66:L$67)*(MONTH($E82)-1)/12)*$H82</f>
        <v>0</v>
      </c>
      <c r="R82" s="227">
        <f>(SUM('1.  LRAMVA Summary'!M$54:M$65)+SUM('1.  LRAMVA Summary'!M$66:M$67)*(MONTH($E82)-1)/12)*$H82</f>
        <v>0</v>
      </c>
      <c r="S82" s="227">
        <f>(SUM('1.  LRAMVA Summary'!N$54:N$65)+SUM('1.  LRAMVA Summary'!N$66:N$67)*(MONTH($E82)-1)/12)*$H82</f>
        <v>0</v>
      </c>
      <c r="T82" s="227">
        <f>(SUM('1.  LRAMVA Summary'!O$54:O$65)+SUM('1.  LRAMVA Summary'!O$66:O$67)*(MONTH($E82)-1)/12)*$H82</f>
        <v>0</v>
      </c>
      <c r="U82" s="227">
        <f>(SUM('1.  LRAMVA Summary'!P$54:P$65)+SUM('1.  LRAMVA Summary'!P$66:P$67)*(MONTH($E82)-1)/12)*$H82</f>
        <v>0</v>
      </c>
      <c r="V82" s="227">
        <f>(SUM('1.  LRAMVA Summary'!Q$54:Q$65)+SUM('1.  LRAMVA Summary'!Q$66:Q$67)*(MONTH($E82)-1)/12)*$H82</f>
        <v>0</v>
      </c>
      <c r="W82" s="228">
        <f t="shared" si="20"/>
        <v>0</v>
      </c>
    </row>
    <row r="83" spans="2:23" s="9" customFormat="1">
      <c r="B83" s="66"/>
      <c r="E83" s="211">
        <v>42248</v>
      </c>
      <c r="F83" s="211" t="s">
        <v>178</v>
      </c>
      <c r="G83" s="212" t="s">
        <v>68</v>
      </c>
      <c r="H83" s="226">
        <f t="shared" si="22"/>
        <v>9.1666666666666665E-4</v>
      </c>
      <c r="I83" s="227">
        <f>(SUM('1.  LRAMVA Summary'!D$54:D$65)+SUM('1.  LRAMVA Summary'!D$66:D$67)*(MONTH($E83)-1)/12)*$H83</f>
        <v>0</v>
      </c>
      <c r="J83" s="227">
        <f>(SUM('1.  LRAMVA Summary'!E$54:E$65)+SUM('1.  LRAMVA Summary'!E$66:E$67)*(MONTH($E83)-1)/12)*$H83</f>
        <v>0</v>
      </c>
      <c r="K83" s="227">
        <f>(SUM('1.  LRAMVA Summary'!F$54:F$65)+SUM('1.  LRAMVA Summary'!F$66:F$67)*(MONTH($E83)-1)/12)*$H83</f>
        <v>0</v>
      </c>
      <c r="L83" s="227">
        <f>(SUM('1.  LRAMVA Summary'!G$54:G$65)+SUM('1.  LRAMVA Summary'!G$66:G$67)*(MONTH($E83)-1)/12)*$H83</f>
        <v>0</v>
      </c>
      <c r="M83" s="227">
        <f>(SUM('1.  LRAMVA Summary'!H$54:H$65)+SUM('1.  LRAMVA Summary'!H$66:H$67)*(MONTH($E83)-1)/12)*$H83</f>
        <v>0</v>
      </c>
      <c r="N83" s="227">
        <f>(SUM('1.  LRAMVA Summary'!I$54:I$65)+SUM('1.  LRAMVA Summary'!I$66:I$67)*(MONTH($E83)-1)/12)*$H83</f>
        <v>0</v>
      </c>
      <c r="O83" s="227">
        <f>(SUM('1.  LRAMVA Summary'!J$54:J$65)+SUM('1.  LRAMVA Summary'!J$66:J$67)*(MONTH($E83)-1)/12)*$H83</f>
        <v>0</v>
      </c>
      <c r="P83" s="227">
        <f>(SUM('1.  LRAMVA Summary'!K$54:K$65)+SUM('1.  LRAMVA Summary'!K$66:K$67)*(MONTH($E83)-1)/12)*$H83</f>
        <v>0</v>
      </c>
      <c r="Q83" s="227">
        <f>(SUM('1.  LRAMVA Summary'!L$54:L$65)+SUM('1.  LRAMVA Summary'!L$66:L$67)*(MONTH($E83)-1)/12)*$H83</f>
        <v>0</v>
      </c>
      <c r="R83" s="227">
        <f>(SUM('1.  LRAMVA Summary'!M$54:M$65)+SUM('1.  LRAMVA Summary'!M$66:M$67)*(MONTH($E83)-1)/12)*$H83</f>
        <v>0</v>
      </c>
      <c r="S83" s="227">
        <f>(SUM('1.  LRAMVA Summary'!N$54:N$65)+SUM('1.  LRAMVA Summary'!N$66:N$67)*(MONTH($E83)-1)/12)*$H83</f>
        <v>0</v>
      </c>
      <c r="T83" s="227">
        <f>(SUM('1.  LRAMVA Summary'!O$54:O$65)+SUM('1.  LRAMVA Summary'!O$66:O$67)*(MONTH($E83)-1)/12)*$H83</f>
        <v>0</v>
      </c>
      <c r="U83" s="227">
        <f>(SUM('1.  LRAMVA Summary'!P$54:P$65)+SUM('1.  LRAMVA Summary'!P$66:P$67)*(MONTH($E83)-1)/12)*$H83</f>
        <v>0</v>
      </c>
      <c r="V83" s="227">
        <f>(SUM('1.  LRAMVA Summary'!Q$54:Q$65)+SUM('1.  LRAMVA Summary'!Q$66:Q$67)*(MONTH($E83)-1)/12)*$H83</f>
        <v>0</v>
      </c>
      <c r="W83" s="228">
        <f t="shared" si="20"/>
        <v>0</v>
      </c>
    </row>
    <row r="84" spans="2:23" s="9" customFormat="1">
      <c r="B84" s="66"/>
      <c r="E84" s="211">
        <v>42278</v>
      </c>
      <c r="F84" s="211" t="s">
        <v>178</v>
      </c>
      <c r="G84" s="212" t="s">
        <v>69</v>
      </c>
      <c r="H84" s="226">
        <f>C$34/12</f>
        <v>9.1666666666666665E-4</v>
      </c>
      <c r="I84" s="227">
        <f>(SUM('1.  LRAMVA Summary'!D$54:D$65)+SUM('1.  LRAMVA Summary'!D$66:D$67)*(MONTH($E84)-1)/12)*$H84</f>
        <v>0</v>
      </c>
      <c r="J84" s="227">
        <f>(SUM('1.  LRAMVA Summary'!E$54:E$65)+SUM('1.  LRAMVA Summary'!E$66:E$67)*(MONTH($E84)-1)/12)*$H84</f>
        <v>0</v>
      </c>
      <c r="K84" s="227">
        <f>(SUM('1.  LRAMVA Summary'!F$54:F$65)+SUM('1.  LRAMVA Summary'!F$66:F$67)*(MONTH($E84)-1)/12)*$H84</f>
        <v>0</v>
      </c>
      <c r="L84" s="227">
        <f>(SUM('1.  LRAMVA Summary'!G$54:G$65)+SUM('1.  LRAMVA Summary'!G$66:G$67)*(MONTH($E84)-1)/12)*$H84</f>
        <v>0</v>
      </c>
      <c r="M84" s="227">
        <f>(SUM('1.  LRAMVA Summary'!H$54:H$65)+SUM('1.  LRAMVA Summary'!H$66:H$67)*(MONTH($E84)-1)/12)*$H84</f>
        <v>0</v>
      </c>
      <c r="N84" s="227">
        <f>(SUM('1.  LRAMVA Summary'!I$54:I$65)+SUM('1.  LRAMVA Summary'!I$66:I$67)*(MONTH($E84)-1)/12)*$H84</f>
        <v>0</v>
      </c>
      <c r="O84" s="227">
        <f>(SUM('1.  LRAMVA Summary'!J$54:J$65)+SUM('1.  LRAMVA Summary'!J$66:J$67)*(MONTH($E84)-1)/12)*$H84</f>
        <v>0</v>
      </c>
      <c r="P84" s="227">
        <f>(SUM('1.  LRAMVA Summary'!K$54:K$65)+SUM('1.  LRAMVA Summary'!K$66:K$67)*(MONTH($E84)-1)/12)*$H84</f>
        <v>0</v>
      </c>
      <c r="Q84" s="227">
        <f>(SUM('1.  LRAMVA Summary'!L$54:L$65)+SUM('1.  LRAMVA Summary'!L$66:L$67)*(MONTH($E84)-1)/12)*$H84</f>
        <v>0</v>
      </c>
      <c r="R84" s="227">
        <f>(SUM('1.  LRAMVA Summary'!M$54:M$65)+SUM('1.  LRAMVA Summary'!M$66:M$67)*(MONTH($E84)-1)/12)*$H84</f>
        <v>0</v>
      </c>
      <c r="S84" s="227">
        <f>(SUM('1.  LRAMVA Summary'!N$54:N$65)+SUM('1.  LRAMVA Summary'!N$66:N$67)*(MONTH($E84)-1)/12)*$H84</f>
        <v>0</v>
      </c>
      <c r="T84" s="227">
        <f>(SUM('1.  LRAMVA Summary'!O$54:O$65)+SUM('1.  LRAMVA Summary'!O$66:O$67)*(MONTH($E84)-1)/12)*$H84</f>
        <v>0</v>
      </c>
      <c r="U84" s="227">
        <f>(SUM('1.  LRAMVA Summary'!P$54:P$65)+SUM('1.  LRAMVA Summary'!P$66:P$67)*(MONTH($E84)-1)/12)*$H84</f>
        <v>0</v>
      </c>
      <c r="V84" s="227">
        <f>(SUM('1.  LRAMVA Summary'!Q$54:Q$65)+SUM('1.  LRAMVA Summary'!Q$66:Q$67)*(MONTH($E84)-1)/12)*$H84</f>
        <v>0</v>
      </c>
      <c r="W84" s="228">
        <f t="shared" si="20"/>
        <v>0</v>
      </c>
    </row>
    <row r="85" spans="2:23" s="9" customFormat="1">
      <c r="B85" s="66"/>
      <c r="E85" s="211">
        <v>42309</v>
      </c>
      <c r="F85" s="211" t="s">
        <v>178</v>
      </c>
      <c r="G85" s="212" t="s">
        <v>69</v>
      </c>
      <c r="H85" s="226">
        <f t="shared" ref="H85:H86" si="23">C$34/12</f>
        <v>9.1666666666666665E-4</v>
      </c>
      <c r="I85" s="227">
        <f>(SUM('1.  LRAMVA Summary'!D$54:D$65)+SUM('1.  LRAMVA Summary'!D$66:D$67)*(MONTH($E85)-1)/12)*$H85</f>
        <v>0</v>
      </c>
      <c r="J85" s="227">
        <f>(SUM('1.  LRAMVA Summary'!E$54:E$65)+SUM('1.  LRAMVA Summary'!E$66:E$67)*(MONTH($E85)-1)/12)*$H85</f>
        <v>0</v>
      </c>
      <c r="K85" s="227">
        <f>(SUM('1.  LRAMVA Summary'!F$54:F$65)+SUM('1.  LRAMVA Summary'!F$66:F$67)*(MONTH($E85)-1)/12)*$H85</f>
        <v>0</v>
      </c>
      <c r="L85" s="227">
        <f>(SUM('1.  LRAMVA Summary'!G$54:G$65)+SUM('1.  LRAMVA Summary'!G$66:G$67)*(MONTH($E85)-1)/12)*$H85</f>
        <v>0</v>
      </c>
      <c r="M85" s="227">
        <f>(SUM('1.  LRAMVA Summary'!H$54:H$65)+SUM('1.  LRAMVA Summary'!H$66:H$67)*(MONTH($E85)-1)/12)*$H85</f>
        <v>0</v>
      </c>
      <c r="N85" s="227">
        <f>(SUM('1.  LRAMVA Summary'!I$54:I$65)+SUM('1.  LRAMVA Summary'!I$66:I$67)*(MONTH($E85)-1)/12)*$H85</f>
        <v>0</v>
      </c>
      <c r="O85" s="227">
        <f>(SUM('1.  LRAMVA Summary'!J$54:J$65)+SUM('1.  LRAMVA Summary'!J$66:J$67)*(MONTH($E85)-1)/12)*$H85</f>
        <v>0</v>
      </c>
      <c r="P85" s="227">
        <f>(SUM('1.  LRAMVA Summary'!K$54:K$65)+SUM('1.  LRAMVA Summary'!K$66:K$67)*(MONTH($E85)-1)/12)*$H85</f>
        <v>0</v>
      </c>
      <c r="Q85" s="227">
        <f>(SUM('1.  LRAMVA Summary'!L$54:L$65)+SUM('1.  LRAMVA Summary'!L$66:L$67)*(MONTH($E85)-1)/12)*$H85</f>
        <v>0</v>
      </c>
      <c r="R85" s="227">
        <f>(SUM('1.  LRAMVA Summary'!M$54:M$65)+SUM('1.  LRAMVA Summary'!M$66:M$67)*(MONTH($E85)-1)/12)*$H85</f>
        <v>0</v>
      </c>
      <c r="S85" s="227">
        <f>(SUM('1.  LRAMVA Summary'!N$54:N$65)+SUM('1.  LRAMVA Summary'!N$66:N$67)*(MONTH($E85)-1)/12)*$H85</f>
        <v>0</v>
      </c>
      <c r="T85" s="227">
        <f>(SUM('1.  LRAMVA Summary'!O$54:O$65)+SUM('1.  LRAMVA Summary'!O$66:O$67)*(MONTH($E85)-1)/12)*$H85</f>
        <v>0</v>
      </c>
      <c r="U85" s="227">
        <f>(SUM('1.  LRAMVA Summary'!P$54:P$65)+SUM('1.  LRAMVA Summary'!P$66:P$67)*(MONTH($E85)-1)/12)*$H85</f>
        <v>0</v>
      </c>
      <c r="V85" s="227">
        <f>(SUM('1.  LRAMVA Summary'!Q$54:Q$65)+SUM('1.  LRAMVA Summary'!Q$66:Q$67)*(MONTH($E85)-1)/12)*$H85</f>
        <v>0</v>
      </c>
      <c r="W85" s="228">
        <f t="shared" si="20"/>
        <v>0</v>
      </c>
    </row>
    <row r="86" spans="2:23" s="9" customFormat="1">
      <c r="B86" s="66"/>
      <c r="E86" s="211">
        <v>42339</v>
      </c>
      <c r="F86" s="211" t="s">
        <v>178</v>
      </c>
      <c r="G86" s="212" t="s">
        <v>69</v>
      </c>
      <c r="H86" s="226">
        <f t="shared" si="23"/>
        <v>9.1666666666666665E-4</v>
      </c>
      <c r="I86" s="227">
        <f>(SUM('1.  LRAMVA Summary'!D$54:D$65)+SUM('1.  LRAMVA Summary'!D$66:D$67)*(MONTH($E86)-1)/12)*$H86</f>
        <v>0</v>
      </c>
      <c r="J86" s="227">
        <f>(SUM('1.  LRAMVA Summary'!E$54:E$65)+SUM('1.  LRAMVA Summary'!E$66:E$67)*(MONTH($E86)-1)/12)*$H86</f>
        <v>0</v>
      </c>
      <c r="K86" s="227">
        <f>(SUM('1.  LRAMVA Summary'!F$54:F$65)+SUM('1.  LRAMVA Summary'!F$66:F$67)*(MONTH($E86)-1)/12)*$H86</f>
        <v>0</v>
      </c>
      <c r="L86" s="227">
        <f>(SUM('1.  LRAMVA Summary'!G$54:G$65)+SUM('1.  LRAMVA Summary'!G$66:G$67)*(MONTH($E86)-1)/12)*$H86</f>
        <v>0</v>
      </c>
      <c r="M86" s="227">
        <f>(SUM('1.  LRAMVA Summary'!H$54:H$65)+SUM('1.  LRAMVA Summary'!H$66:H$67)*(MONTH($E86)-1)/12)*$H86</f>
        <v>0</v>
      </c>
      <c r="N86" s="227">
        <f>(SUM('1.  LRAMVA Summary'!I$54:I$65)+SUM('1.  LRAMVA Summary'!I$66:I$67)*(MONTH($E86)-1)/12)*$H86</f>
        <v>0</v>
      </c>
      <c r="O86" s="227">
        <f>(SUM('1.  LRAMVA Summary'!J$54:J$65)+SUM('1.  LRAMVA Summary'!J$66:J$67)*(MONTH($E86)-1)/12)*$H86</f>
        <v>0</v>
      </c>
      <c r="P86" s="227">
        <f>(SUM('1.  LRAMVA Summary'!K$54:K$65)+SUM('1.  LRAMVA Summary'!K$66:K$67)*(MONTH($E86)-1)/12)*$H86</f>
        <v>0</v>
      </c>
      <c r="Q86" s="227">
        <f>(SUM('1.  LRAMVA Summary'!L$54:L$65)+SUM('1.  LRAMVA Summary'!L$66:L$67)*(MONTH($E86)-1)/12)*$H86</f>
        <v>0</v>
      </c>
      <c r="R86" s="227">
        <f>(SUM('1.  LRAMVA Summary'!M$54:M$65)+SUM('1.  LRAMVA Summary'!M$66:M$67)*(MONTH($E86)-1)/12)*$H86</f>
        <v>0</v>
      </c>
      <c r="S86" s="227">
        <f>(SUM('1.  LRAMVA Summary'!N$54:N$65)+SUM('1.  LRAMVA Summary'!N$66:N$67)*(MONTH($E86)-1)/12)*$H86</f>
        <v>0</v>
      </c>
      <c r="T86" s="227">
        <f>(SUM('1.  LRAMVA Summary'!O$54:O$65)+SUM('1.  LRAMVA Summary'!O$66:O$67)*(MONTH($E86)-1)/12)*$H86</f>
        <v>0</v>
      </c>
      <c r="U86" s="227">
        <f>(SUM('1.  LRAMVA Summary'!P$54:P$65)+SUM('1.  LRAMVA Summary'!P$66:P$67)*(MONTH($E86)-1)/12)*$H86</f>
        <v>0</v>
      </c>
      <c r="V86" s="227">
        <f>(SUM('1.  LRAMVA Summary'!Q$54:Q$65)+SUM('1.  LRAMVA Summary'!Q$66:Q$67)*(MONTH($E86)-1)/12)*$H86</f>
        <v>0</v>
      </c>
      <c r="W86" s="228">
        <f t="shared" si="20"/>
        <v>0</v>
      </c>
    </row>
    <row r="87" spans="2:23" s="9" customFormat="1" ht="15" thickBot="1">
      <c r="B87" s="66"/>
      <c r="E87" s="213" t="s">
        <v>450</v>
      </c>
      <c r="F87" s="213"/>
      <c r="G87" s="214"/>
      <c r="H87" s="215"/>
      <c r="I87" s="216">
        <f>SUM(I74:I86)</f>
        <v>0</v>
      </c>
      <c r="J87" s="216">
        <f>SUM(J74:J86)</f>
        <v>0</v>
      </c>
      <c r="K87" s="216">
        <f t="shared" ref="K87:O87" si="24">SUM(K74:K86)</f>
        <v>0</v>
      </c>
      <c r="L87" s="216">
        <f t="shared" si="24"/>
        <v>0</v>
      </c>
      <c r="M87" s="216">
        <f t="shared" si="24"/>
        <v>0</v>
      </c>
      <c r="N87" s="216">
        <f t="shared" si="24"/>
        <v>0</v>
      </c>
      <c r="O87" s="216">
        <f t="shared" si="24"/>
        <v>0</v>
      </c>
      <c r="P87" s="216">
        <f t="shared" ref="P87:V87" si="25">SUM(P74:P86)</f>
        <v>0</v>
      </c>
      <c r="Q87" s="216">
        <f t="shared" si="25"/>
        <v>0</v>
      </c>
      <c r="R87" s="216">
        <f t="shared" si="25"/>
        <v>0</v>
      </c>
      <c r="S87" s="216">
        <f t="shared" si="25"/>
        <v>0</v>
      </c>
      <c r="T87" s="216">
        <f t="shared" si="25"/>
        <v>0</v>
      </c>
      <c r="U87" s="216">
        <f t="shared" si="25"/>
        <v>0</v>
      </c>
      <c r="V87" s="216">
        <f t="shared" si="25"/>
        <v>0</v>
      </c>
      <c r="W87" s="216">
        <f>SUM(W74:W86)</f>
        <v>0</v>
      </c>
    </row>
    <row r="88" spans="2:23" s="9" customFormat="1" ht="15" thickTop="1">
      <c r="B88" s="66"/>
      <c r="E88" s="217" t="s">
        <v>67</v>
      </c>
      <c r="F88" s="217"/>
      <c r="G88" s="218"/>
      <c r="H88" s="219"/>
      <c r="I88" s="220"/>
      <c r="J88" s="220"/>
      <c r="K88" s="220"/>
      <c r="L88" s="220"/>
      <c r="M88" s="220"/>
      <c r="N88" s="220"/>
      <c r="O88" s="220"/>
      <c r="P88" s="220"/>
      <c r="Q88" s="220"/>
      <c r="R88" s="220"/>
      <c r="S88" s="220"/>
      <c r="T88" s="220"/>
      <c r="U88" s="220"/>
      <c r="V88" s="220"/>
      <c r="W88" s="221"/>
    </row>
    <row r="89" spans="2:23" s="9" customFormat="1">
      <c r="B89" s="66"/>
      <c r="E89" s="222" t="s">
        <v>414</v>
      </c>
      <c r="F89" s="222"/>
      <c r="G89" s="223"/>
      <c r="H89" s="224"/>
      <c r="I89" s="225">
        <f>I87+I88</f>
        <v>0</v>
      </c>
      <c r="J89" s="225">
        <f t="shared" ref="J89" si="26">J87+J88</f>
        <v>0</v>
      </c>
      <c r="K89" s="225">
        <f t="shared" ref="K89" si="27">K87+K88</f>
        <v>0</v>
      </c>
      <c r="L89" s="225">
        <f t="shared" ref="L89" si="28">L87+L88</f>
        <v>0</v>
      </c>
      <c r="M89" s="225">
        <f t="shared" ref="M89" si="29">M87+M88</f>
        <v>0</v>
      </c>
      <c r="N89" s="225">
        <f t="shared" ref="N89" si="30">N87+N88</f>
        <v>0</v>
      </c>
      <c r="O89" s="225">
        <f t="shared" ref="O89:U89" si="31">O87+O88</f>
        <v>0</v>
      </c>
      <c r="P89" s="225">
        <f t="shared" si="31"/>
        <v>0</v>
      </c>
      <c r="Q89" s="225">
        <f t="shared" si="31"/>
        <v>0</v>
      </c>
      <c r="R89" s="225">
        <f t="shared" si="31"/>
        <v>0</v>
      </c>
      <c r="S89" s="225">
        <f t="shared" si="31"/>
        <v>0</v>
      </c>
      <c r="T89" s="225">
        <f t="shared" si="31"/>
        <v>0</v>
      </c>
      <c r="U89" s="225">
        <f t="shared" si="31"/>
        <v>0</v>
      </c>
      <c r="V89" s="225">
        <f t="shared" ref="V89" si="32">V87+V88</f>
        <v>0</v>
      </c>
      <c r="W89" s="225">
        <f t="shared" ref="W89" si="33">W87+W88</f>
        <v>0</v>
      </c>
    </row>
    <row r="90" spans="2:23" s="9" customFormat="1">
      <c r="B90" s="66"/>
      <c r="E90" s="211">
        <v>42370</v>
      </c>
      <c r="F90" s="211" t="s">
        <v>180</v>
      </c>
      <c r="G90" s="212" t="s">
        <v>65</v>
      </c>
      <c r="H90" s="226">
        <f>$C$35/12</f>
        <v>9.1666666666666665E-4</v>
      </c>
      <c r="I90" s="227">
        <f>(SUM('1.  LRAMVA Summary'!D$54:D$68)+SUM('1.  LRAMVA Summary'!D$69:D$70)*(MONTH($E90)-1)/12)*$H90</f>
        <v>0</v>
      </c>
      <c r="J90" s="227">
        <f>(SUM('1.  LRAMVA Summary'!E$54:E$68)+SUM('1.  LRAMVA Summary'!E$69:E$70)*(MONTH($E90)-1)/12)*$H90</f>
        <v>0</v>
      </c>
      <c r="K90" s="227">
        <f>(SUM('1.  LRAMVA Summary'!F$54:F$68)+SUM('1.  LRAMVA Summary'!F$69:F$70)*(MONTH($E90)-1)/12)*$H90</f>
        <v>0</v>
      </c>
      <c r="L90" s="227">
        <f>(SUM('1.  LRAMVA Summary'!G$54:G$68)+SUM('1.  LRAMVA Summary'!G$69:G$70)*(MONTH($E90)-1)/12)*$H90</f>
        <v>0</v>
      </c>
      <c r="M90" s="227">
        <f>(SUM('1.  LRAMVA Summary'!H$54:H$68)+SUM('1.  LRAMVA Summary'!H$69:H$70)*(MONTH($E90)-1)/12)*$H90</f>
        <v>0</v>
      </c>
      <c r="N90" s="227">
        <f>(SUM('1.  LRAMVA Summary'!I$54:I$68)+SUM('1.  LRAMVA Summary'!I$69:I$70)*(MONTH($E90)-1)/12)*$H90</f>
        <v>0</v>
      </c>
      <c r="O90" s="227">
        <f>(SUM('1.  LRAMVA Summary'!J$54:J$68)+SUM('1.  LRAMVA Summary'!J$69:J$70)*(MONTH($E90)-1)/12)*$H90</f>
        <v>0</v>
      </c>
      <c r="P90" s="227">
        <f>(SUM('1.  LRAMVA Summary'!K$54:K$68)+SUM('1.  LRAMVA Summary'!K$69:K$70)*(MONTH($E90)-1)/12)*$H90</f>
        <v>0</v>
      </c>
      <c r="Q90" s="227">
        <f>(SUM('1.  LRAMVA Summary'!L$54:L$68)+SUM('1.  LRAMVA Summary'!L$69:L$70)*(MONTH($E90)-1)/12)*$H90</f>
        <v>0</v>
      </c>
      <c r="R90" s="227">
        <f>(SUM('1.  LRAMVA Summary'!M$54:M$68)+SUM('1.  LRAMVA Summary'!M$69:M$70)*(MONTH($E90)-1)/12)*$H90</f>
        <v>0</v>
      </c>
      <c r="S90" s="227">
        <f>(SUM('1.  LRAMVA Summary'!N$54:N$68)+SUM('1.  LRAMVA Summary'!N$69:N$70)*(MONTH($E90)-1)/12)*$H90</f>
        <v>0</v>
      </c>
      <c r="T90" s="227">
        <f>(SUM('1.  LRAMVA Summary'!O$54:O$68)+SUM('1.  LRAMVA Summary'!O$69:O$70)*(MONTH($E90)-1)/12)*$H90</f>
        <v>0</v>
      </c>
      <c r="U90" s="227">
        <f>(SUM('1.  LRAMVA Summary'!P$54:P$68)+SUM('1.  LRAMVA Summary'!P$69:P$70)*(MONTH($E90)-1)/12)*$H90</f>
        <v>0</v>
      </c>
      <c r="V90" s="227">
        <f>(SUM('1.  LRAMVA Summary'!Q$54:Q$68)+SUM('1.  LRAMVA Summary'!Q$69:Q$70)*(MONTH($E90)-1)/12)*$H90</f>
        <v>0</v>
      </c>
      <c r="W90" s="228">
        <f>SUM(I90:V90)</f>
        <v>0</v>
      </c>
    </row>
    <row r="91" spans="2:23" s="9" customFormat="1">
      <c r="B91" s="66"/>
      <c r="E91" s="211">
        <v>42401</v>
      </c>
      <c r="F91" s="211" t="s">
        <v>180</v>
      </c>
      <c r="G91" s="212" t="s">
        <v>65</v>
      </c>
      <c r="H91" s="226">
        <f t="shared" ref="H91:H92" si="34">$C$35/12</f>
        <v>9.1666666666666665E-4</v>
      </c>
      <c r="I91" s="227">
        <f>(SUM('1.  LRAMVA Summary'!D$54:D$68)+SUM('1.  LRAMVA Summary'!D$69:D$70)*(MONTH($E91)-1)/12)*$H91</f>
        <v>0</v>
      </c>
      <c r="J91" s="227">
        <f>(SUM('1.  LRAMVA Summary'!E$54:E$68)+SUM('1.  LRAMVA Summary'!E$69:E$70)*(MONTH($E91)-1)/12)*$H91</f>
        <v>0</v>
      </c>
      <c r="K91" s="227">
        <f>(SUM('1.  LRAMVA Summary'!F$54:F$68)+SUM('1.  LRAMVA Summary'!F$69:F$70)*(MONTH($E91)-1)/12)*$H91</f>
        <v>0</v>
      </c>
      <c r="L91" s="227">
        <f>(SUM('1.  LRAMVA Summary'!G$54:G$68)+SUM('1.  LRAMVA Summary'!G$69:G$70)*(MONTH($E91)-1)/12)*$H91</f>
        <v>0</v>
      </c>
      <c r="M91" s="227">
        <f>(SUM('1.  LRAMVA Summary'!H$54:H$68)+SUM('1.  LRAMVA Summary'!H$69:H$70)*(MONTH($E91)-1)/12)*$H91</f>
        <v>0</v>
      </c>
      <c r="N91" s="227">
        <f>(SUM('1.  LRAMVA Summary'!I$54:I$68)+SUM('1.  LRAMVA Summary'!I$69:I$70)*(MONTH($E91)-1)/12)*$H91</f>
        <v>0</v>
      </c>
      <c r="O91" s="227">
        <f>(SUM('1.  LRAMVA Summary'!J$54:J$68)+SUM('1.  LRAMVA Summary'!J$69:J$70)*(MONTH($E91)-1)/12)*$H91</f>
        <v>0</v>
      </c>
      <c r="P91" s="227">
        <f>(SUM('1.  LRAMVA Summary'!K$54:K$68)+SUM('1.  LRAMVA Summary'!K$69:K$70)*(MONTH($E91)-1)/12)*$H91</f>
        <v>0</v>
      </c>
      <c r="Q91" s="227">
        <f>(SUM('1.  LRAMVA Summary'!L$54:L$68)+SUM('1.  LRAMVA Summary'!L$69:L$70)*(MONTH($E91)-1)/12)*$H91</f>
        <v>0</v>
      </c>
      <c r="R91" s="227">
        <f>(SUM('1.  LRAMVA Summary'!M$54:M$68)+SUM('1.  LRAMVA Summary'!M$69:M$70)*(MONTH($E91)-1)/12)*$H91</f>
        <v>0</v>
      </c>
      <c r="S91" s="227">
        <f>(SUM('1.  LRAMVA Summary'!N$54:N$68)+SUM('1.  LRAMVA Summary'!N$69:N$70)*(MONTH($E91)-1)/12)*$H91</f>
        <v>0</v>
      </c>
      <c r="T91" s="227">
        <f>(SUM('1.  LRAMVA Summary'!O$54:O$68)+SUM('1.  LRAMVA Summary'!O$69:O$70)*(MONTH($E91)-1)/12)*$H91</f>
        <v>0</v>
      </c>
      <c r="U91" s="227">
        <f>(SUM('1.  LRAMVA Summary'!P$54:P$68)+SUM('1.  LRAMVA Summary'!P$69:P$70)*(MONTH($E91)-1)/12)*$H91</f>
        <v>0</v>
      </c>
      <c r="V91" s="227">
        <f>(SUM('1.  LRAMVA Summary'!Q$54:Q$68)+SUM('1.  LRAMVA Summary'!Q$69:Q$70)*(MONTH($E91)-1)/12)*$H91</f>
        <v>0</v>
      </c>
      <c r="W91" s="228">
        <f t="shared" ref="W91:W101" si="35">SUM(I91:V91)</f>
        <v>0</v>
      </c>
    </row>
    <row r="92" spans="2:23" s="9" customFormat="1" ht="14.25" customHeight="1">
      <c r="B92" s="66"/>
      <c r="E92" s="211">
        <v>42430</v>
      </c>
      <c r="F92" s="211" t="s">
        <v>180</v>
      </c>
      <c r="G92" s="212" t="s">
        <v>65</v>
      </c>
      <c r="H92" s="226">
        <f t="shared" si="34"/>
        <v>9.1666666666666665E-4</v>
      </c>
      <c r="I92" s="227">
        <f>(SUM('1.  LRAMVA Summary'!D$54:D$68)+SUM('1.  LRAMVA Summary'!D$69:D$70)*(MONTH($E92)-1)/12)*$H92</f>
        <v>0</v>
      </c>
      <c r="J92" s="227">
        <f>(SUM('1.  LRAMVA Summary'!E$54:E$68)+SUM('1.  LRAMVA Summary'!E$69:E$70)*(MONTH($E92)-1)/12)*$H92</f>
        <v>0</v>
      </c>
      <c r="K92" s="227">
        <f>(SUM('1.  LRAMVA Summary'!F$54:F$68)+SUM('1.  LRAMVA Summary'!F$69:F$70)*(MONTH($E92)-1)/12)*$H92</f>
        <v>0</v>
      </c>
      <c r="L92" s="227">
        <f>(SUM('1.  LRAMVA Summary'!G$54:G$68)+SUM('1.  LRAMVA Summary'!G$69:G$70)*(MONTH($E92)-1)/12)*$H92</f>
        <v>0</v>
      </c>
      <c r="M92" s="227">
        <f>(SUM('1.  LRAMVA Summary'!H$54:H$68)+SUM('1.  LRAMVA Summary'!H$69:H$70)*(MONTH($E92)-1)/12)*$H92</f>
        <v>0</v>
      </c>
      <c r="N92" s="227">
        <f>(SUM('1.  LRAMVA Summary'!I$54:I$68)+SUM('1.  LRAMVA Summary'!I$69:I$70)*(MONTH($E92)-1)/12)*$H92</f>
        <v>0</v>
      </c>
      <c r="O92" s="227">
        <f>(SUM('1.  LRAMVA Summary'!J$54:J$68)+SUM('1.  LRAMVA Summary'!J$69:J$70)*(MONTH($E92)-1)/12)*$H92</f>
        <v>0</v>
      </c>
      <c r="P92" s="227">
        <f>(SUM('1.  LRAMVA Summary'!K$54:K$68)+SUM('1.  LRAMVA Summary'!K$69:K$70)*(MONTH($E92)-1)/12)*$H92</f>
        <v>0</v>
      </c>
      <c r="Q92" s="227">
        <f>(SUM('1.  LRAMVA Summary'!L$54:L$68)+SUM('1.  LRAMVA Summary'!L$69:L$70)*(MONTH($E92)-1)/12)*$H92</f>
        <v>0</v>
      </c>
      <c r="R92" s="227">
        <f>(SUM('1.  LRAMVA Summary'!M$54:M$68)+SUM('1.  LRAMVA Summary'!M$69:M$70)*(MONTH($E92)-1)/12)*$H92</f>
        <v>0</v>
      </c>
      <c r="S92" s="227">
        <f>(SUM('1.  LRAMVA Summary'!N$54:N$68)+SUM('1.  LRAMVA Summary'!N$69:N$70)*(MONTH($E92)-1)/12)*$H92</f>
        <v>0</v>
      </c>
      <c r="T92" s="227">
        <f>(SUM('1.  LRAMVA Summary'!O$54:O$68)+SUM('1.  LRAMVA Summary'!O$69:O$70)*(MONTH($E92)-1)/12)*$H92</f>
        <v>0</v>
      </c>
      <c r="U92" s="227">
        <f>(SUM('1.  LRAMVA Summary'!P$54:P$68)+SUM('1.  LRAMVA Summary'!P$69:P$70)*(MONTH($E92)-1)/12)*$H92</f>
        <v>0</v>
      </c>
      <c r="V92" s="227">
        <f>(SUM('1.  LRAMVA Summary'!Q$54:Q$68)+SUM('1.  LRAMVA Summary'!Q$69:Q$70)*(MONTH($E92)-1)/12)*$H92</f>
        <v>0</v>
      </c>
      <c r="W92" s="228">
        <f t="shared" si="35"/>
        <v>0</v>
      </c>
    </row>
    <row r="93" spans="2:23" s="8" customFormat="1">
      <c r="B93" s="236"/>
      <c r="D93" s="9"/>
      <c r="E93" s="211">
        <v>42461</v>
      </c>
      <c r="F93" s="211" t="s">
        <v>180</v>
      </c>
      <c r="G93" s="212" t="s">
        <v>66</v>
      </c>
      <c r="H93" s="226">
        <f>$C$36/12</f>
        <v>9.1666666666666665E-4</v>
      </c>
      <c r="I93" s="227">
        <f>(SUM('1.  LRAMVA Summary'!D$54:D$68)+SUM('1.  LRAMVA Summary'!D$69:D$70)*(MONTH($E93)-1)/12)*$H93</f>
        <v>0</v>
      </c>
      <c r="J93" s="227">
        <f>(SUM('1.  LRAMVA Summary'!E$54:E$68)+SUM('1.  LRAMVA Summary'!E$69:E$70)*(MONTH($E93)-1)/12)*$H93</f>
        <v>0</v>
      </c>
      <c r="K93" s="227">
        <f>(SUM('1.  LRAMVA Summary'!F$54:F$68)+SUM('1.  LRAMVA Summary'!F$69:F$70)*(MONTH($E93)-1)/12)*$H93</f>
        <v>0</v>
      </c>
      <c r="L93" s="227">
        <f>(SUM('1.  LRAMVA Summary'!G$54:G$68)+SUM('1.  LRAMVA Summary'!G$69:G$70)*(MONTH($E93)-1)/12)*$H93</f>
        <v>0</v>
      </c>
      <c r="M93" s="227">
        <f>(SUM('1.  LRAMVA Summary'!H$54:H$68)+SUM('1.  LRAMVA Summary'!H$69:H$70)*(MONTH($E93)-1)/12)*$H93</f>
        <v>0</v>
      </c>
      <c r="N93" s="227">
        <f>(SUM('1.  LRAMVA Summary'!I$54:I$68)+SUM('1.  LRAMVA Summary'!I$69:I$70)*(MONTH($E93)-1)/12)*$H93</f>
        <v>0</v>
      </c>
      <c r="O93" s="227">
        <f>(SUM('1.  LRAMVA Summary'!J$54:J$68)+SUM('1.  LRAMVA Summary'!J$69:J$70)*(MONTH($E93)-1)/12)*$H93</f>
        <v>0</v>
      </c>
      <c r="P93" s="227">
        <f>(SUM('1.  LRAMVA Summary'!K$54:K$68)+SUM('1.  LRAMVA Summary'!K$69:K$70)*(MONTH($E93)-1)/12)*$H93</f>
        <v>0</v>
      </c>
      <c r="Q93" s="227">
        <f>(SUM('1.  LRAMVA Summary'!L$54:L$68)+SUM('1.  LRAMVA Summary'!L$69:L$70)*(MONTH($E93)-1)/12)*$H93</f>
        <v>0</v>
      </c>
      <c r="R93" s="227">
        <f>(SUM('1.  LRAMVA Summary'!M$54:M$68)+SUM('1.  LRAMVA Summary'!M$69:M$70)*(MONTH($E93)-1)/12)*$H93</f>
        <v>0</v>
      </c>
      <c r="S93" s="227">
        <f>(SUM('1.  LRAMVA Summary'!N$54:N$68)+SUM('1.  LRAMVA Summary'!N$69:N$70)*(MONTH($E93)-1)/12)*$H93</f>
        <v>0</v>
      </c>
      <c r="T93" s="227">
        <f>(SUM('1.  LRAMVA Summary'!O$54:O$68)+SUM('1.  LRAMVA Summary'!O$69:O$70)*(MONTH($E93)-1)/12)*$H93</f>
        <v>0</v>
      </c>
      <c r="U93" s="227">
        <f>(SUM('1.  LRAMVA Summary'!P$54:P$68)+SUM('1.  LRAMVA Summary'!P$69:P$70)*(MONTH($E93)-1)/12)*$H93</f>
        <v>0</v>
      </c>
      <c r="V93" s="227">
        <f>(SUM('1.  LRAMVA Summary'!Q$54:Q$68)+SUM('1.  LRAMVA Summary'!Q$69:Q$70)*(MONTH($E93)-1)/12)*$H93</f>
        <v>0</v>
      </c>
      <c r="W93" s="228">
        <f t="shared" si="35"/>
        <v>0</v>
      </c>
    </row>
    <row r="94" spans="2:23" s="9" customFormat="1">
      <c r="B94" s="66"/>
      <c r="E94" s="211">
        <v>42491</v>
      </c>
      <c r="F94" s="211" t="s">
        <v>180</v>
      </c>
      <c r="G94" s="212" t="s">
        <v>66</v>
      </c>
      <c r="H94" s="226">
        <f t="shared" ref="H94:H95" si="36">$C$36/12</f>
        <v>9.1666666666666665E-4</v>
      </c>
      <c r="I94" s="227">
        <f>(SUM('1.  LRAMVA Summary'!D$54:D$68)+SUM('1.  LRAMVA Summary'!D$69:D$70)*(MONTH($E94)-1)/12)*$H94</f>
        <v>0</v>
      </c>
      <c r="J94" s="227">
        <f>(SUM('1.  LRAMVA Summary'!E$54:E$68)+SUM('1.  LRAMVA Summary'!E$69:E$70)*(MONTH($E94)-1)/12)*$H94</f>
        <v>0</v>
      </c>
      <c r="K94" s="227">
        <f>(SUM('1.  LRAMVA Summary'!F$54:F$68)+SUM('1.  LRAMVA Summary'!F$69:F$70)*(MONTH($E94)-1)/12)*$H94</f>
        <v>0</v>
      </c>
      <c r="L94" s="227">
        <f>(SUM('1.  LRAMVA Summary'!G$54:G$68)+SUM('1.  LRAMVA Summary'!G$69:G$70)*(MONTH($E94)-1)/12)*$H94</f>
        <v>0</v>
      </c>
      <c r="M94" s="227">
        <f>(SUM('1.  LRAMVA Summary'!H$54:H$68)+SUM('1.  LRAMVA Summary'!H$69:H$70)*(MONTH($E94)-1)/12)*$H94</f>
        <v>0</v>
      </c>
      <c r="N94" s="227">
        <f>(SUM('1.  LRAMVA Summary'!I$54:I$68)+SUM('1.  LRAMVA Summary'!I$69:I$70)*(MONTH($E94)-1)/12)*$H94</f>
        <v>0</v>
      </c>
      <c r="O94" s="227">
        <f>(SUM('1.  LRAMVA Summary'!J$54:J$68)+SUM('1.  LRAMVA Summary'!J$69:J$70)*(MONTH($E94)-1)/12)*$H94</f>
        <v>0</v>
      </c>
      <c r="P94" s="227">
        <f>(SUM('1.  LRAMVA Summary'!K$54:K$68)+SUM('1.  LRAMVA Summary'!K$69:K$70)*(MONTH($E94)-1)/12)*$H94</f>
        <v>0</v>
      </c>
      <c r="Q94" s="227">
        <f>(SUM('1.  LRAMVA Summary'!L$54:L$68)+SUM('1.  LRAMVA Summary'!L$69:L$70)*(MONTH($E94)-1)/12)*$H94</f>
        <v>0</v>
      </c>
      <c r="R94" s="227">
        <f>(SUM('1.  LRAMVA Summary'!M$54:M$68)+SUM('1.  LRAMVA Summary'!M$69:M$70)*(MONTH($E94)-1)/12)*$H94</f>
        <v>0</v>
      </c>
      <c r="S94" s="227">
        <f>(SUM('1.  LRAMVA Summary'!N$54:N$68)+SUM('1.  LRAMVA Summary'!N$69:N$70)*(MONTH($E94)-1)/12)*$H94</f>
        <v>0</v>
      </c>
      <c r="T94" s="227">
        <f>(SUM('1.  LRAMVA Summary'!O$54:O$68)+SUM('1.  LRAMVA Summary'!O$69:O$70)*(MONTH($E94)-1)/12)*$H94</f>
        <v>0</v>
      </c>
      <c r="U94" s="227">
        <f>(SUM('1.  LRAMVA Summary'!P$54:P$68)+SUM('1.  LRAMVA Summary'!P$69:P$70)*(MONTH($E94)-1)/12)*$H94</f>
        <v>0</v>
      </c>
      <c r="V94" s="227">
        <f>(SUM('1.  LRAMVA Summary'!Q$54:Q$68)+SUM('1.  LRAMVA Summary'!Q$69:Q$70)*(MONTH($E94)-1)/12)*$H94</f>
        <v>0</v>
      </c>
      <c r="W94" s="228">
        <f t="shared" si="35"/>
        <v>0</v>
      </c>
    </row>
    <row r="95" spans="2:23" s="235" customFormat="1">
      <c r="B95" s="234"/>
      <c r="D95" s="9"/>
      <c r="E95" s="211">
        <v>42522</v>
      </c>
      <c r="F95" s="211" t="s">
        <v>180</v>
      </c>
      <c r="G95" s="212" t="s">
        <v>66</v>
      </c>
      <c r="H95" s="226">
        <f t="shared" si="36"/>
        <v>9.1666666666666665E-4</v>
      </c>
      <c r="I95" s="227">
        <f>(SUM('1.  LRAMVA Summary'!D$54:D$68)+SUM('1.  LRAMVA Summary'!D$69:D$70)*(MONTH($E95)-1)/12)*$H95</f>
        <v>0</v>
      </c>
      <c r="J95" s="227">
        <f>(SUM('1.  LRAMVA Summary'!E$54:E$68)+SUM('1.  LRAMVA Summary'!E$69:E$70)*(MONTH($E95)-1)/12)*$H95</f>
        <v>0</v>
      </c>
      <c r="K95" s="227">
        <f>(SUM('1.  LRAMVA Summary'!F$54:F$68)+SUM('1.  LRAMVA Summary'!F$69:F$70)*(MONTH($E95)-1)/12)*$H95</f>
        <v>0</v>
      </c>
      <c r="L95" s="227">
        <f>(SUM('1.  LRAMVA Summary'!G$54:G$68)+SUM('1.  LRAMVA Summary'!G$69:G$70)*(MONTH($E95)-1)/12)*$H95</f>
        <v>0</v>
      </c>
      <c r="M95" s="227">
        <f>(SUM('1.  LRAMVA Summary'!H$54:H$68)+SUM('1.  LRAMVA Summary'!H$69:H$70)*(MONTH($E95)-1)/12)*$H95</f>
        <v>0</v>
      </c>
      <c r="N95" s="227">
        <f>(SUM('1.  LRAMVA Summary'!I$54:I$68)+SUM('1.  LRAMVA Summary'!I$69:I$70)*(MONTH($E95)-1)/12)*$H95</f>
        <v>0</v>
      </c>
      <c r="O95" s="227">
        <f>(SUM('1.  LRAMVA Summary'!J$54:J$68)+SUM('1.  LRAMVA Summary'!J$69:J$70)*(MONTH($E95)-1)/12)*$H95</f>
        <v>0</v>
      </c>
      <c r="P95" s="227">
        <f>(SUM('1.  LRAMVA Summary'!K$54:K$68)+SUM('1.  LRAMVA Summary'!K$69:K$70)*(MONTH($E95)-1)/12)*$H95</f>
        <v>0</v>
      </c>
      <c r="Q95" s="227">
        <f>(SUM('1.  LRAMVA Summary'!L$54:L$68)+SUM('1.  LRAMVA Summary'!L$69:L$70)*(MONTH($E95)-1)/12)*$H95</f>
        <v>0</v>
      </c>
      <c r="R95" s="227">
        <f>(SUM('1.  LRAMVA Summary'!M$54:M$68)+SUM('1.  LRAMVA Summary'!M$69:M$70)*(MONTH($E95)-1)/12)*$H95</f>
        <v>0</v>
      </c>
      <c r="S95" s="227">
        <f>(SUM('1.  LRAMVA Summary'!N$54:N$68)+SUM('1.  LRAMVA Summary'!N$69:N$70)*(MONTH($E95)-1)/12)*$H95</f>
        <v>0</v>
      </c>
      <c r="T95" s="227">
        <f>(SUM('1.  LRAMVA Summary'!O$54:O$68)+SUM('1.  LRAMVA Summary'!O$69:O$70)*(MONTH($E95)-1)/12)*$H95</f>
        <v>0</v>
      </c>
      <c r="U95" s="227">
        <f>(SUM('1.  LRAMVA Summary'!P$54:P$68)+SUM('1.  LRAMVA Summary'!P$69:P$70)*(MONTH($E95)-1)/12)*$H95</f>
        <v>0</v>
      </c>
      <c r="V95" s="227">
        <f>(SUM('1.  LRAMVA Summary'!Q$54:Q$68)+SUM('1.  LRAMVA Summary'!Q$69:Q$70)*(MONTH($E95)-1)/12)*$H95</f>
        <v>0</v>
      </c>
      <c r="W95" s="228">
        <f t="shared" si="35"/>
        <v>0</v>
      </c>
    </row>
    <row r="96" spans="2:23" s="9" customFormat="1">
      <c r="B96" s="66"/>
      <c r="E96" s="211">
        <v>42552</v>
      </c>
      <c r="F96" s="211" t="s">
        <v>180</v>
      </c>
      <c r="G96" s="212" t="s">
        <v>68</v>
      </c>
      <c r="H96" s="226">
        <f>$C$37/12</f>
        <v>9.1666666666666665E-4</v>
      </c>
      <c r="I96" s="227">
        <f>(SUM('1.  LRAMVA Summary'!D$54:D$68)+SUM('1.  LRAMVA Summary'!D$69:D$70)*(MONTH($E96)-1)/12)*$H96</f>
        <v>0</v>
      </c>
      <c r="J96" s="227">
        <f>(SUM('1.  LRAMVA Summary'!E$54:E$68)+SUM('1.  LRAMVA Summary'!E$69:E$70)*(MONTH($E96)-1)/12)*$H96</f>
        <v>0</v>
      </c>
      <c r="K96" s="227">
        <f>(SUM('1.  LRAMVA Summary'!F$54:F$68)+SUM('1.  LRAMVA Summary'!F$69:F$70)*(MONTH($E96)-1)/12)*$H96</f>
        <v>0</v>
      </c>
      <c r="L96" s="227">
        <f>(SUM('1.  LRAMVA Summary'!G$54:G$68)+SUM('1.  LRAMVA Summary'!G$69:G$70)*(MONTH($E96)-1)/12)*$H96</f>
        <v>0</v>
      </c>
      <c r="M96" s="227">
        <f>(SUM('1.  LRAMVA Summary'!H$54:H$68)+SUM('1.  LRAMVA Summary'!H$69:H$70)*(MONTH($E96)-1)/12)*$H96</f>
        <v>0</v>
      </c>
      <c r="N96" s="227">
        <f>(SUM('1.  LRAMVA Summary'!I$54:I$68)+SUM('1.  LRAMVA Summary'!I$69:I$70)*(MONTH($E96)-1)/12)*$H96</f>
        <v>0</v>
      </c>
      <c r="O96" s="227">
        <f>(SUM('1.  LRAMVA Summary'!J$54:J$68)+SUM('1.  LRAMVA Summary'!J$69:J$70)*(MONTH($E96)-1)/12)*$H96</f>
        <v>0</v>
      </c>
      <c r="P96" s="227">
        <f>(SUM('1.  LRAMVA Summary'!K$54:K$68)+SUM('1.  LRAMVA Summary'!K$69:K$70)*(MONTH($E96)-1)/12)*$H96</f>
        <v>0</v>
      </c>
      <c r="Q96" s="227">
        <f>(SUM('1.  LRAMVA Summary'!L$54:L$68)+SUM('1.  LRAMVA Summary'!L$69:L$70)*(MONTH($E96)-1)/12)*$H96</f>
        <v>0</v>
      </c>
      <c r="R96" s="227">
        <f>(SUM('1.  LRAMVA Summary'!M$54:M$68)+SUM('1.  LRAMVA Summary'!M$69:M$70)*(MONTH($E96)-1)/12)*$H96</f>
        <v>0</v>
      </c>
      <c r="S96" s="227">
        <f>(SUM('1.  LRAMVA Summary'!N$54:N$68)+SUM('1.  LRAMVA Summary'!N$69:N$70)*(MONTH($E96)-1)/12)*$H96</f>
        <v>0</v>
      </c>
      <c r="T96" s="227">
        <f>(SUM('1.  LRAMVA Summary'!O$54:O$68)+SUM('1.  LRAMVA Summary'!O$69:O$70)*(MONTH($E96)-1)/12)*$H96</f>
        <v>0</v>
      </c>
      <c r="U96" s="227">
        <f>(SUM('1.  LRAMVA Summary'!P$54:P$68)+SUM('1.  LRAMVA Summary'!P$69:P$70)*(MONTH($E96)-1)/12)*$H96</f>
        <v>0</v>
      </c>
      <c r="V96" s="227">
        <f>(SUM('1.  LRAMVA Summary'!Q$54:Q$68)+SUM('1.  LRAMVA Summary'!Q$69:Q$70)*(MONTH($E96)-1)/12)*$H96</f>
        <v>0</v>
      </c>
      <c r="W96" s="228">
        <f t="shared" si="35"/>
        <v>0</v>
      </c>
    </row>
    <row r="97" spans="2:23" s="9" customFormat="1">
      <c r="B97" s="66"/>
      <c r="E97" s="211">
        <v>42583</v>
      </c>
      <c r="F97" s="211" t="s">
        <v>180</v>
      </c>
      <c r="G97" s="212" t="s">
        <v>68</v>
      </c>
      <c r="H97" s="226">
        <f t="shared" ref="H97:H98" si="37">$C$37/12</f>
        <v>9.1666666666666665E-4</v>
      </c>
      <c r="I97" s="227">
        <f>(SUM('1.  LRAMVA Summary'!D$54:D$68)+SUM('1.  LRAMVA Summary'!D$69:D$70)*(MONTH($E97)-1)/12)*$H97</f>
        <v>0</v>
      </c>
      <c r="J97" s="227">
        <f>(SUM('1.  LRAMVA Summary'!E$54:E$68)+SUM('1.  LRAMVA Summary'!E$69:E$70)*(MONTH($E97)-1)/12)*$H97</f>
        <v>0</v>
      </c>
      <c r="K97" s="227">
        <f>(SUM('1.  LRAMVA Summary'!F$54:F$68)+SUM('1.  LRAMVA Summary'!F$69:F$70)*(MONTH($E97)-1)/12)*$H97</f>
        <v>0</v>
      </c>
      <c r="L97" s="227">
        <f>(SUM('1.  LRAMVA Summary'!G$54:G$68)+SUM('1.  LRAMVA Summary'!G$69:G$70)*(MONTH($E97)-1)/12)*$H97</f>
        <v>0</v>
      </c>
      <c r="M97" s="227">
        <f>(SUM('1.  LRAMVA Summary'!H$54:H$68)+SUM('1.  LRAMVA Summary'!H$69:H$70)*(MONTH($E97)-1)/12)*$H97</f>
        <v>0</v>
      </c>
      <c r="N97" s="227">
        <f>(SUM('1.  LRAMVA Summary'!I$54:I$68)+SUM('1.  LRAMVA Summary'!I$69:I$70)*(MONTH($E97)-1)/12)*$H97</f>
        <v>0</v>
      </c>
      <c r="O97" s="227">
        <f>(SUM('1.  LRAMVA Summary'!J$54:J$68)+SUM('1.  LRAMVA Summary'!J$69:J$70)*(MONTH($E97)-1)/12)*$H97</f>
        <v>0</v>
      </c>
      <c r="P97" s="227">
        <f>(SUM('1.  LRAMVA Summary'!K$54:K$68)+SUM('1.  LRAMVA Summary'!K$69:K$70)*(MONTH($E97)-1)/12)*$H97</f>
        <v>0</v>
      </c>
      <c r="Q97" s="227">
        <f>(SUM('1.  LRAMVA Summary'!L$54:L$68)+SUM('1.  LRAMVA Summary'!L$69:L$70)*(MONTH($E97)-1)/12)*$H97</f>
        <v>0</v>
      </c>
      <c r="R97" s="227">
        <f>(SUM('1.  LRAMVA Summary'!M$54:M$68)+SUM('1.  LRAMVA Summary'!M$69:M$70)*(MONTH($E97)-1)/12)*$H97</f>
        <v>0</v>
      </c>
      <c r="S97" s="227">
        <f>(SUM('1.  LRAMVA Summary'!N$54:N$68)+SUM('1.  LRAMVA Summary'!N$69:N$70)*(MONTH($E97)-1)/12)*$H97</f>
        <v>0</v>
      </c>
      <c r="T97" s="227">
        <f>(SUM('1.  LRAMVA Summary'!O$54:O$68)+SUM('1.  LRAMVA Summary'!O$69:O$70)*(MONTH($E97)-1)/12)*$H97</f>
        <v>0</v>
      </c>
      <c r="U97" s="227">
        <f>(SUM('1.  LRAMVA Summary'!P$54:P$68)+SUM('1.  LRAMVA Summary'!P$69:P$70)*(MONTH($E97)-1)/12)*$H97</f>
        <v>0</v>
      </c>
      <c r="V97" s="227">
        <f>(SUM('1.  LRAMVA Summary'!Q$54:Q$68)+SUM('1.  LRAMVA Summary'!Q$69:Q$70)*(MONTH($E97)-1)/12)*$H97</f>
        <v>0</v>
      </c>
      <c r="W97" s="228">
        <f t="shared" si="35"/>
        <v>0</v>
      </c>
    </row>
    <row r="98" spans="2:23" s="9" customFormat="1">
      <c r="B98" s="66"/>
      <c r="E98" s="211">
        <v>42614</v>
      </c>
      <c r="F98" s="211" t="s">
        <v>180</v>
      </c>
      <c r="G98" s="212" t="s">
        <v>68</v>
      </c>
      <c r="H98" s="226">
        <f t="shared" si="37"/>
        <v>9.1666666666666665E-4</v>
      </c>
      <c r="I98" s="227">
        <f>(SUM('1.  LRAMVA Summary'!D$54:D$68)+SUM('1.  LRAMVA Summary'!D$69:D$70)*(MONTH($E98)-1)/12)*$H98</f>
        <v>0</v>
      </c>
      <c r="J98" s="227">
        <f>(SUM('1.  LRAMVA Summary'!E$54:E$68)+SUM('1.  LRAMVA Summary'!E$69:E$70)*(MONTH($E98)-1)/12)*$H98</f>
        <v>0</v>
      </c>
      <c r="K98" s="227">
        <f>(SUM('1.  LRAMVA Summary'!F$54:F$68)+SUM('1.  LRAMVA Summary'!F$69:F$70)*(MONTH($E98)-1)/12)*$H98</f>
        <v>0</v>
      </c>
      <c r="L98" s="227">
        <f>(SUM('1.  LRAMVA Summary'!G$54:G$68)+SUM('1.  LRAMVA Summary'!G$69:G$70)*(MONTH($E98)-1)/12)*$H98</f>
        <v>0</v>
      </c>
      <c r="M98" s="227">
        <f>(SUM('1.  LRAMVA Summary'!H$54:H$68)+SUM('1.  LRAMVA Summary'!H$69:H$70)*(MONTH($E98)-1)/12)*$H98</f>
        <v>0</v>
      </c>
      <c r="N98" s="227">
        <f>(SUM('1.  LRAMVA Summary'!I$54:I$68)+SUM('1.  LRAMVA Summary'!I$69:I$70)*(MONTH($E98)-1)/12)*$H98</f>
        <v>0</v>
      </c>
      <c r="O98" s="227">
        <f>(SUM('1.  LRAMVA Summary'!J$54:J$68)+SUM('1.  LRAMVA Summary'!J$69:J$70)*(MONTH($E98)-1)/12)*$H98</f>
        <v>0</v>
      </c>
      <c r="P98" s="227">
        <f>(SUM('1.  LRAMVA Summary'!K$54:K$68)+SUM('1.  LRAMVA Summary'!K$69:K$70)*(MONTH($E98)-1)/12)*$H98</f>
        <v>0</v>
      </c>
      <c r="Q98" s="227">
        <f>(SUM('1.  LRAMVA Summary'!L$54:L$68)+SUM('1.  LRAMVA Summary'!L$69:L$70)*(MONTH($E98)-1)/12)*$H98</f>
        <v>0</v>
      </c>
      <c r="R98" s="227">
        <f>(SUM('1.  LRAMVA Summary'!M$54:M$68)+SUM('1.  LRAMVA Summary'!M$69:M$70)*(MONTH($E98)-1)/12)*$H98</f>
        <v>0</v>
      </c>
      <c r="S98" s="227">
        <f>(SUM('1.  LRAMVA Summary'!N$54:N$68)+SUM('1.  LRAMVA Summary'!N$69:N$70)*(MONTH($E98)-1)/12)*$H98</f>
        <v>0</v>
      </c>
      <c r="T98" s="227">
        <f>(SUM('1.  LRAMVA Summary'!O$54:O$68)+SUM('1.  LRAMVA Summary'!O$69:O$70)*(MONTH($E98)-1)/12)*$H98</f>
        <v>0</v>
      </c>
      <c r="U98" s="227">
        <f>(SUM('1.  LRAMVA Summary'!P$54:P$68)+SUM('1.  LRAMVA Summary'!P$69:P$70)*(MONTH($E98)-1)/12)*$H98</f>
        <v>0</v>
      </c>
      <c r="V98" s="227">
        <f>(SUM('1.  LRAMVA Summary'!Q$54:Q$68)+SUM('1.  LRAMVA Summary'!Q$69:Q$70)*(MONTH($E98)-1)/12)*$H98</f>
        <v>0</v>
      </c>
      <c r="W98" s="228">
        <f t="shared" si="35"/>
        <v>0</v>
      </c>
    </row>
    <row r="99" spans="2:23" s="9" customFormat="1">
      <c r="B99" s="66"/>
      <c r="E99" s="211">
        <v>42644</v>
      </c>
      <c r="F99" s="211" t="s">
        <v>180</v>
      </c>
      <c r="G99" s="212" t="s">
        <v>69</v>
      </c>
      <c r="H99" s="207">
        <f>$C$38/12</f>
        <v>9.1666666666666665E-4</v>
      </c>
      <c r="I99" s="227">
        <f>(SUM('1.  LRAMVA Summary'!D$54:D$68)+SUM('1.  LRAMVA Summary'!D$69:D$70)*(MONTH($E99)-1)/12)*$H99</f>
        <v>0</v>
      </c>
      <c r="J99" s="227">
        <f>(SUM('1.  LRAMVA Summary'!E$54:E$68)+SUM('1.  LRAMVA Summary'!E$69:E$70)*(MONTH($E99)-1)/12)*$H99</f>
        <v>0</v>
      </c>
      <c r="K99" s="227">
        <f>(SUM('1.  LRAMVA Summary'!F$54:F$68)+SUM('1.  LRAMVA Summary'!F$69:F$70)*(MONTH($E99)-1)/12)*$H99</f>
        <v>0</v>
      </c>
      <c r="L99" s="227">
        <f>(SUM('1.  LRAMVA Summary'!G$54:G$68)+SUM('1.  LRAMVA Summary'!G$69:G$70)*(MONTH($E99)-1)/12)*$H99</f>
        <v>0</v>
      </c>
      <c r="M99" s="227">
        <f>(SUM('1.  LRAMVA Summary'!H$54:H$68)+SUM('1.  LRAMVA Summary'!H$69:H$70)*(MONTH($E99)-1)/12)*$H99</f>
        <v>0</v>
      </c>
      <c r="N99" s="227">
        <f>(SUM('1.  LRAMVA Summary'!I$54:I$68)+SUM('1.  LRAMVA Summary'!I$69:I$70)*(MONTH($E99)-1)/12)*$H99</f>
        <v>0</v>
      </c>
      <c r="O99" s="227">
        <f>(SUM('1.  LRAMVA Summary'!J$54:J$68)+SUM('1.  LRAMVA Summary'!J$69:J$70)*(MONTH($E99)-1)/12)*$H99</f>
        <v>0</v>
      </c>
      <c r="P99" s="227">
        <f>(SUM('1.  LRAMVA Summary'!K$54:K$68)+SUM('1.  LRAMVA Summary'!K$69:K$70)*(MONTH($E99)-1)/12)*$H99</f>
        <v>0</v>
      </c>
      <c r="Q99" s="227">
        <f>(SUM('1.  LRAMVA Summary'!L$54:L$68)+SUM('1.  LRAMVA Summary'!L$69:L$70)*(MONTH($E99)-1)/12)*$H99</f>
        <v>0</v>
      </c>
      <c r="R99" s="227">
        <f>(SUM('1.  LRAMVA Summary'!M$54:M$68)+SUM('1.  LRAMVA Summary'!M$69:M$70)*(MONTH($E99)-1)/12)*$H99</f>
        <v>0</v>
      </c>
      <c r="S99" s="227">
        <f>(SUM('1.  LRAMVA Summary'!N$54:N$68)+SUM('1.  LRAMVA Summary'!N$69:N$70)*(MONTH($E99)-1)/12)*$H99</f>
        <v>0</v>
      </c>
      <c r="T99" s="227">
        <f>(SUM('1.  LRAMVA Summary'!O$54:O$68)+SUM('1.  LRAMVA Summary'!O$69:O$70)*(MONTH($E99)-1)/12)*$H99</f>
        <v>0</v>
      </c>
      <c r="U99" s="227">
        <f>(SUM('1.  LRAMVA Summary'!P$54:P$68)+SUM('1.  LRAMVA Summary'!P$69:P$70)*(MONTH($E99)-1)/12)*$H99</f>
        <v>0</v>
      </c>
      <c r="V99" s="227">
        <f>(SUM('1.  LRAMVA Summary'!Q$54:Q$68)+SUM('1.  LRAMVA Summary'!Q$69:Q$70)*(MONTH($E99)-1)/12)*$H99</f>
        <v>0</v>
      </c>
      <c r="W99" s="228">
        <f t="shared" si="35"/>
        <v>0</v>
      </c>
    </row>
    <row r="100" spans="2:23" s="9" customFormat="1">
      <c r="B100" s="66"/>
      <c r="E100" s="211">
        <v>42675</v>
      </c>
      <c r="F100" s="211" t="s">
        <v>180</v>
      </c>
      <c r="G100" s="212" t="s">
        <v>69</v>
      </c>
      <c r="H100" s="207">
        <f t="shared" ref="H100:H101" si="38">$C$38/12</f>
        <v>9.1666666666666665E-4</v>
      </c>
      <c r="I100" s="227">
        <f>(SUM('1.  LRAMVA Summary'!D$54:D$68)+SUM('1.  LRAMVA Summary'!D$69:D$70)*(MONTH($E100)-1)/12)*$H100</f>
        <v>0</v>
      </c>
      <c r="J100" s="227">
        <f>(SUM('1.  LRAMVA Summary'!E$54:E$68)+SUM('1.  LRAMVA Summary'!E$69:E$70)*(MONTH($E100)-1)/12)*$H100</f>
        <v>0</v>
      </c>
      <c r="K100" s="227">
        <f>(SUM('1.  LRAMVA Summary'!F$54:F$68)+SUM('1.  LRAMVA Summary'!F$69:F$70)*(MONTH($E100)-1)/12)*$H100</f>
        <v>0</v>
      </c>
      <c r="L100" s="227">
        <f>(SUM('1.  LRAMVA Summary'!G$54:G$68)+SUM('1.  LRAMVA Summary'!G$69:G$70)*(MONTH($E100)-1)/12)*$H100</f>
        <v>0</v>
      </c>
      <c r="M100" s="227">
        <f>(SUM('1.  LRAMVA Summary'!H$54:H$68)+SUM('1.  LRAMVA Summary'!H$69:H$70)*(MONTH($E100)-1)/12)*$H100</f>
        <v>0</v>
      </c>
      <c r="N100" s="227">
        <f>(SUM('1.  LRAMVA Summary'!I$54:I$68)+SUM('1.  LRAMVA Summary'!I$69:I$70)*(MONTH($E100)-1)/12)*$H100</f>
        <v>0</v>
      </c>
      <c r="O100" s="227">
        <f>(SUM('1.  LRAMVA Summary'!J$54:J$68)+SUM('1.  LRAMVA Summary'!J$69:J$70)*(MONTH($E100)-1)/12)*$H100</f>
        <v>0</v>
      </c>
      <c r="P100" s="227">
        <f>(SUM('1.  LRAMVA Summary'!K$54:K$68)+SUM('1.  LRAMVA Summary'!K$69:K$70)*(MONTH($E100)-1)/12)*$H100</f>
        <v>0</v>
      </c>
      <c r="Q100" s="227">
        <f>(SUM('1.  LRAMVA Summary'!L$54:L$68)+SUM('1.  LRAMVA Summary'!L$69:L$70)*(MONTH($E100)-1)/12)*$H100</f>
        <v>0</v>
      </c>
      <c r="R100" s="227">
        <f>(SUM('1.  LRAMVA Summary'!M$54:M$68)+SUM('1.  LRAMVA Summary'!M$69:M$70)*(MONTH($E100)-1)/12)*$H100</f>
        <v>0</v>
      </c>
      <c r="S100" s="227">
        <f>(SUM('1.  LRAMVA Summary'!N$54:N$68)+SUM('1.  LRAMVA Summary'!N$69:N$70)*(MONTH($E100)-1)/12)*$H100</f>
        <v>0</v>
      </c>
      <c r="T100" s="227">
        <f>(SUM('1.  LRAMVA Summary'!O$54:O$68)+SUM('1.  LRAMVA Summary'!O$69:O$70)*(MONTH($E100)-1)/12)*$H100</f>
        <v>0</v>
      </c>
      <c r="U100" s="227">
        <f>(SUM('1.  LRAMVA Summary'!P$54:P$68)+SUM('1.  LRAMVA Summary'!P$69:P$70)*(MONTH($E100)-1)/12)*$H100</f>
        <v>0</v>
      </c>
      <c r="V100" s="227">
        <f>(SUM('1.  LRAMVA Summary'!Q$54:Q$68)+SUM('1.  LRAMVA Summary'!Q$69:Q$70)*(MONTH($E100)-1)/12)*$H100</f>
        <v>0</v>
      </c>
      <c r="W100" s="228">
        <f t="shared" si="35"/>
        <v>0</v>
      </c>
    </row>
    <row r="101" spans="2:23" s="9" customFormat="1">
      <c r="B101" s="66"/>
      <c r="E101" s="211">
        <v>42705</v>
      </c>
      <c r="F101" s="211" t="s">
        <v>180</v>
      </c>
      <c r="G101" s="212" t="s">
        <v>69</v>
      </c>
      <c r="H101" s="207">
        <f t="shared" si="38"/>
        <v>9.1666666666666665E-4</v>
      </c>
      <c r="I101" s="227">
        <f>(SUM('1.  LRAMVA Summary'!D$54:D$68)+SUM('1.  LRAMVA Summary'!D$69:D$70)*(MONTH($E101)-1)/12)*$H101</f>
        <v>0</v>
      </c>
      <c r="J101" s="227">
        <f>(SUM('1.  LRAMVA Summary'!E$54:E$68)+SUM('1.  LRAMVA Summary'!E$69:E$70)*(MONTH($E101)-1)/12)*$H101</f>
        <v>0</v>
      </c>
      <c r="K101" s="227">
        <f>(SUM('1.  LRAMVA Summary'!F$54:F$68)+SUM('1.  LRAMVA Summary'!F$69:F$70)*(MONTH($E101)-1)/12)*$H101</f>
        <v>0</v>
      </c>
      <c r="L101" s="227">
        <f>(SUM('1.  LRAMVA Summary'!G$54:G$68)+SUM('1.  LRAMVA Summary'!G$69:G$70)*(MONTH($E101)-1)/12)*$H101</f>
        <v>0</v>
      </c>
      <c r="M101" s="227">
        <f>(SUM('1.  LRAMVA Summary'!H$54:H$68)+SUM('1.  LRAMVA Summary'!H$69:H$70)*(MONTH($E101)-1)/12)*$H101</f>
        <v>0</v>
      </c>
      <c r="N101" s="227">
        <f>(SUM('1.  LRAMVA Summary'!I$54:I$68)+SUM('1.  LRAMVA Summary'!I$69:I$70)*(MONTH($E101)-1)/12)*$H101</f>
        <v>0</v>
      </c>
      <c r="O101" s="227">
        <f>(SUM('1.  LRAMVA Summary'!J$54:J$68)+SUM('1.  LRAMVA Summary'!J$69:J$70)*(MONTH($E101)-1)/12)*$H101</f>
        <v>0</v>
      </c>
      <c r="P101" s="227">
        <f>(SUM('1.  LRAMVA Summary'!K$54:K$68)+SUM('1.  LRAMVA Summary'!K$69:K$70)*(MONTH($E101)-1)/12)*$H101</f>
        <v>0</v>
      </c>
      <c r="Q101" s="227">
        <f>(SUM('1.  LRAMVA Summary'!L$54:L$68)+SUM('1.  LRAMVA Summary'!L$69:L$70)*(MONTH($E101)-1)/12)*$H101</f>
        <v>0</v>
      </c>
      <c r="R101" s="227">
        <f>(SUM('1.  LRAMVA Summary'!M$54:M$68)+SUM('1.  LRAMVA Summary'!M$69:M$70)*(MONTH($E101)-1)/12)*$H101</f>
        <v>0</v>
      </c>
      <c r="S101" s="227">
        <f>(SUM('1.  LRAMVA Summary'!N$54:N$68)+SUM('1.  LRAMVA Summary'!N$69:N$70)*(MONTH($E101)-1)/12)*$H101</f>
        <v>0</v>
      </c>
      <c r="T101" s="227">
        <f>(SUM('1.  LRAMVA Summary'!O$54:O$68)+SUM('1.  LRAMVA Summary'!O$69:O$70)*(MONTH($E101)-1)/12)*$H101</f>
        <v>0</v>
      </c>
      <c r="U101" s="227">
        <f>(SUM('1.  LRAMVA Summary'!P$54:P$68)+SUM('1.  LRAMVA Summary'!P$69:P$70)*(MONTH($E101)-1)/12)*$H101</f>
        <v>0</v>
      </c>
      <c r="V101" s="227">
        <f>(SUM('1.  LRAMVA Summary'!Q$54:Q$68)+SUM('1.  LRAMVA Summary'!Q$69:Q$70)*(MONTH($E101)-1)/12)*$H101</f>
        <v>0</v>
      </c>
      <c r="W101" s="228">
        <f t="shared" si="35"/>
        <v>0</v>
      </c>
    </row>
    <row r="102" spans="2:23" s="9" customFormat="1" ht="15" thickBot="1">
      <c r="B102" s="66"/>
      <c r="E102" s="213" t="s">
        <v>451</v>
      </c>
      <c r="F102" s="213"/>
      <c r="G102" s="214"/>
      <c r="H102" s="215"/>
      <c r="I102" s="216">
        <f>SUM(I89:I101)</f>
        <v>0</v>
      </c>
      <c r="J102" s="216">
        <f>SUM(J89:J101)</f>
        <v>0</v>
      </c>
      <c r="K102" s="216">
        <f t="shared" ref="K102:O102" si="39">SUM(K89:K101)</f>
        <v>0</v>
      </c>
      <c r="L102" s="216">
        <f t="shared" si="39"/>
        <v>0</v>
      </c>
      <c r="M102" s="216">
        <f t="shared" si="39"/>
        <v>0</v>
      </c>
      <c r="N102" s="216">
        <f t="shared" si="39"/>
        <v>0</v>
      </c>
      <c r="O102" s="216">
        <f t="shared" si="39"/>
        <v>0</v>
      </c>
      <c r="P102" s="216">
        <f t="shared" ref="P102:V102" si="40">SUM(P89:P101)</f>
        <v>0</v>
      </c>
      <c r="Q102" s="216">
        <f t="shared" si="40"/>
        <v>0</v>
      </c>
      <c r="R102" s="216">
        <f t="shared" si="40"/>
        <v>0</v>
      </c>
      <c r="S102" s="216">
        <f t="shared" si="40"/>
        <v>0</v>
      </c>
      <c r="T102" s="216">
        <f t="shared" si="40"/>
        <v>0</v>
      </c>
      <c r="U102" s="216">
        <f t="shared" si="40"/>
        <v>0</v>
      </c>
      <c r="V102" s="216">
        <f t="shared" si="40"/>
        <v>0</v>
      </c>
      <c r="W102" s="216">
        <f>SUM(W89:W101)</f>
        <v>0</v>
      </c>
    </row>
    <row r="103" spans="2:23" s="9" customFormat="1" ht="15" thickTop="1">
      <c r="B103" s="66"/>
      <c r="E103" s="217" t="s">
        <v>67</v>
      </c>
      <c r="F103" s="217"/>
      <c r="G103" s="218"/>
      <c r="H103" s="219"/>
      <c r="I103" s="220"/>
      <c r="J103" s="220"/>
      <c r="K103" s="220"/>
      <c r="L103" s="220"/>
      <c r="M103" s="220"/>
      <c r="N103" s="220"/>
      <c r="O103" s="220"/>
      <c r="P103" s="220"/>
      <c r="Q103" s="220"/>
      <c r="R103" s="220"/>
      <c r="S103" s="220"/>
      <c r="T103" s="220"/>
      <c r="U103" s="220"/>
      <c r="V103" s="220"/>
      <c r="W103" s="221"/>
    </row>
    <row r="104" spans="2:23" s="9" customFormat="1">
      <c r="B104" s="66"/>
      <c r="E104" s="222" t="s">
        <v>415</v>
      </c>
      <c r="F104" s="222"/>
      <c r="G104" s="223"/>
      <c r="H104" s="224"/>
      <c r="I104" s="225">
        <f>I102+I103</f>
        <v>0</v>
      </c>
      <c r="J104" s="225">
        <f t="shared" ref="J104" si="41">J102+J103</f>
        <v>0</v>
      </c>
      <c r="K104" s="225">
        <f t="shared" ref="K104" si="42">K102+K103</f>
        <v>0</v>
      </c>
      <c r="L104" s="225">
        <f t="shared" ref="L104" si="43">L102+L103</f>
        <v>0</v>
      </c>
      <c r="M104" s="225">
        <f t="shared" ref="M104" si="44">M102+M103</f>
        <v>0</v>
      </c>
      <c r="N104" s="225">
        <f t="shared" ref="N104" si="45">N102+N103</f>
        <v>0</v>
      </c>
      <c r="O104" s="225">
        <f t="shared" ref="O104:V104" si="46">O102+O103</f>
        <v>0</v>
      </c>
      <c r="P104" s="225">
        <f t="shared" si="46"/>
        <v>0</v>
      </c>
      <c r="Q104" s="225">
        <f t="shared" si="46"/>
        <v>0</v>
      </c>
      <c r="R104" s="225">
        <f t="shared" si="46"/>
        <v>0</v>
      </c>
      <c r="S104" s="225">
        <f t="shared" si="46"/>
        <v>0</v>
      </c>
      <c r="T104" s="225">
        <f t="shared" si="46"/>
        <v>0</v>
      </c>
      <c r="U104" s="225">
        <f t="shared" si="46"/>
        <v>0</v>
      </c>
      <c r="V104" s="225">
        <f t="shared" si="46"/>
        <v>0</v>
      </c>
      <c r="W104" s="225">
        <f t="shared" ref="W104" si="47">W102+W103</f>
        <v>0</v>
      </c>
    </row>
    <row r="105" spans="2:23" s="9" customFormat="1">
      <c r="B105" s="66"/>
      <c r="E105" s="211">
        <v>42736</v>
      </c>
      <c r="F105" s="211" t="s">
        <v>181</v>
      </c>
      <c r="G105" s="212" t="s">
        <v>65</v>
      </c>
      <c r="H105" s="237">
        <f>$C$39/12</f>
        <v>9.1666666666666665E-4</v>
      </c>
      <c r="I105" s="227">
        <f>(SUM('1.  LRAMVA Summary'!D$54:D$71)+SUM('1.  LRAMVA Summary'!D$72:D$73)*(MONTH($E105)-1)/12)*$H105</f>
        <v>0</v>
      </c>
      <c r="J105" s="227">
        <f>(SUM('1.  LRAMVA Summary'!E$54:E$71)+SUM('1.  LRAMVA Summary'!E$72:E$73)*(MONTH($E105)-1)/12)*$H105</f>
        <v>0</v>
      </c>
      <c r="K105" s="227">
        <f>(SUM('1.  LRAMVA Summary'!F$54:F$71)+SUM('1.  LRAMVA Summary'!F$72:F$73)*(MONTH($E105)-1)/12)*$H105</f>
        <v>0</v>
      </c>
      <c r="L105" s="227">
        <f>(SUM('1.  LRAMVA Summary'!G$54:G$71)+SUM('1.  LRAMVA Summary'!G$72:G$73)*(MONTH($E105)-1)/12)*$H105</f>
        <v>0</v>
      </c>
      <c r="M105" s="227">
        <f>(SUM('1.  LRAMVA Summary'!H$54:H$71)+SUM('1.  LRAMVA Summary'!H$72:H$73)*(MONTH($E105)-1)/12)*$H105</f>
        <v>0</v>
      </c>
      <c r="N105" s="227">
        <f>(SUM('1.  LRAMVA Summary'!I$54:I$71)+SUM('1.  LRAMVA Summary'!I$72:I$73)*(MONTH($E105)-1)/12)*$H105</f>
        <v>0</v>
      </c>
      <c r="O105" s="227">
        <f>(SUM('1.  LRAMVA Summary'!J$54:J$71)+SUM('1.  LRAMVA Summary'!J$72:J$73)*(MONTH($E105)-1)/12)*$H105</f>
        <v>0</v>
      </c>
      <c r="P105" s="227">
        <f>(SUM('1.  LRAMVA Summary'!K$54:K$71)+SUM('1.  LRAMVA Summary'!K$72:K$73)*(MONTH($E105)-1)/12)*$H105</f>
        <v>0</v>
      </c>
      <c r="Q105" s="227">
        <f>(SUM('1.  LRAMVA Summary'!L$54:L$71)+SUM('1.  LRAMVA Summary'!L$72:L$73)*(MONTH($E105)-1)/12)*$H105</f>
        <v>0</v>
      </c>
      <c r="R105" s="227">
        <f>(SUM('1.  LRAMVA Summary'!M$54:M$71)+SUM('1.  LRAMVA Summary'!M$72:M$73)*(MONTH($E105)-1)/12)*$H105</f>
        <v>0</v>
      </c>
      <c r="S105" s="227">
        <f>(SUM('1.  LRAMVA Summary'!N$54:N$71)+SUM('1.  LRAMVA Summary'!N$72:N$73)*(MONTH($E105)-1)/12)*$H105</f>
        <v>0</v>
      </c>
      <c r="T105" s="227">
        <f>(SUM('1.  LRAMVA Summary'!O$54:O$71)+SUM('1.  LRAMVA Summary'!O$72:O$73)*(MONTH($E105)-1)/12)*$H105</f>
        <v>0</v>
      </c>
      <c r="U105" s="227">
        <f>(SUM('1.  LRAMVA Summary'!P$54:P$71)+SUM('1.  LRAMVA Summary'!P$72:P$73)*(MONTH($E105)-1)/12)*$H105</f>
        <v>0</v>
      </c>
      <c r="V105" s="227">
        <f>(SUM('1.  LRAMVA Summary'!Q$54:Q$71)+SUM('1.  LRAMVA Summary'!Q$72:Q$73)*(MONTH($E105)-1)/12)*$H105</f>
        <v>0</v>
      </c>
      <c r="W105" s="228">
        <f>SUM(I105:V105)</f>
        <v>0</v>
      </c>
    </row>
    <row r="106" spans="2:23" s="9" customFormat="1">
      <c r="B106" s="66"/>
      <c r="E106" s="211">
        <v>42767</v>
      </c>
      <c r="F106" s="211" t="s">
        <v>181</v>
      </c>
      <c r="G106" s="212" t="s">
        <v>65</v>
      </c>
      <c r="H106" s="237">
        <f t="shared" ref="H106:H107" si="48">$C$39/12</f>
        <v>9.1666666666666665E-4</v>
      </c>
      <c r="I106" s="227">
        <f>(SUM('1.  LRAMVA Summary'!D$54:D$71)+SUM('1.  LRAMVA Summary'!D$72:D$73)*(MONTH($E106)-1)/12)*$H106</f>
        <v>0</v>
      </c>
      <c r="J106" s="227">
        <f>(SUM('1.  LRAMVA Summary'!E$54:E$71)+SUM('1.  LRAMVA Summary'!E$72:E$73)*(MONTH($E106)-1)/12)*$H106</f>
        <v>0</v>
      </c>
      <c r="K106" s="227">
        <f>(SUM('1.  LRAMVA Summary'!F$54:F$71)+SUM('1.  LRAMVA Summary'!F$72:F$73)*(MONTH($E106)-1)/12)*$H106</f>
        <v>0</v>
      </c>
      <c r="L106" s="227">
        <f>(SUM('1.  LRAMVA Summary'!G$54:G$71)+SUM('1.  LRAMVA Summary'!G$72:G$73)*(MONTH($E106)-1)/12)*$H106</f>
        <v>0</v>
      </c>
      <c r="M106" s="227">
        <f>(SUM('1.  LRAMVA Summary'!H$54:H$71)+SUM('1.  LRAMVA Summary'!H$72:H$73)*(MONTH($E106)-1)/12)*$H106</f>
        <v>0</v>
      </c>
      <c r="N106" s="227">
        <f>(SUM('1.  LRAMVA Summary'!I$54:I$71)+SUM('1.  LRAMVA Summary'!I$72:I$73)*(MONTH($E106)-1)/12)*$H106</f>
        <v>0</v>
      </c>
      <c r="O106" s="227">
        <f>(SUM('1.  LRAMVA Summary'!J$54:J$71)+SUM('1.  LRAMVA Summary'!J$72:J$73)*(MONTH($E106)-1)/12)*$H106</f>
        <v>0</v>
      </c>
      <c r="P106" s="227">
        <f>(SUM('1.  LRAMVA Summary'!K$54:K$71)+SUM('1.  LRAMVA Summary'!K$72:K$73)*(MONTH($E106)-1)/12)*$H106</f>
        <v>0</v>
      </c>
      <c r="Q106" s="227">
        <f>(SUM('1.  LRAMVA Summary'!L$54:L$71)+SUM('1.  LRAMVA Summary'!L$72:L$73)*(MONTH($E106)-1)/12)*$H106</f>
        <v>0</v>
      </c>
      <c r="R106" s="227">
        <f>(SUM('1.  LRAMVA Summary'!M$54:M$71)+SUM('1.  LRAMVA Summary'!M$72:M$73)*(MONTH($E106)-1)/12)*$H106</f>
        <v>0</v>
      </c>
      <c r="S106" s="227">
        <f>(SUM('1.  LRAMVA Summary'!N$54:N$71)+SUM('1.  LRAMVA Summary'!N$72:N$73)*(MONTH($E106)-1)/12)*$H106</f>
        <v>0</v>
      </c>
      <c r="T106" s="227">
        <f>(SUM('1.  LRAMVA Summary'!O$54:O$71)+SUM('1.  LRAMVA Summary'!O$72:O$73)*(MONTH($E106)-1)/12)*$H106</f>
        <v>0</v>
      </c>
      <c r="U106" s="227">
        <f>(SUM('1.  LRAMVA Summary'!P$54:P$71)+SUM('1.  LRAMVA Summary'!P$72:P$73)*(MONTH($E106)-1)/12)*$H106</f>
        <v>0</v>
      </c>
      <c r="V106" s="227">
        <f>(SUM('1.  LRAMVA Summary'!Q$54:Q$71)+SUM('1.  LRAMVA Summary'!Q$72:Q$73)*(MONTH($E106)-1)/12)*$H106</f>
        <v>0</v>
      </c>
      <c r="W106" s="228">
        <f t="shared" ref="W106:W116" si="49">SUM(I106:V106)</f>
        <v>0</v>
      </c>
    </row>
    <row r="107" spans="2:23" s="9" customFormat="1">
      <c r="B107" s="66"/>
      <c r="E107" s="211">
        <v>42795</v>
      </c>
      <c r="F107" s="211" t="s">
        <v>181</v>
      </c>
      <c r="G107" s="212" t="s">
        <v>65</v>
      </c>
      <c r="H107" s="237">
        <f t="shared" si="48"/>
        <v>9.1666666666666665E-4</v>
      </c>
      <c r="I107" s="227">
        <f>(SUM('1.  LRAMVA Summary'!D$54:D$71)+SUM('1.  LRAMVA Summary'!D$72:D$73)*(MONTH($E107)-1)/12)*$H107</f>
        <v>0</v>
      </c>
      <c r="J107" s="227">
        <f>(SUM('1.  LRAMVA Summary'!E$54:E$71)+SUM('1.  LRAMVA Summary'!E$72:E$73)*(MONTH($E107)-1)/12)*$H107</f>
        <v>0</v>
      </c>
      <c r="K107" s="227">
        <f>(SUM('1.  LRAMVA Summary'!F$54:F$71)+SUM('1.  LRAMVA Summary'!F$72:F$73)*(MONTH($E107)-1)/12)*$H107</f>
        <v>0</v>
      </c>
      <c r="L107" s="227">
        <f>(SUM('1.  LRAMVA Summary'!G$54:G$71)+SUM('1.  LRAMVA Summary'!G$72:G$73)*(MONTH($E107)-1)/12)*$H107</f>
        <v>0</v>
      </c>
      <c r="M107" s="227">
        <f>(SUM('1.  LRAMVA Summary'!H$54:H$71)+SUM('1.  LRAMVA Summary'!H$72:H$73)*(MONTH($E107)-1)/12)*$H107</f>
        <v>0</v>
      </c>
      <c r="N107" s="227">
        <f>(SUM('1.  LRAMVA Summary'!I$54:I$71)+SUM('1.  LRAMVA Summary'!I$72:I$73)*(MONTH($E107)-1)/12)*$H107</f>
        <v>0</v>
      </c>
      <c r="O107" s="227">
        <f>(SUM('1.  LRAMVA Summary'!J$54:J$71)+SUM('1.  LRAMVA Summary'!J$72:J$73)*(MONTH($E107)-1)/12)*$H107</f>
        <v>0</v>
      </c>
      <c r="P107" s="227">
        <f>(SUM('1.  LRAMVA Summary'!K$54:K$71)+SUM('1.  LRAMVA Summary'!K$72:K$73)*(MONTH($E107)-1)/12)*$H107</f>
        <v>0</v>
      </c>
      <c r="Q107" s="227">
        <f>(SUM('1.  LRAMVA Summary'!L$54:L$71)+SUM('1.  LRAMVA Summary'!L$72:L$73)*(MONTH($E107)-1)/12)*$H107</f>
        <v>0</v>
      </c>
      <c r="R107" s="227">
        <f>(SUM('1.  LRAMVA Summary'!M$54:M$71)+SUM('1.  LRAMVA Summary'!M$72:M$73)*(MONTH($E107)-1)/12)*$H107</f>
        <v>0</v>
      </c>
      <c r="S107" s="227">
        <f>(SUM('1.  LRAMVA Summary'!N$54:N$71)+SUM('1.  LRAMVA Summary'!N$72:N$73)*(MONTH($E107)-1)/12)*$H107</f>
        <v>0</v>
      </c>
      <c r="T107" s="227">
        <f>(SUM('1.  LRAMVA Summary'!O$54:O$71)+SUM('1.  LRAMVA Summary'!O$72:O$73)*(MONTH($E107)-1)/12)*$H107</f>
        <v>0</v>
      </c>
      <c r="U107" s="227">
        <f>(SUM('1.  LRAMVA Summary'!P$54:P$71)+SUM('1.  LRAMVA Summary'!P$72:P$73)*(MONTH($E107)-1)/12)*$H107</f>
        <v>0</v>
      </c>
      <c r="V107" s="227">
        <f>(SUM('1.  LRAMVA Summary'!Q$54:Q$71)+SUM('1.  LRAMVA Summary'!Q$72:Q$73)*(MONTH($E107)-1)/12)*$H107</f>
        <v>0</v>
      </c>
      <c r="W107" s="228">
        <f t="shared" si="49"/>
        <v>0</v>
      </c>
    </row>
    <row r="108" spans="2:23" s="8" customFormat="1">
      <c r="B108" s="236"/>
      <c r="E108" s="211">
        <v>42826</v>
      </c>
      <c r="F108" s="211" t="s">
        <v>181</v>
      </c>
      <c r="G108" s="212" t="s">
        <v>66</v>
      </c>
      <c r="H108" s="237">
        <f>$C$40/12</f>
        <v>9.1666666666666665E-4</v>
      </c>
      <c r="I108" s="227">
        <f>(SUM('1.  LRAMVA Summary'!D$54:D$71)+SUM('1.  LRAMVA Summary'!D$72:D$73)*(MONTH($E108)-1)/12)*$H108</f>
        <v>0</v>
      </c>
      <c r="J108" s="227">
        <f>(SUM('1.  LRAMVA Summary'!E$54:E$71)+SUM('1.  LRAMVA Summary'!E$72:E$73)*(MONTH($E108)-1)/12)*$H108</f>
        <v>0</v>
      </c>
      <c r="K108" s="227">
        <f>(SUM('1.  LRAMVA Summary'!F$54:F$71)+SUM('1.  LRAMVA Summary'!F$72:F$73)*(MONTH($E108)-1)/12)*$H108</f>
        <v>0</v>
      </c>
      <c r="L108" s="227">
        <f>(SUM('1.  LRAMVA Summary'!G$54:G$71)+SUM('1.  LRAMVA Summary'!G$72:G$73)*(MONTH($E108)-1)/12)*$H108</f>
        <v>0</v>
      </c>
      <c r="M108" s="227">
        <f>(SUM('1.  LRAMVA Summary'!H$54:H$71)+SUM('1.  LRAMVA Summary'!H$72:H$73)*(MONTH($E108)-1)/12)*$H108</f>
        <v>0</v>
      </c>
      <c r="N108" s="227">
        <f>(SUM('1.  LRAMVA Summary'!I$54:I$71)+SUM('1.  LRAMVA Summary'!I$72:I$73)*(MONTH($E108)-1)/12)*$H108</f>
        <v>0</v>
      </c>
      <c r="O108" s="227">
        <f>(SUM('1.  LRAMVA Summary'!J$54:J$71)+SUM('1.  LRAMVA Summary'!J$72:J$73)*(MONTH($E108)-1)/12)*$H108</f>
        <v>0</v>
      </c>
      <c r="P108" s="227">
        <f>(SUM('1.  LRAMVA Summary'!K$54:K$71)+SUM('1.  LRAMVA Summary'!K$72:K$73)*(MONTH($E108)-1)/12)*$H108</f>
        <v>0</v>
      </c>
      <c r="Q108" s="227">
        <f>(SUM('1.  LRAMVA Summary'!L$54:L$71)+SUM('1.  LRAMVA Summary'!L$72:L$73)*(MONTH($E108)-1)/12)*$H108</f>
        <v>0</v>
      </c>
      <c r="R108" s="227">
        <f>(SUM('1.  LRAMVA Summary'!M$54:M$71)+SUM('1.  LRAMVA Summary'!M$72:M$73)*(MONTH($E108)-1)/12)*$H108</f>
        <v>0</v>
      </c>
      <c r="S108" s="227">
        <f>(SUM('1.  LRAMVA Summary'!N$54:N$71)+SUM('1.  LRAMVA Summary'!N$72:N$73)*(MONTH($E108)-1)/12)*$H108</f>
        <v>0</v>
      </c>
      <c r="T108" s="227">
        <f>(SUM('1.  LRAMVA Summary'!O$54:O$71)+SUM('1.  LRAMVA Summary'!O$72:O$73)*(MONTH($E108)-1)/12)*$H108</f>
        <v>0</v>
      </c>
      <c r="U108" s="227">
        <f>(SUM('1.  LRAMVA Summary'!P$54:P$71)+SUM('1.  LRAMVA Summary'!P$72:P$73)*(MONTH($E108)-1)/12)*$H108</f>
        <v>0</v>
      </c>
      <c r="V108" s="227">
        <f>(SUM('1.  LRAMVA Summary'!Q$54:Q$71)+SUM('1.  LRAMVA Summary'!Q$72:Q$73)*(MONTH($E108)-1)/12)*$H108</f>
        <v>0</v>
      </c>
      <c r="W108" s="228">
        <f t="shared" si="49"/>
        <v>0</v>
      </c>
    </row>
    <row r="109" spans="2:23" s="9" customFormat="1">
      <c r="B109" s="66"/>
      <c r="E109" s="211">
        <v>42856</v>
      </c>
      <c r="F109" s="211" t="s">
        <v>181</v>
      </c>
      <c r="G109" s="212" t="s">
        <v>66</v>
      </c>
      <c r="H109" s="237">
        <f t="shared" ref="H109:H110" si="50">$C$40/12</f>
        <v>9.1666666666666665E-4</v>
      </c>
      <c r="I109" s="227">
        <f>(SUM('1.  LRAMVA Summary'!D$54:D$71)+SUM('1.  LRAMVA Summary'!D$72:D$73)*(MONTH($E109)-1)/12)*$H109</f>
        <v>0</v>
      </c>
      <c r="J109" s="227">
        <f>(SUM('1.  LRAMVA Summary'!E$54:E$71)+SUM('1.  LRAMVA Summary'!E$72:E$73)*(MONTH($E109)-1)/12)*$H109</f>
        <v>0</v>
      </c>
      <c r="K109" s="227">
        <f>(SUM('1.  LRAMVA Summary'!F$54:F$71)+SUM('1.  LRAMVA Summary'!F$72:F$73)*(MONTH($E109)-1)/12)*$H109</f>
        <v>0</v>
      </c>
      <c r="L109" s="227">
        <f>(SUM('1.  LRAMVA Summary'!G$54:G$71)+SUM('1.  LRAMVA Summary'!G$72:G$73)*(MONTH($E109)-1)/12)*$H109</f>
        <v>0</v>
      </c>
      <c r="M109" s="227">
        <f>(SUM('1.  LRAMVA Summary'!H$54:H$71)+SUM('1.  LRAMVA Summary'!H$72:H$73)*(MONTH($E109)-1)/12)*$H109</f>
        <v>0</v>
      </c>
      <c r="N109" s="227">
        <f>(SUM('1.  LRAMVA Summary'!I$54:I$71)+SUM('1.  LRAMVA Summary'!I$72:I$73)*(MONTH($E109)-1)/12)*$H109</f>
        <v>0</v>
      </c>
      <c r="O109" s="227">
        <f>(SUM('1.  LRAMVA Summary'!J$54:J$71)+SUM('1.  LRAMVA Summary'!J$72:J$73)*(MONTH($E109)-1)/12)*$H109</f>
        <v>0</v>
      </c>
      <c r="P109" s="227">
        <f>(SUM('1.  LRAMVA Summary'!K$54:K$71)+SUM('1.  LRAMVA Summary'!K$72:K$73)*(MONTH($E109)-1)/12)*$H109</f>
        <v>0</v>
      </c>
      <c r="Q109" s="227">
        <f>(SUM('1.  LRAMVA Summary'!L$54:L$71)+SUM('1.  LRAMVA Summary'!L$72:L$73)*(MONTH($E109)-1)/12)*$H109</f>
        <v>0</v>
      </c>
      <c r="R109" s="227">
        <f>(SUM('1.  LRAMVA Summary'!M$54:M$71)+SUM('1.  LRAMVA Summary'!M$72:M$73)*(MONTH($E109)-1)/12)*$H109</f>
        <v>0</v>
      </c>
      <c r="S109" s="227">
        <f>(SUM('1.  LRAMVA Summary'!N$54:N$71)+SUM('1.  LRAMVA Summary'!N$72:N$73)*(MONTH($E109)-1)/12)*$H109</f>
        <v>0</v>
      </c>
      <c r="T109" s="227">
        <f>(SUM('1.  LRAMVA Summary'!O$54:O$71)+SUM('1.  LRAMVA Summary'!O$72:O$73)*(MONTH($E109)-1)/12)*$H109</f>
        <v>0</v>
      </c>
      <c r="U109" s="227">
        <f>(SUM('1.  LRAMVA Summary'!P$54:P$71)+SUM('1.  LRAMVA Summary'!P$72:P$73)*(MONTH($E109)-1)/12)*$H109</f>
        <v>0</v>
      </c>
      <c r="V109" s="227">
        <f>(SUM('1.  LRAMVA Summary'!Q$54:Q$71)+SUM('1.  LRAMVA Summary'!Q$72:Q$73)*(MONTH($E109)-1)/12)*$H109</f>
        <v>0</v>
      </c>
      <c r="W109" s="228">
        <f t="shared" si="49"/>
        <v>0</v>
      </c>
    </row>
    <row r="110" spans="2:23" s="235" customFormat="1">
      <c r="B110" s="234"/>
      <c r="E110" s="211">
        <v>42887</v>
      </c>
      <c r="F110" s="211" t="s">
        <v>181</v>
      </c>
      <c r="G110" s="212" t="s">
        <v>66</v>
      </c>
      <c r="H110" s="237">
        <f t="shared" si="50"/>
        <v>9.1666666666666665E-4</v>
      </c>
      <c r="I110" s="227">
        <f>(SUM('1.  LRAMVA Summary'!D$54:D$71)+SUM('1.  LRAMVA Summary'!D$72:D$73)*(MONTH($E110)-1)/12)*$H110</f>
        <v>0</v>
      </c>
      <c r="J110" s="227">
        <f>(SUM('1.  LRAMVA Summary'!E$54:E$71)+SUM('1.  LRAMVA Summary'!E$72:E$73)*(MONTH($E110)-1)/12)*$H110</f>
        <v>0</v>
      </c>
      <c r="K110" s="227">
        <f>(SUM('1.  LRAMVA Summary'!F$54:F$71)+SUM('1.  LRAMVA Summary'!F$72:F$73)*(MONTH($E110)-1)/12)*$H110</f>
        <v>0</v>
      </c>
      <c r="L110" s="227">
        <f>(SUM('1.  LRAMVA Summary'!G$54:G$71)+SUM('1.  LRAMVA Summary'!G$72:G$73)*(MONTH($E110)-1)/12)*$H110</f>
        <v>0</v>
      </c>
      <c r="M110" s="227">
        <f>(SUM('1.  LRAMVA Summary'!H$54:H$71)+SUM('1.  LRAMVA Summary'!H$72:H$73)*(MONTH($E110)-1)/12)*$H110</f>
        <v>0</v>
      </c>
      <c r="N110" s="227">
        <f>(SUM('1.  LRAMVA Summary'!I$54:I$71)+SUM('1.  LRAMVA Summary'!I$72:I$73)*(MONTH($E110)-1)/12)*$H110</f>
        <v>0</v>
      </c>
      <c r="O110" s="227">
        <f>(SUM('1.  LRAMVA Summary'!J$54:J$71)+SUM('1.  LRAMVA Summary'!J$72:J$73)*(MONTH($E110)-1)/12)*$H110</f>
        <v>0</v>
      </c>
      <c r="P110" s="227">
        <f>(SUM('1.  LRAMVA Summary'!K$54:K$71)+SUM('1.  LRAMVA Summary'!K$72:K$73)*(MONTH($E110)-1)/12)*$H110</f>
        <v>0</v>
      </c>
      <c r="Q110" s="227">
        <f>(SUM('1.  LRAMVA Summary'!L$54:L$71)+SUM('1.  LRAMVA Summary'!L$72:L$73)*(MONTH($E110)-1)/12)*$H110</f>
        <v>0</v>
      </c>
      <c r="R110" s="227">
        <f>(SUM('1.  LRAMVA Summary'!M$54:M$71)+SUM('1.  LRAMVA Summary'!M$72:M$73)*(MONTH($E110)-1)/12)*$H110</f>
        <v>0</v>
      </c>
      <c r="S110" s="227">
        <f>(SUM('1.  LRAMVA Summary'!N$54:N$71)+SUM('1.  LRAMVA Summary'!N$72:N$73)*(MONTH($E110)-1)/12)*$H110</f>
        <v>0</v>
      </c>
      <c r="T110" s="227">
        <f>(SUM('1.  LRAMVA Summary'!O$54:O$71)+SUM('1.  LRAMVA Summary'!O$72:O$73)*(MONTH($E110)-1)/12)*$H110</f>
        <v>0</v>
      </c>
      <c r="U110" s="227">
        <f>(SUM('1.  LRAMVA Summary'!P$54:P$71)+SUM('1.  LRAMVA Summary'!P$72:P$73)*(MONTH($E110)-1)/12)*$H110</f>
        <v>0</v>
      </c>
      <c r="V110" s="227">
        <f>(SUM('1.  LRAMVA Summary'!Q$54:Q$71)+SUM('1.  LRAMVA Summary'!Q$72:Q$73)*(MONTH($E110)-1)/12)*$H110</f>
        <v>0</v>
      </c>
      <c r="W110" s="228">
        <f t="shared" si="49"/>
        <v>0</v>
      </c>
    </row>
    <row r="111" spans="2:23" s="9" customFormat="1">
      <c r="B111" s="66"/>
      <c r="E111" s="211">
        <v>42917</v>
      </c>
      <c r="F111" s="211" t="s">
        <v>181</v>
      </c>
      <c r="G111" s="212" t="s">
        <v>68</v>
      </c>
      <c r="H111" s="237">
        <f>$C$41/12</f>
        <v>9.1666666666666665E-4</v>
      </c>
      <c r="I111" s="227">
        <f>(SUM('1.  LRAMVA Summary'!D$54:D$71)+SUM('1.  LRAMVA Summary'!D$72:D$73)*(MONTH($E111)-1)/12)*$H111</f>
        <v>0</v>
      </c>
      <c r="J111" s="227">
        <f>(SUM('1.  LRAMVA Summary'!E$54:E$71)+SUM('1.  LRAMVA Summary'!E$72:E$73)*(MONTH($E111)-1)/12)*$H111</f>
        <v>0</v>
      </c>
      <c r="K111" s="227">
        <f>(SUM('1.  LRAMVA Summary'!F$54:F$71)+SUM('1.  LRAMVA Summary'!F$72:F$73)*(MONTH($E111)-1)/12)*$H111</f>
        <v>0</v>
      </c>
      <c r="L111" s="227">
        <f>(SUM('1.  LRAMVA Summary'!G$54:G$71)+SUM('1.  LRAMVA Summary'!G$72:G$73)*(MONTH($E111)-1)/12)*$H111</f>
        <v>0</v>
      </c>
      <c r="M111" s="227">
        <f>(SUM('1.  LRAMVA Summary'!H$54:H$71)+SUM('1.  LRAMVA Summary'!H$72:H$73)*(MONTH($E111)-1)/12)*$H111</f>
        <v>0</v>
      </c>
      <c r="N111" s="227">
        <f>(SUM('1.  LRAMVA Summary'!I$54:I$71)+SUM('1.  LRAMVA Summary'!I$72:I$73)*(MONTH($E111)-1)/12)*$H111</f>
        <v>0</v>
      </c>
      <c r="O111" s="227">
        <f>(SUM('1.  LRAMVA Summary'!J$54:J$71)+SUM('1.  LRAMVA Summary'!J$72:J$73)*(MONTH($E111)-1)/12)*$H111</f>
        <v>0</v>
      </c>
      <c r="P111" s="227">
        <f>(SUM('1.  LRAMVA Summary'!K$54:K$71)+SUM('1.  LRAMVA Summary'!K$72:K$73)*(MONTH($E111)-1)/12)*$H111</f>
        <v>0</v>
      </c>
      <c r="Q111" s="227">
        <f>(SUM('1.  LRAMVA Summary'!L$54:L$71)+SUM('1.  LRAMVA Summary'!L$72:L$73)*(MONTH($E111)-1)/12)*$H111</f>
        <v>0</v>
      </c>
      <c r="R111" s="227">
        <f>(SUM('1.  LRAMVA Summary'!M$54:M$71)+SUM('1.  LRAMVA Summary'!M$72:M$73)*(MONTH($E111)-1)/12)*$H111</f>
        <v>0</v>
      </c>
      <c r="S111" s="227">
        <f>(SUM('1.  LRAMVA Summary'!N$54:N$71)+SUM('1.  LRAMVA Summary'!N$72:N$73)*(MONTH($E111)-1)/12)*$H111</f>
        <v>0</v>
      </c>
      <c r="T111" s="227">
        <f>(SUM('1.  LRAMVA Summary'!O$54:O$71)+SUM('1.  LRAMVA Summary'!O$72:O$73)*(MONTH($E111)-1)/12)*$H111</f>
        <v>0</v>
      </c>
      <c r="U111" s="227">
        <f>(SUM('1.  LRAMVA Summary'!P$54:P$71)+SUM('1.  LRAMVA Summary'!P$72:P$73)*(MONTH($E111)-1)/12)*$H111</f>
        <v>0</v>
      </c>
      <c r="V111" s="227">
        <f>(SUM('1.  LRAMVA Summary'!Q$54:Q$71)+SUM('1.  LRAMVA Summary'!Q$72:Q$73)*(MONTH($E111)-1)/12)*$H111</f>
        <v>0</v>
      </c>
      <c r="W111" s="228">
        <f t="shared" si="49"/>
        <v>0</v>
      </c>
    </row>
    <row r="112" spans="2:23" s="9" customFormat="1">
      <c r="B112" s="66"/>
      <c r="E112" s="211">
        <v>42948</v>
      </c>
      <c r="F112" s="211" t="s">
        <v>181</v>
      </c>
      <c r="G112" s="212" t="s">
        <v>68</v>
      </c>
      <c r="H112" s="237">
        <f t="shared" ref="H112:H113" si="51">$C$41/12</f>
        <v>9.1666666666666665E-4</v>
      </c>
      <c r="I112" s="227">
        <f>(SUM('1.  LRAMVA Summary'!D$54:D$71)+SUM('1.  LRAMVA Summary'!D$72:D$73)*(MONTH($E112)-1)/12)*$H112</f>
        <v>0</v>
      </c>
      <c r="J112" s="227">
        <f>(SUM('1.  LRAMVA Summary'!E$54:E$71)+SUM('1.  LRAMVA Summary'!E$72:E$73)*(MONTH($E112)-1)/12)*$H112</f>
        <v>0</v>
      </c>
      <c r="K112" s="227">
        <f>(SUM('1.  LRAMVA Summary'!F$54:F$71)+SUM('1.  LRAMVA Summary'!F$72:F$73)*(MONTH($E112)-1)/12)*$H112</f>
        <v>0</v>
      </c>
      <c r="L112" s="227">
        <f>(SUM('1.  LRAMVA Summary'!G$54:G$71)+SUM('1.  LRAMVA Summary'!G$72:G$73)*(MONTH($E112)-1)/12)*$H112</f>
        <v>0</v>
      </c>
      <c r="M112" s="227">
        <f>(SUM('1.  LRAMVA Summary'!H$54:H$71)+SUM('1.  LRAMVA Summary'!H$72:H$73)*(MONTH($E112)-1)/12)*$H112</f>
        <v>0</v>
      </c>
      <c r="N112" s="227">
        <f>(SUM('1.  LRAMVA Summary'!I$54:I$71)+SUM('1.  LRAMVA Summary'!I$72:I$73)*(MONTH($E112)-1)/12)*$H112</f>
        <v>0</v>
      </c>
      <c r="O112" s="227">
        <f>(SUM('1.  LRAMVA Summary'!J$54:J$71)+SUM('1.  LRAMVA Summary'!J$72:J$73)*(MONTH($E112)-1)/12)*$H112</f>
        <v>0</v>
      </c>
      <c r="P112" s="227">
        <f>(SUM('1.  LRAMVA Summary'!K$54:K$71)+SUM('1.  LRAMVA Summary'!K$72:K$73)*(MONTH($E112)-1)/12)*$H112</f>
        <v>0</v>
      </c>
      <c r="Q112" s="227">
        <f>(SUM('1.  LRAMVA Summary'!L$54:L$71)+SUM('1.  LRAMVA Summary'!L$72:L$73)*(MONTH($E112)-1)/12)*$H112</f>
        <v>0</v>
      </c>
      <c r="R112" s="227">
        <f>(SUM('1.  LRAMVA Summary'!M$54:M$71)+SUM('1.  LRAMVA Summary'!M$72:M$73)*(MONTH($E112)-1)/12)*$H112</f>
        <v>0</v>
      </c>
      <c r="S112" s="227">
        <f>(SUM('1.  LRAMVA Summary'!N$54:N$71)+SUM('1.  LRAMVA Summary'!N$72:N$73)*(MONTH($E112)-1)/12)*$H112</f>
        <v>0</v>
      </c>
      <c r="T112" s="227">
        <f>(SUM('1.  LRAMVA Summary'!O$54:O$71)+SUM('1.  LRAMVA Summary'!O$72:O$73)*(MONTH($E112)-1)/12)*$H112</f>
        <v>0</v>
      </c>
      <c r="U112" s="227">
        <f>(SUM('1.  LRAMVA Summary'!P$54:P$71)+SUM('1.  LRAMVA Summary'!P$72:P$73)*(MONTH($E112)-1)/12)*$H112</f>
        <v>0</v>
      </c>
      <c r="V112" s="227">
        <f>(SUM('1.  LRAMVA Summary'!Q$54:Q$71)+SUM('1.  LRAMVA Summary'!Q$72:Q$73)*(MONTH($E112)-1)/12)*$H112</f>
        <v>0</v>
      </c>
      <c r="W112" s="228">
        <f t="shared" si="49"/>
        <v>0</v>
      </c>
    </row>
    <row r="113" spans="2:23" s="9" customFormat="1">
      <c r="B113" s="66"/>
      <c r="E113" s="211">
        <v>42979</v>
      </c>
      <c r="F113" s="211" t="s">
        <v>181</v>
      </c>
      <c r="G113" s="212" t="s">
        <v>68</v>
      </c>
      <c r="H113" s="237">
        <f t="shared" si="51"/>
        <v>9.1666666666666665E-4</v>
      </c>
      <c r="I113" s="227">
        <f>(SUM('1.  LRAMVA Summary'!D$54:D$71)+SUM('1.  LRAMVA Summary'!D$72:D$73)*(MONTH($E113)-1)/12)*$H113</f>
        <v>0</v>
      </c>
      <c r="J113" s="227">
        <f>(SUM('1.  LRAMVA Summary'!E$54:E$71)+SUM('1.  LRAMVA Summary'!E$72:E$73)*(MONTH($E113)-1)/12)*$H113</f>
        <v>0</v>
      </c>
      <c r="K113" s="227">
        <f>(SUM('1.  LRAMVA Summary'!F$54:F$71)+SUM('1.  LRAMVA Summary'!F$72:F$73)*(MONTH($E113)-1)/12)*$H113</f>
        <v>0</v>
      </c>
      <c r="L113" s="227">
        <f>(SUM('1.  LRAMVA Summary'!G$54:G$71)+SUM('1.  LRAMVA Summary'!G$72:G$73)*(MONTH($E113)-1)/12)*$H113</f>
        <v>0</v>
      </c>
      <c r="M113" s="227">
        <f>(SUM('1.  LRAMVA Summary'!H$54:H$71)+SUM('1.  LRAMVA Summary'!H$72:H$73)*(MONTH($E113)-1)/12)*$H113</f>
        <v>0</v>
      </c>
      <c r="N113" s="227">
        <f>(SUM('1.  LRAMVA Summary'!I$54:I$71)+SUM('1.  LRAMVA Summary'!I$72:I$73)*(MONTH($E113)-1)/12)*$H113</f>
        <v>0</v>
      </c>
      <c r="O113" s="227">
        <f>(SUM('1.  LRAMVA Summary'!J$54:J$71)+SUM('1.  LRAMVA Summary'!J$72:J$73)*(MONTH($E113)-1)/12)*$H113</f>
        <v>0</v>
      </c>
      <c r="P113" s="227">
        <f>(SUM('1.  LRAMVA Summary'!K$54:K$71)+SUM('1.  LRAMVA Summary'!K$72:K$73)*(MONTH($E113)-1)/12)*$H113</f>
        <v>0</v>
      </c>
      <c r="Q113" s="227">
        <f>(SUM('1.  LRAMVA Summary'!L$54:L$71)+SUM('1.  LRAMVA Summary'!L$72:L$73)*(MONTH($E113)-1)/12)*$H113</f>
        <v>0</v>
      </c>
      <c r="R113" s="227">
        <f>(SUM('1.  LRAMVA Summary'!M$54:M$71)+SUM('1.  LRAMVA Summary'!M$72:M$73)*(MONTH($E113)-1)/12)*$H113</f>
        <v>0</v>
      </c>
      <c r="S113" s="227">
        <f>(SUM('1.  LRAMVA Summary'!N$54:N$71)+SUM('1.  LRAMVA Summary'!N$72:N$73)*(MONTH($E113)-1)/12)*$H113</f>
        <v>0</v>
      </c>
      <c r="T113" s="227">
        <f>(SUM('1.  LRAMVA Summary'!O$54:O$71)+SUM('1.  LRAMVA Summary'!O$72:O$73)*(MONTH($E113)-1)/12)*$H113</f>
        <v>0</v>
      </c>
      <c r="U113" s="227">
        <f>(SUM('1.  LRAMVA Summary'!P$54:P$71)+SUM('1.  LRAMVA Summary'!P$72:P$73)*(MONTH($E113)-1)/12)*$H113</f>
        <v>0</v>
      </c>
      <c r="V113" s="227">
        <f>(SUM('1.  LRAMVA Summary'!Q$54:Q$71)+SUM('1.  LRAMVA Summary'!Q$72:Q$73)*(MONTH($E113)-1)/12)*$H113</f>
        <v>0</v>
      </c>
      <c r="W113" s="228">
        <f t="shared" si="49"/>
        <v>0</v>
      </c>
    </row>
    <row r="114" spans="2:23" s="9" customFormat="1">
      <c r="B114" s="66"/>
      <c r="E114" s="211">
        <v>43009</v>
      </c>
      <c r="F114" s="211" t="s">
        <v>181</v>
      </c>
      <c r="G114" s="212" t="s">
        <v>69</v>
      </c>
      <c r="H114" s="237">
        <f>$C$42/12</f>
        <v>1.25E-3</v>
      </c>
      <c r="I114" s="227">
        <f>(SUM('1.  LRAMVA Summary'!D$54:D$71)+SUM('1.  LRAMVA Summary'!D$72:D$73)*(MONTH($E114)-1)/12)*$H114</f>
        <v>0</v>
      </c>
      <c r="J114" s="227">
        <f>(SUM('1.  LRAMVA Summary'!E$54:E$71)+SUM('1.  LRAMVA Summary'!E$72:E$73)*(MONTH($E114)-1)/12)*$H114</f>
        <v>0</v>
      </c>
      <c r="K114" s="227">
        <f>(SUM('1.  LRAMVA Summary'!F$54:F$71)+SUM('1.  LRAMVA Summary'!F$72:F$73)*(MONTH($E114)-1)/12)*$H114</f>
        <v>0</v>
      </c>
      <c r="L114" s="227">
        <f>(SUM('1.  LRAMVA Summary'!G$54:G$71)+SUM('1.  LRAMVA Summary'!G$72:G$73)*(MONTH($E114)-1)/12)*$H114</f>
        <v>0</v>
      </c>
      <c r="M114" s="227">
        <f>(SUM('1.  LRAMVA Summary'!H$54:H$71)+SUM('1.  LRAMVA Summary'!H$72:H$73)*(MONTH($E114)-1)/12)*$H114</f>
        <v>0</v>
      </c>
      <c r="N114" s="227">
        <f>(SUM('1.  LRAMVA Summary'!I$54:I$71)+SUM('1.  LRAMVA Summary'!I$72:I$73)*(MONTH($E114)-1)/12)*$H114</f>
        <v>0</v>
      </c>
      <c r="O114" s="227">
        <f>(SUM('1.  LRAMVA Summary'!J$54:J$71)+SUM('1.  LRAMVA Summary'!J$72:J$73)*(MONTH($E114)-1)/12)*$H114</f>
        <v>0</v>
      </c>
      <c r="P114" s="227">
        <f>(SUM('1.  LRAMVA Summary'!K$54:K$71)+SUM('1.  LRAMVA Summary'!K$72:K$73)*(MONTH($E114)-1)/12)*$H114</f>
        <v>0</v>
      </c>
      <c r="Q114" s="227">
        <f>(SUM('1.  LRAMVA Summary'!L$54:L$71)+SUM('1.  LRAMVA Summary'!L$72:L$73)*(MONTH($E114)-1)/12)*$H114</f>
        <v>0</v>
      </c>
      <c r="R114" s="227">
        <f>(SUM('1.  LRAMVA Summary'!M$54:M$71)+SUM('1.  LRAMVA Summary'!M$72:M$73)*(MONTH($E114)-1)/12)*$H114</f>
        <v>0</v>
      </c>
      <c r="S114" s="227">
        <f>(SUM('1.  LRAMVA Summary'!N$54:N$71)+SUM('1.  LRAMVA Summary'!N$72:N$73)*(MONTH($E114)-1)/12)*$H114</f>
        <v>0</v>
      </c>
      <c r="T114" s="227">
        <f>(SUM('1.  LRAMVA Summary'!O$54:O$71)+SUM('1.  LRAMVA Summary'!O$72:O$73)*(MONTH($E114)-1)/12)*$H114</f>
        <v>0</v>
      </c>
      <c r="U114" s="227">
        <f>(SUM('1.  LRAMVA Summary'!P$54:P$71)+SUM('1.  LRAMVA Summary'!P$72:P$73)*(MONTH($E114)-1)/12)*$H114</f>
        <v>0</v>
      </c>
      <c r="V114" s="227">
        <f>(SUM('1.  LRAMVA Summary'!Q$54:Q$71)+SUM('1.  LRAMVA Summary'!Q$72:Q$73)*(MONTH($E114)-1)/12)*$H114</f>
        <v>0</v>
      </c>
      <c r="W114" s="228">
        <f t="shared" si="49"/>
        <v>0</v>
      </c>
    </row>
    <row r="115" spans="2:23" s="9" customFormat="1">
      <c r="B115" s="66"/>
      <c r="E115" s="211">
        <v>43040</v>
      </c>
      <c r="F115" s="211" t="s">
        <v>181</v>
      </c>
      <c r="G115" s="212" t="s">
        <v>69</v>
      </c>
      <c r="H115" s="237">
        <f t="shared" ref="H115:H116" si="52">$C$42/12</f>
        <v>1.25E-3</v>
      </c>
      <c r="I115" s="227">
        <f>(SUM('1.  LRAMVA Summary'!D$54:D$71)+SUM('1.  LRAMVA Summary'!D$72:D$73)*(MONTH($E115)-1)/12)*$H115</f>
        <v>0</v>
      </c>
      <c r="J115" s="227">
        <f>(SUM('1.  LRAMVA Summary'!E$54:E$71)+SUM('1.  LRAMVA Summary'!E$72:E$73)*(MONTH($E115)-1)/12)*$H115</f>
        <v>0</v>
      </c>
      <c r="K115" s="227">
        <f>(SUM('1.  LRAMVA Summary'!F$54:F$71)+SUM('1.  LRAMVA Summary'!F$72:F$73)*(MONTH($E115)-1)/12)*$H115</f>
        <v>0</v>
      </c>
      <c r="L115" s="227">
        <f>(SUM('1.  LRAMVA Summary'!G$54:G$71)+SUM('1.  LRAMVA Summary'!G$72:G$73)*(MONTH($E115)-1)/12)*$H115</f>
        <v>0</v>
      </c>
      <c r="M115" s="227">
        <f>(SUM('1.  LRAMVA Summary'!H$54:H$71)+SUM('1.  LRAMVA Summary'!H$72:H$73)*(MONTH($E115)-1)/12)*$H115</f>
        <v>0</v>
      </c>
      <c r="N115" s="227">
        <f>(SUM('1.  LRAMVA Summary'!I$54:I$71)+SUM('1.  LRAMVA Summary'!I$72:I$73)*(MONTH($E115)-1)/12)*$H115</f>
        <v>0</v>
      </c>
      <c r="O115" s="227">
        <f>(SUM('1.  LRAMVA Summary'!J$54:J$71)+SUM('1.  LRAMVA Summary'!J$72:J$73)*(MONTH($E115)-1)/12)*$H115</f>
        <v>0</v>
      </c>
      <c r="P115" s="227">
        <f>(SUM('1.  LRAMVA Summary'!K$54:K$71)+SUM('1.  LRAMVA Summary'!K$72:K$73)*(MONTH($E115)-1)/12)*$H115</f>
        <v>0</v>
      </c>
      <c r="Q115" s="227">
        <f>(SUM('1.  LRAMVA Summary'!L$54:L$71)+SUM('1.  LRAMVA Summary'!L$72:L$73)*(MONTH($E115)-1)/12)*$H115</f>
        <v>0</v>
      </c>
      <c r="R115" s="227">
        <f>(SUM('1.  LRAMVA Summary'!M$54:M$71)+SUM('1.  LRAMVA Summary'!M$72:M$73)*(MONTH($E115)-1)/12)*$H115</f>
        <v>0</v>
      </c>
      <c r="S115" s="227">
        <f>(SUM('1.  LRAMVA Summary'!N$54:N$71)+SUM('1.  LRAMVA Summary'!N$72:N$73)*(MONTH($E115)-1)/12)*$H115</f>
        <v>0</v>
      </c>
      <c r="T115" s="227">
        <f>(SUM('1.  LRAMVA Summary'!O$54:O$71)+SUM('1.  LRAMVA Summary'!O$72:O$73)*(MONTH($E115)-1)/12)*$H115</f>
        <v>0</v>
      </c>
      <c r="U115" s="227">
        <f>(SUM('1.  LRAMVA Summary'!P$54:P$71)+SUM('1.  LRAMVA Summary'!P$72:P$73)*(MONTH($E115)-1)/12)*$H115</f>
        <v>0</v>
      </c>
      <c r="V115" s="227">
        <f>(SUM('1.  LRAMVA Summary'!Q$54:Q$71)+SUM('1.  LRAMVA Summary'!Q$72:Q$73)*(MONTH($E115)-1)/12)*$H115</f>
        <v>0</v>
      </c>
      <c r="W115" s="228">
        <f t="shared" si="49"/>
        <v>0</v>
      </c>
    </row>
    <row r="116" spans="2:23" s="9" customFormat="1">
      <c r="B116" s="66"/>
      <c r="E116" s="211">
        <v>43070</v>
      </c>
      <c r="F116" s="211" t="s">
        <v>181</v>
      </c>
      <c r="G116" s="212" t="s">
        <v>69</v>
      </c>
      <c r="H116" s="237">
        <f t="shared" si="52"/>
        <v>1.25E-3</v>
      </c>
      <c r="I116" s="227">
        <f>(SUM('1.  LRAMVA Summary'!D$54:D$71)+SUM('1.  LRAMVA Summary'!D$72:D$73)*(MONTH($E116)-1)/12)*$H116</f>
        <v>0</v>
      </c>
      <c r="J116" s="227">
        <f>(SUM('1.  LRAMVA Summary'!E$54:E$71)+SUM('1.  LRAMVA Summary'!E$72:E$73)*(MONTH($E116)-1)/12)*$H116</f>
        <v>0</v>
      </c>
      <c r="K116" s="227">
        <f>(SUM('1.  LRAMVA Summary'!F$54:F$71)+SUM('1.  LRAMVA Summary'!F$72:F$73)*(MONTH($E116)-1)/12)*$H116</f>
        <v>0</v>
      </c>
      <c r="L116" s="227">
        <f>(SUM('1.  LRAMVA Summary'!G$54:G$71)+SUM('1.  LRAMVA Summary'!G$72:G$73)*(MONTH($E116)-1)/12)*$H116</f>
        <v>0</v>
      </c>
      <c r="M116" s="227">
        <f>(SUM('1.  LRAMVA Summary'!H$54:H$71)+SUM('1.  LRAMVA Summary'!H$72:H$73)*(MONTH($E116)-1)/12)*$H116</f>
        <v>0</v>
      </c>
      <c r="N116" s="227">
        <f>(SUM('1.  LRAMVA Summary'!I$54:I$71)+SUM('1.  LRAMVA Summary'!I$72:I$73)*(MONTH($E116)-1)/12)*$H116</f>
        <v>0</v>
      </c>
      <c r="O116" s="227">
        <f>(SUM('1.  LRAMVA Summary'!J$54:J$71)+SUM('1.  LRAMVA Summary'!J$72:J$73)*(MONTH($E116)-1)/12)*$H116</f>
        <v>0</v>
      </c>
      <c r="P116" s="227">
        <f>(SUM('1.  LRAMVA Summary'!K$54:K$71)+SUM('1.  LRAMVA Summary'!K$72:K$73)*(MONTH($E116)-1)/12)*$H116</f>
        <v>0</v>
      </c>
      <c r="Q116" s="227">
        <f>(SUM('1.  LRAMVA Summary'!L$54:L$71)+SUM('1.  LRAMVA Summary'!L$72:L$73)*(MONTH($E116)-1)/12)*$H116</f>
        <v>0</v>
      </c>
      <c r="R116" s="227">
        <f>(SUM('1.  LRAMVA Summary'!M$54:M$71)+SUM('1.  LRAMVA Summary'!M$72:M$73)*(MONTH($E116)-1)/12)*$H116</f>
        <v>0</v>
      </c>
      <c r="S116" s="227">
        <f>(SUM('1.  LRAMVA Summary'!N$54:N$71)+SUM('1.  LRAMVA Summary'!N$72:N$73)*(MONTH($E116)-1)/12)*$H116</f>
        <v>0</v>
      </c>
      <c r="T116" s="227">
        <f>(SUM('1.  LRAMVA Summary'!O$54:O$71)+SUM('1.  LRAMVA Summary'!O$72:O$73)*(MONTH($E116)-1)/12)*$H116</f>
        <v>0</v>
      </c>
      <c r="U116" s="227">
        <f>(SUM('1.  LRAMVA Summary'!P$54:P$71)+SUM('1.  LRAMVA Summary'!P$72:P$73)*(MONTH($E116)-1)/12)*$H116</f>
        <v>0</v>
      </c>
      <c r="V116" s="227">
        <f>(SUM('1.  LRAMVA Summary'!Q$54:Q$71)+SUM('1.  LRAMVA Summary'!Q$72:Q$73)*(MONTH($E116)-1)/12)*$H116</f>
        <v>0</v>
      </c>
      <c r="W116" s="228">
        <f t="shared" si="49"/>
        <v>0</v>
      </c>
    </row>
    <row r="117" spans="2:23" s="9" customFormat="1" ht="15" thickBot="1">
      <c r="B117" s="66"/>
      <c r="E117" s="213" t="s">
        <v>452</v>
      </c>
      <c r="F117" s="213"/>
      <c r="G117" s="214"/>
      <c r="H117" s="215"/>
      <c r="I117" s="216">
        <f>SUM(I104:I116)</f>
        <v>0</v>
      </c>
      <c r="J117" s="216">
        <f>SUM(J104:J116)</f>
        <v>0</v>
      </c>
      <c r="K117" s="216">
        <f t="shared" ref="K117:O117" si="53">SUM(K104:K116)</f>
        <v>0</v>
      </c>
      <c r="L117" s="216">
        <f t="shared" si="53"/>
        <v>0</v>
      </c>
      <c r="M117" s="216">
        <f t="shared" si="53"/>
        <v>0</v>
      </c>
      <c r="N117" s="216">
        <f t="shared" si="53"/>
        <v>0</v>
      </c>
      <c r="O117" s="216">
        <f t="shared" si="53"/>
        <v>0</v>
      </c>
      <c r="P117" s="216">
        <f t="shared" ref="P117:V117" si="54">SUM(P104:P116)</f>
        <v>0</v>
      </c>
      <c r="Q117" s="216">
        <f t="shared" si="54"/>
        <v>0</v>
      </c>
      <c r="R117" s="216">
        <f t="shared" si="54"/>
        <v>0</v>
      </c>
      <c r="S117" s="216">
        <f t="shared" si="54"/>
        <v>0</v>
      </c>
      <c r="T117" s="216">
        <f t="shared" si="54"/>
        <v>0</v>
      </c>
      <c r="U117" s="216">
        <f t="shared" si="54"/>
        <v>0</v>
      </c>
      <c r="V117" s="216">
        <f t="shared" si="54"/>
        <v>0</v>
      </c>
      <c r="W117" s="216">
        <f>SUM(W104:W116)</f>
        <v>0</v>
      </c>
    </row>
    <row r="118" spans="2:23" s="9" customFormat="1" ht="15" thickTop="1">
      <c r="B118" s="66"/>
      <c r="E118" s="217" t="s">
        <v>67</v>
      </c>
      <c r="F118" s="217"/>
      <c r="G118" s="218"/>
      <c r="H118" s="219"/>
      <c r="I118" s="220"/>
      <c r="J118" s="220"/>
      <c r="K118" s="220"/>
      <c r="L118" s="220"/>
      <c r="M118" s="220"/>
      <c r="N118" s="220"/>
      <c r="O118" s="220"/>
      <c r="P118" s="220"/>
      <c r="Q118" s="220"/>
      <c r="R118" s="220"/>
      <c r="S118" s="220"/>
      <c r="T118" s="220"/>
      <c r="U118" s="220"/>
      <c r="V118" s="220"/>
      <c r="W118" s="221"/>
    </row>
    <row r="119" spans="2:23" s="9" customFormat="1">
      <c r="B119" s="66"/>
      <c r="E119" s="222" t="s">
        <v>416</v>
      </c>
      <c r="F119" s="222"/>
      <c r="G119" s="223"/>
      <c r="H119" s="224"/>
      <c r="I119" s="225">
        <f>I117+I118</f>
        <v>0</v>
      </c>
      <c r="J119" s="225">
        <f t="shared" ref="J119" si="55">J117+J118</f>
        <v>0</v>
      </c>
      <c r="K119" s="225">
        <f t="shared" ref="K119" si="56">K117+K118</f>
        <v>0</v>
      </c>
      <c r="L119" s="225">
        <f t="shared" ref="L119" si="57">L117+L118</f>
        <v>0</v>
      </c>
      <c r="M119" s="225">
        <f t="shared" ref="M119" si="58">M117+M118</f>
        <v>0</v>
      </c>
      <c r="N119" s="225">
        <f t="shared" ref="N119" si="59">N117+N118</f>
        <v>0</v>
      </c>
      <c r="O119" s="225">
        <f t="shared" ref="O119:V119" si="60">O117+O118</f>
        <v>0</v>
      </c>
      <c r="P119" s="225">
        <f t="shared" si="60"/>
        <v>0</v>
      </c>
      <c r="Q119" s="225">
        <f t="shared" si="60"/>
        <v>0</v>
      </c>
      <c r="R119" s="225">
        <f t="shared" si="60"/>
        <v>0</v>
      </c>
      <c r="S119" s="225">
        <f t="shared" si="60"/>
        <v>0</v>
      </c>
      <c r="T119" s="225">
        <f t="shared" si="60"/>
        <v>0</v>
      </c>
      <c r="U119" s="225">
        <f t="shared" si="60"/>
        <v>0</v>
      </c>
      <c r="V119" s="225">
        <f t="shared" si="60"/>
        <v>0</v>
      </c>
      <c r="W119" s="225">
        <f t="shared" ref="W119" si="61">W117+W118</f>
        <v>0</v>
      </c>
    </row>
    <row r="120" spans="2:23" s="9" customFormat="1">
      <c r="B120" s="66"/>
      <c r="E120" s="211">
        <v>43101</v>
      </c>
      <c r="F120" s="211" t="s">
        <v>182</v>
      </c>
      <c r="G120" s="212" t="s">
        <v>65</v>
      </c>
      <c r="H120" s="237">
        <f>$C$43/12</f>
        <v>1.25E-3</v>
      </c>
      <c r="I120" s="227">
        <f>(SUM('1.  LRAMVA Summary'!D$54:D$74)+SUM('1.  LRAMVA Summary'!D$75:D$76)*(MONTH($E120)-1)/12)*$H120</f>
        <v>0</v>
      </c>
      <c r="J120" s="227">
        <f>(SUM('1.  LRAMVA Summary'!E$54:E$74)+SUM('1.  LRAMVA Summary'!E$75:E$76)*(MONTH($E120)-1)/12)*$H120</f>
        <v>0</v>
      </c>
      <c r="K120" s="227">
        <f>(SUM('1.  LRAMVA Summary'!F$54:F$74)+SUM('1.  LRAMVA Summary'!F$75:F$76)*(MONTH($E120)-1)/12)*$H120</f>
        <v>0</v>
      </c>
      <c r="L120" s="227">
        <f>(SUM('1.  LRAMVA Summary'!G$54:G$74)+SUM('1.  LRAMVA Summary'!G$75:G$76)*(MONTH($E120)-1)/12)*$H120</f>
        <v>0</v>
      </c>
      <c r="M120" s="227">
        <f>(SUM('1.  LRAMVA Summary'!H$54:H$74)+SUM('1.  LRAMVA Summary'!H$75:H$76)*(MONTH($E120)-1)/12)*$H120</f>
        <v>0</v>
      </c>
      <c r="N120" s="227">
        <f>(SUM('1.  LRAMVA Summary'!I$54:I$74)+SUM('1.  LRAMVA Summary'!I$75:I$76)*(MONTH($E120)-1)/12)*$H120</f>
        <v>0</v>
      </c>
      <c r="O120" s="227">
        <f>(SUM('1.  LRAMVA Summary'!J$54:J$74)+SUM('1.  LRAMVA Summary'!J$75:J$76)*(MONTH($E120)-1)/12)*$H120</f>
        <v>0</v>
      </c>
      <c r="P120" s="227">
        <f>(SUM('1.  LRAMVA Summary'!K$54:K$74)+SUM('1.  LRAMVA Summary'!K$75:K$76)*(MONTH($E120)-1)/12)*$H120</f>
        <v>0</v>
      </c>
      <c r="Q120" s="227">
        <f>(SUM('1.  LRAMVA Summary'!L$54:L$74)+SUM('1.  LRAMVA Summary'!L$75:L$76)*(MONTH($E120)-1)/12)*$H120</f>
        <v>0</v>
      </c>
      <c r="R120" s="227">
        <f>(SUM('1.  LRAMVA Summary'!M$54:M$74)+SUM('1.  LRAMVA Summary'!M$75:M$76)*(MONTH($E120)-1)/12)*$H120</f>
        <v>0</v>
      </c>
      <c r="S120" s="227">
        <f>(SUM('1.  LRAMVA Summary'!N$54:N$74)+SUM('1.  LRAMVA Summary'!N$75:N$76)*(MONTH($E120)-1)/12)*$H120</f>
        <v>0</v>
      </c>
      <c r="T120" s="227">
        <f>(SUM('1.  LRAMVA Summary'!O$54:O$74)+SUM('1.  LRAMVA Summary'!O$75:O$76)*(MONTH($E120)-1)/12)*$H120</f>
        <v>0</v>
      </c>
      <c r="U120" s="227">
        <f>(SUM('1.  LRAMVA Summary'!P$54:P$74)+SUM('1.  LRAMVA Summary'!P$75:P$76)*(MONTH($E120)-1)/12)*$H120</f>
        <v>0</v>
      </c>
      <c r="V120" s="227">
        <f>(SUM('1.  LRAMVA Summary'!Q$54:Q$74)+SUM('1.  LRAMVA Summary'!Q$75:Q$76)*(MONTH($E120)-1)/12)*$H120</f>
        <v>0</v>
      </c>
      <c r="W120" s="228">
        <f>SUM(I120:V120)</f>
        <v>0</v>
      </c>
    </row>
    <row r="121" spans="2:23" s="9" customFormat="1">
      <c r="B121" s="66"/>
      <c r="E121" s="211">
        <v>43132</v>
      </c>
      <c r="F121" s="211" t="s">
        <v>182</v>
      </c>
      <c r="G121" s="212" t="s">
        <v>65</v>
      </c>
      <c r="H121" s="237">
        <f t="shared" ref="H121:H122" si="62">$C$43/12</f>
        <v>1.25E-3</v>
      </c>
      <c r="I121" s="227">
        <f>(SUM('1.  LRAMVA Summary'!D$54:D$74)+SUM('1.  LRAMVA Summary'!D$75:D$76)*(MONTH($E121)-1)/12)*$H121</f>
        <v>6.7382711351663431</v>
      </c>
      <c r="J121" s="227">
        <f>(SUM('1.  LRAMVA Summary'!E$54:E$74)+SUM('1.  LRAMVA Summary'!E$75:E$76)*(MONTH($E121)-1)/12)*$H121</f>
        <v>11.081594927981786</v>
      </c>
      <c r="K121" s="227">
        <f>(SUM('1.  LRAMVA Summary'!F$54:F$74)+SUM('1.  LRAMVA Summary'!F$75:F$76)*(MONTH($E121)-1)/12)*$H121</f>
        <v>16.880280018872273</v>
      </c>
      <c r="L121" s="227">
        <f>(SUM('1.  LRAMVA Summary'!G$54:G$74)+SUM('1.  LRAMVA Summary'!G$75:G$76)*(MONTH($E121)-1)/12)*$H121</f>
        <v>0</v>
      </c>
      <c r="M121" s="227">
        <f>(SUM('1.  LRAMVA Summary'!H$54:H$74)+SUM('1.  LRAMVA Summary'!H$75:H$76)*(MONTH($E121)-1)/12)*$H121</f>
        <v>0</v>
      </c>
      <c r="N121" s="227">
        <f>(SUM('1.  LRAMVA Summary'!I$54:I$74)+SUM('1.  LRAMVA Summary'!I$75:I$76)*(MONTH($E121)-1)/12)*$H121</f>
        <v>2.2093489312556672E-2</v>
      </c>
      <c r="O121" s="227">
        <f>(SUM('1.  LRAMVA Summary'!J$54:J$74)+SUM('1.  LRAMVA Summary'!J$75:J$76)*(MONTH($E121)-1)/12)*$H121</f>
        <v>0</v>
      </c>
      <c r="P121" s="227">
        <f>(SUM('1.  LRAMVA Summary'!K$54:K$74)+SUM('1.  LRAMVA Summary'!K$75:K$76)*(MONTH($E121)-1)/12)*$H121</f>
        <v>0</v>
      </c>
      <c r="Q121" s="227">
        <f>(SUM('1.  LRAMVA Summary'!L$54:L$74)+SUM('1.  LRAMVA Summary'!L$75:L$76)*(MONTH($E121)-1)/12)*$H121</f>
        <v>0</v>
      </c>
      <c r="R121" s="227">
        <f>(SUM('1.  LRAMVA Summary'!M$54:M$74)+SUM('1.  LRAMVA Summary'!M$75:M$76)*(MONTH($E121)-1)/12)*$H121</f>
        <v>0</v>
      </c>
      <c r="S121" s="227">
        <f>(SUM('1.  LRAMVA Summary'!N$54:N$74)+SUM('1.  LRAMVA Summary'!N$75:N$76)*(MONTH($E121)-1)/12)*$H121</f>
        <v>0</v>
      </c>
      <c r="T121" s="227">
        <f>(SUM('1.  LRAMVA Summary'!O$54:O$74)+SUM('1.  LRAMVA Summary'!O$75:O$76)*(MONTH($E121)-1)/12)*$H121</f>
        <v>0</v>
      </c>
      <c r="U121" s="227">
        <f>(SUM('1.  LRAMVA Summary'!P$54:P$74)+SUM('1.  LRAMVA Summary'!P$75:P$76)*(MONTH($E121)-1)/12)*$H121</f>
        <v>0</v>
      </c>
      <c r="V121" s="227">
        <f>(SUM('1.  LRAMVA Summary'!Q$54:Q$74)+SUM('1.  LRAMVA Summary'!Q$75:Q$76)*(MONTH($E121)-1)/12)*$H121</f>
        <v>0</v>
      </c>
      <c r="W121" s="228">
        <f t="shared" ref="W121:W131" si="63">SUM(I121:V121)</f>
        <v>34.722239571332963</v>
      </c>
    </row>
    <row r="122" spans="2:23" s="9" customFormat="1">
      <c r="B122" s="66"/>
      <c r="E122" s="211">
        <v>43160</v>
      </c>
      <c r="F122" s="211" t="s">
        <v>182</v>
      </c>
      <c r="G122" s="212" t="s">
        <v>65</v>
      </c>
      <c r="H122" s="237">
        <f t="shared" si="62"/>
        <v>1.25E-3</v>
      </c>
      <c r="I122" s="227">
        <f>(SUM('1.  LRAMVA Summary'!D$54:D$74)+SUM('1.  LRAMVA Summary'!D$75:D$76)*(MONTH($E122)-1)/12)*$H122</f>
        <v>13.476542270332686</v>
      </c>
      <c r="J122" s="227">
        <f>(SUM('1.  LRAMVA Summary'!E$54:E$74)+SUM('1.  LRAMVA Summary'!E$75:E$76)*(MONTH($E122)-1)/12)*$H122</f>
        <v>22.163189855963573</v>
      </c>
      <c r="K122" s="227">
        <f>(SUM('1.  LRAMVA Summary'!F$54:F$74)+SUM('1.  LRAMVA Summary'!F$75:F$76)*(MONTH($E122)-1)/12)*$H122</f>
        <v>33.760560037744547</v>
      </c>
      <c r="L122" s="227">
        <f>(SUM('1.  LRAMVA Summary'!G$54:G$74)+SUM('1.  LRAMVA Summary'!G$75:G$76)*(MONTH($E122)-1)/12)*$H122</f>
        <v>0</v>
      </c>
      <c r="M122" s="227">
        <f>(SUM('1.  LRAMVA Summary'!H$54:H$74)+SUM('1.  LRAMVA Summary'!H$75:H$76)*(MONTH($E122)-1)/12)*$H122</f>
        <v>0</v>
      </c>
      <c r="N122" s="227">
        <f>(SUM('1.  LRAMVA Summary'!I$54:I$74)+SUM('1.  LRAMVA Summary'!I$75:I$76)*(MONTH($E122)-1)/12)*$H122</f>
        <v>4.4186978625113345E-2</v>
      </c>
      <c r="O122" s="227">
        <f>(SUM('1.  LRAMVA Summary'!J$54:J$74)+SUM('1.  LRAMVA Summary'!J$75:J$76)*(MONTH($E122)-1)/12)*$H122</f>
        <v>0</v>
      </c>
      <c r="P122" s="227">
        <f>(SUM('1.  LRAMVA Summary'!K$54:K$74)+SUM('1.  LRAMVA Summary'!K$75:K$76)*(MONTH($E122)-1)/12)*$H122</f>
        <v>0</v>
      </c>
      <c r="Q122" s="227">
        <f>(SUM('1.  LRAMVA Summary'!L$54:L$74)+SUM('1.  LRAMVA Summary'!L$75:L$76)*(MONTH($E122)-1)/12)*$H122</f>
        <v>0</v>
      </c>
      <c r="R122" s="227">
        <f>(SUM('1.  LRAMVA Summary'!M$54:M$74)+SUM('1.  LRAMVA Summary'!M$75:M$76)*(MONTH($E122)-1)/12)*$H122</f>
        <v>0</v>
      </c>
      <c r="S122" s="227">
        <f>(SUM('1.  LRAMVA Summary'!N$54:N$74)+SUM('1.  LRAMVA Summary'!N$75:N$76)*(MONTH($E122)-1)/12)*$H122</f>
        <v>0</v>
      </c>
      <c r="T122" s="227">
        <f>(SUM('1.  LRAMVA Summary'!O$54:O$74)+SUM('1.  LRAMVA Summary'!O$75:O$76)*(MONTH($E122)-1)/12)*$H122</f>
        <v>0</v>
      </c>
      <c r="U122" s="227">
        <f>(SUM('1.  LRAMVA Summary'!P$54:P$74)+SUM('1.  LRAMVA Summary'!P$75:P$76)*(MONTH($E122)-1)/12)*$H122</f>
        <v>0</v>
      </c>
      <c r="V122" s="227">
        <f>(SUM('1.  LRAMVA Summary'!Q$54:Q$74)+SUM('1.  LRAMVA Summary'!Q$75:Q$76)*(MONTH($E122)-1)/12)*$H122</f>
        <v>0</v>
      </c>
      <c r="W122" s="228">
        <f t="shared" si="63"/>
        <v>69.444479142665926</v>
      </c>
    </row>
    <row r="123" spans="2:23" s="8" customFormat="1">
      <c r="B123" s="236"/>
      <c r="E123" s="211">
        <v>43191</v>
      </c>
      <c r="F123" s="211" t="s">
        <v>182</v>
      </c>
      <c r="G123" s="212" t="s">
        <v>66</v>
      </c>
      <c r="H123" s="237">
        <f>$C$44/12</f>
        <v>1.575E-3</v>
      </c>
      <c r="I123" s="227">
        <f>(SUM('1.  LRAMVA Summary'!D$54:D$74)+SUM('1.  LRAMVA Summary'!D$75:D$76)*(MONTH($E123)-1)/12)*$H123</f>
        <v>25.470664890928781</v>
      </c>
      <c r="J123" s="227">
        <f>(SUM('1.  LRAMVA Summary'!E$54:E$74)+SUM('1.  LRAMVA Summary'!E$75:E$76)*(MONTH($E123)-1)/12)*$H123</f>
        <v>41.888428827771158</v>
      </c>
      <c r="K123" s="227">
        <f>(SUM('1.  LRAMVA Summary'!F$54:F$74)+SUM('1.  LRAMVA Summary'!F$75:F$76)*(MONTH($E123)-1)/12)*$H123</f>
        <v>63.807458471337192</v>
      </c>
      <c r="L123" s="227">
        <f>(SUM('1.  LRAMVA Summary'!G$54:G$74)+SUM('1.  LRAMVA Summary'!G$75:G$76)*(MONTH($E123)-1)/12)*$H123</f>
        <v>0</v>
      </c>
      <c r="M123" s="227">
        <f>(SUM('1.  LRAMVA Summary'!H$54:H$74)+SUM('1.  LRAMVA Summary'!H$75:H$76)*(MONTH($E123)-1)/12)*$H123</f>
        <v>0</v>
      </c>
      <c r="N123" s="227">
        <f>(SUM('1.  LRAMVA Summary'!I$54:I$74)+SUM('1.  LRAMVA Summary'!I$75:I$76)*(MONTH($E123)-1)/12)*$H123</f>
        <v>8.3513389601464205E-2</v>
      </c>
      <c r="O123" s="227">
        <f>(SUM('1.  LRAMVA Summary'!J$54:J$74)+SUM('1.  LRAMVA Summary'!J$75:J$76)*(MONTH($E123)-1)/12)*$H123</f>
        <v>0</v>
      </c>
      <c r="P123" s="227">
        <f>(SUM('1.  LRAMVA Summary'!K$54:K$74)+SUM('1.  LRAMVA Summary'!K$75:K$76)*(MONTH($E123)-1)/12)*$H123</f>
        <v>0</v>
      </c>
      <c r="Q123" s="227">
        <f>(SUM('1.  LRAMVA Summary'!L$54:L$74)+SUM('1.  LRAMVA Summary'!L$75:L$76)*(MONTH($E123)-1)/12)*$H123</f>
        <v>0</v>
      </c>
      <c r="R123" s="227">
        <f>(SUM('1.  LRAMVA Summary'!M$54:M$74)+SUM('1.  LRAMVA Summary'!M$75:M$76)*(MONTH($E123)-1)/12)*$H123</f>
        <v>0</v>
      </c>
      <c r="S123" s="227">
        <f>(SUM('1.  LRAMVA Summary'!N$54:N$74)+SUM('1.  LRAMVA Summary'!N$75:N$76)*(MONTH($E123)-1)/12)*$H123</f>
        <v>0</v>
      </c>
      <c r="T123" s="227">
        <f>(SUM('1.  LRAMVA Summary'!O$54:O$74)+SUM('1.  LRAMVA Summary'!O$75:O$76)*(MONTH($E123)-1)/12)*$H123</f>
        <v>0</v>
      </c>
      <c r="U123" s="227">
        <f>(SUM('1.  LRAMVA Summary'!P$54:P$74)+SUM('1.  LRAMVA Summary'!P$75:P$76)*(MONTH($E123)-1)/12)*$H123</f>
        <v>0</v>
      </c>
      <c r="V123" s="227">
        <f>(SUM('1.  LRAMVA Summary'!Q$54:Q$74)+SUM('1.  LRAMVA Summary'!Q$75:Q$76)*(MONTH($E123)-1)/12)*$H123</f>
        <v>0</v>
      </c>
      <c r="W123" s="228">
        <f t="shared" si="63"/>
        <v>131.2500655796386</v>
      </c>
    </row>
    <row r="124" spans="2:23" s="9" customFormat="1">
      <c r="B124" s="66"/>
      <c r="E124" s="211">
        <v>43221</v>
      </c>
      <c r="F124" s="211" t="s">
        <v>182</v>
      </c>
      <c r="G124" s="212" t="s">
        <v>66</v>
      </c>
      <c r="H124" s="237">
        <f t="shared" ref="H124:H125" si="64">$C$44/12</f>
        <v>1.575E-3</v>
      </c>
      <c r="I124" s="227">
        <f>(SUM('1.  LRAMVA Summary'!D$54:D$74)+SUM('1.  LRAMVA Summary'!D$75:D$76)*(MONTH($E124)-1)/12)*$H124</f>
        <v>33.960886521238372</v>
      </c>
      <c r="J124" s="227">
        <f>(SUM('1.  LRAMVA Summary'!E$54:E$74)+SUM('1.  LRAMVA Summary'!E$75:E$76)*(MONTH($E124)-1)/12)*$H124</f>
        <v>55.851238437028208</v>
      </c>
      <c r="K124" s="227">
        <f>(SUM('1.  LRAMVA Summary'!F$54:F$74)+SUM('1.  LRAMVA Summary'!F$75:F$76)*(MONTH($E124)-1)/12)*$H124</f>
        <v>85.076611295116251</v>
      </c>
      <c r="L124" s="227">
        <f>(SUM('1.  LRAMVA Summary'!G$54:G$74)+SUM('1.  LRAMVA Summary'!G$75:G$76)*(MONTH($E124)-1)/12)*$H124</f>
        <v>0</v>
      </c>
      <c r="M124" s="227">
        <f>(SUM('1.  LRAMVA Summary'!H$54:H$74)+SUM('1.  LRAMVA Summary'!H$75:H$76)*(MONTH($E124)-1)/12)*$H124</f>
        <v>0</v>
      </c>
      <c r="N124" s="227">
        <f>(SUM('1.  LRAMVA Summary'!I$54:I$74)+SUM('1.  LRAMVA Summary'!I$75:I$76)*(MONTH($E124)-1)/12)*$H124</f>
        <v>0.11135118613528562</v>
      </c>
      <c r="O124" s="227">
        <f>(SUM('1.  LRAMVA Summary'!J$54:J$74)+SUM('1.  LRAMVA Summary'!J$75:J$76)*(MONTH($E124)-1)/12)*$H124</f>
        <v>0</v>
      </c>
      <c r="P124" s="227">
        <f>(SUM('1.  LRAMVA Summary'!K$54:K$74)+SUM('1.  LRAMVA Summary'!K$75:K$76)*(MONTH($E124)-1)/12)*$H124</f>
        <v>0</v>
      </c>
      <c r="Q124" s="227">
        <f>(SUM('1.  LRAMVA Summary'!L$54:L$74)+SUM('1.  LRAMVA Summary'!L$75:L$76)*(MONTH($E124)-1)/12)*$H124</f>
        <v>0</v>
      </c>
      <c r="R124" s="227">
        <f>(SUM('1.  LRAMVA Summary'!M$54:M$74)+SUM('1.  LRAMVA Summary'!M$75:M$76)*(MONTH($E124)-1)/12)*$H124</f>
        <v>0</v>
      </c>
      <c r="S124" s="227">
        <f>(SUM('1.  LRAMVA Summary'!N$54:N$74)+SUM('1.  LRAMVA Summary'!N$75:N$76)*(MONTH($E124)-1)/12)*$H124</f>
        <v>0</v>
      </c>
      <c r="T124" s="227">
        <f>(SUM('1.  LRAMVA Summary'!O$54:O$74)+SUM('1.  LRAMVA Summary'!O$75:O$76)*(MONTH($E124)-1)/12)*$H124</f>
        <v>0</v>
      </c>
      <c r="U124" s="227">
        <f>(SUM('1.  LRAMVA Summary'!P$54:P$74)+SUM('1.  LRAMVA Summary'!P$75:P$76)*(MONTH($E124)-1)/12)*$H124</f>
        <v>0</v>
      </c>
      <c r="V124" s="227">
        <f>(SUM('1.  LRAMVA Summary'!Q$54:Q$74)+SUM('1.  LRAMVA Summary'!Q$75:Q$76)*(MONTH($E124)-1)/12)*$H124</f>
        <v>0</v>
      </c>
      <c r="W124" s="228">
        <f t="shared" si="63"/>
        <v>175.00008743951813</v>
      </c>
    </row>
    <row r="125" spans="2:23" s="235" customFormat="1">
      <c r="B125" s="234"/>
      <c r="E125" s="211">
        <v>43252</v>
      </c>
      <c r="F125" s="211" t="s">
        <v>182</v>
      </c>
      <c r="G125" s="212" t="s">
        <v>66</v>
      </c>
      <c r="H125" s="237">
        <f t="shared" si="64"/>
        <v>1.575E-3</v>
      </c>
      <c r="I125" s="227">
        <f>(SUM('1.  LRAMVA Summary'!D$54:D$74)+SUM('1.  LRAMVA Summary'!D$75:D$76)*(MONTH($E125)-1)/12)*$H125</f>
        <v>42.451108151547963</v>
      </c>
      <c r="J125" s="227">
        <f>(SUM('1.  LRAMVA Summary'!E$54:E$74)+SUM('1.  LRAMVA Summary'!E$75:E$76)*(MONTH($E125)-1)/12)*$H125</f>
        <v>69.814048046285251</v>
      </c>
      <c r="K125" s="227">
        <f>(SUM('1.  LRAMVA Summary'!F$54:F$74)+SUM('1.  LRAMVA Summary'!F$75:F$76)*(MONTH($E125)-1)/12)*$H125</f>
        <v>106.34576411889532</v>
      </c>
      <c r="L125" s="227">
        <f>(SUM('1.  LRAMVA Summary'!G$54:G$74)+SUM('1.  LRAMVA Summary'!G$75:G$76)*(MONTH($E125)-1)/12)*$H125</f>
        <v>0</v>
      </c>
      <c r="M125" s="227">
        <f>(SUM('1.  LRAMVA Summary'!H$54:H$74)+SUM('1.  LRAMVA Summary'!H$75:H$76)*(MONTH($E125)-1)/12)*$H125</f>
        <v>0</v>
      </c>
      <c r="N125" s="227">
        <f>(SUM('1.  LRAMVA Summary'!I$54:I$74)+SUM('1.  LRAMVA Summary'!I$75:I$76)*(MONTH($E125)-1)/12)*$H125</f>
        <v>0.13918898266910704</v>
      </c>
      <c r="O125" s="227">
        <f>(SUM('1.  LRAMVA Summary'!J$54:J$74)+SUM('1.  LRAMVA Summary'!J$75:J$76)*(MONTH($E125)-1)/12)*$H125</f>
        <v>0</v>
      </c>
      <c r="P125" s="227">
        <f>(SUM('1.  LRAMVA Summary'!K$54:K$74)+SUM('1.  LRAMVA Summary'!K$75:K$76)*(MONTH($E125)-1)/12)*$H125</f>
        <v>0</v>
      </c>
      <c r="Q125" s="227">
        <f>(SUM('1.  LRAMVA Summary'!L$54:L$74)+SUM('1.  LRAMVA Summary'!L$75:L$76)*(MONTH($E125)-1)/12)*$H125</f>
        <v>0</v>
      </c>
      <c r="R125" s="227">
        <f>(SUM('1.  LRAMVA Summary'!M$54:M$74)+SUM('1.  LRAMVA Summary'!M$75:M$76)*(MONTH($E125)-1)/12)*$H125</f>
        <v>0</v>
      </c>
      <c r="S125" s="227">
        <f>(SUM('1.  LRAMVA Summary'!N$54:N$74)+SUM('1.  LRAMVA Summary'!N$75:N$76)*(MONTH($E125)-1)/12)*$H125</f>
        <v>0</v>
      </c>
      <c r="T125" s="227">
        <f>(SUM('1.  LRAMVA Summary'!O$54:O$74)+SUM('1.  LRAMVA Summary'!O$75:O$76)*(MONTH($E125)-1)/12)*$H125</f>
        <v>0</v>
      </c>
      <c r="U125" s="227">
        <f>(SUM('1.  LRAMVA Summary'!P$54:P$74)+SUM('1.  LRAMVA Summary'!P$75:P$76)*(MONTH($E125)-1)/12)*$H125</f>
        <v>0</v>
      </c>
      <c r="V125" s="227">
        <f>(SUM('1.  LRAMVA Summary'!Q$54:Q$74)+SUM('1.  LRAMVA Summary'!Q$75:Q$76)*(MONTH($E125)-1)/12)*$H125</f>
        <v>0</v>
      </c>
      <c r="W125" s="228">
        <f t="shared" si="63"/>
        <v>218.75010929939765</v>
      </c>
    </row>
    <row r="126" spans="2:23" s="9" customFormat="1">
      <c r="B126" s="66"/>
      <c r="E126" s="211">
        <v>43282</v>
      </c>
      <c r="F126" s="211" t="s">
        <v>182</v>
      </c>
      <c r="G126" s="212" t="s">
        <v>68</v>
      </c>
      <c r="H126" s="237">
        <f>$C$45/12</f>
        <v>1.575E-3</v>
      </c>
      <c r="I126" s="227">
        <f>(SUM('1.  LRAMVA Summary'!D$54:D$74)+SUM('1.  LRAMVA Summary'!D$75:D$76)*(MONTH($E126)-1)/12)*$H126</f>
        <v>50.941329781857561</v>
      </c>
      <c r="J126" s="227">
        <f>(SUM('1.  LRAMVA Summary'!E$54:E$74)+SUM('1.  LRAMVA Summary'!E$75:E$76)*(MONTH($E126)-1)/12)*$H126</f>
        <v>83.776857655542315</v>
      </c>
      <c r="K126" s="227">
        <f>(SUM('1.  LRAMVA Summary'!F$54:F$74)+SUM('1.  LRAMVA Summary'!F$75:F$76)*(MONTH($E126)-1)/12)*$H126</f>
        <v>127.61491694267438</v>
      </c>
      <c r="L126" s="227">
        <f>(SUM('1.  LRAMVA Summary'!G$54:G$74)+SUM('1.  LRAMVA Summary'!G$75:G$76)*(MONTH($E126)-1)/12)*$H126</f>
        <v>0</v>
      </c>
      <c r="M126" s="227">
        <f>(SUM('1.  LRAMVA Summary'!H$54:H$74)+SUM('1.  LRAMVA Summary'!H$75:H$76)*(MONTH($E126)-1)/12)*$H126</f>
        <v>0</v>
      </c>
      <c r="N126" s="227">
        <f>(SUM('1.  LRAMVA Summary'!I$54:I$74)+SUM('1.  LRAMVA Summary'!I$75:I$76)*(MONTH($E126)-1)/12)*$H126</f>
        <v>0.16702677920292841</v>
      </c>
      <c r="O126" s="227">
        <f>(SUM('1.  LRAMVA Summary'!J$54:J$74)+SUM('1.  LRAMVA Summary'!J$75:J$76)*(MONTH($E126)-1)/12)*$H126</f>
        <v>0</v>
      </c>
      <c r="P126" s="227">
        <f>(SUM('1.  LRAMVA Summary'!K$54:K$74)+SUM('1.  LRAMVA Summary'!K$75:K$76)*(MONTH($E126)-1)/12)*$H126</f>
        <v>0</v>
      </c>
      <c r="Q126" s="227">
        <f>(SUM('1.  LRAMVA Summary'!L$54:L$74)+SUM('1.  LRAMVA Summary'!L$75:L$76)*(MONTH($E126)-1)/12)*$H126</f>
        <v>0</v>
      </c>
      <c r="R126" s="227">
        <f>(SUM('1.  LRAMVA Summary'!M$54:M$74)+SUM('1.  LRAMVA Summary'!M$75:M$76)*(MONTH($E126)-1)/12)*$H126</f>
        <v>0</v>
      </c>
      <c r="S126" s="227">
        <f>(SUM('1.  LRAMVA Summary'!N$54:N$74)+SUM('1.  LRAMVA Summary'!N$75:N$76)*(MONTH($E126)-1)/12)*$H126</f>
        <v>0</v>
      </c>
      <c r="T126" s="227">
        <f>(SUM('1.  LRAMVA Summary'!O$54:O$74)+SUM('1.  LRAMVA Summary'!O$75:O$76)*(MONTH($E126)-1)/12)*$H126</f>
        <v>0</v>
      </c>
      <c r="U126" s="227">
        <f>(SUM('1.  LRAMVA Summary'!P$54:P$74)+SUM('1.  LRAMVA Summary'!P$75:P$76)*(MONTH($E126)-1)/12)*$H126</f>
        <v>0</v>
      </c>
      <c r="V126" s="227">
        <f>(SUM('1.  LRAMVA Summary'!Q$54:Q$74)+SUM('1.  LRAMVA Summary'!Q$75:Q$76)*(MONTH($E126)-1)/12)*$H126</f>
        <v>0</v>
      </c>
      <c r="W126" s="228">
        <f t="shared" si="63"/>
        <v>262.5001311592772</v>
      </c>
    </row>
    <row r="127" spans="2:23" s="9" customFormat="1">
      <c r="B127" s="66"/>
      <c r="E127" s="211">
        <v>43313</v>
      </c>
      <c r="F127" s="211" t="s">
        <v>182</v>
      </c>
      <c r="G127" s="212" t="s">
        <v>68</v>
      </c>
      <c r="H127" s="237">
        <f t="shared" ref="H127:H128" si="65">$C$45/12</f>
        <v>1.575E-3</v>
      </c>
      <c r="I127" s="227">
        <f>(SUM('1.  LRAMVA Summary'!D$54:D$74)+SUM('1.  LRAMVA Summary'!D$75:D$76)*(MONTH($E127)-1)/12)*$H127</f>
        <v>59.431551412167146</v>
      </c>
      <c r="J127" s="227">
        <f>(SUM('1.  LRAMVA Summary'!E$54:E$74)+SUM('1.  LRAMVA Summary'!E$75:E$76)*(MONTH($E127)-1)/12)*$H127</f>
        <v>97.739667264799365</v>
      </c>
      <c r="K127" s="227">
        <f>(SUM('1.  LRAMVA Summary'!F$54:F$74)+SUM('1.  LRAMVA Summary'!F$75:F$76)*(MONTH($E127)-1)/12)*$H127</f>
        <v>148.88406976645345</v>
      </c>
      <c r="L127" s="227">
        <f>(SUM('1.  LRAMVA Summary'!G$54:G$74)+SUM('1.  LRAMVA Summary'!G$75:G$76)*(MONTH($E127)-1)/12)*$H127</f>
        <v>0</v>
      </c>
      <c r="M127" s="227">
        <f>(SUM('1.  LRAMVA Summary'!H$54:H$74)+SUM('1.  LRAMVA Summary'!H$75:H$76)*(MONTH($E127)-1)/12)*$H127</f>
        <v>0</v>
      </c>
      <c r="N127" s="227">
        <f>(SUM('1.  LRAMVA Summary'!I$54:I$74)+SUM('1.  LRAMVA Summary'!I$75:I$76)*(MONTH($E127)-1)/12)*$H127</f>
        <v>0.19486457573674984</v>
      </c>
      <c r="O127" s="227">
        <f>(SUM('1.  LRAMVA Summary'!J$54:J$74)+SUM('1.  LRAMVA Summary'!J$75:J$76)*(MONTH($E127)-1)/12)*$H127</f>
        <v>0</v>
      </c>
      <c r="P127" s="227">
        <f>(SUM('1.  LRAMVA Summary'!K$54:K$74)+SUM('1.  LRAMVA Summary'!K$75:K$76)*(MONTH($E127)-1)/12)*$H127</f>
        <v>0</v>
      </c>
      <c r="Q127" s="227">
        <f>(SUM('1.  LRAMVA Summary'!L$54:L$74)+SUM('1.  LRAMVA Summary'!L$75:L$76)*(MONTH($E127)-1)/12)*$H127</f>
        <v>0</v>
      </c>
      <c r="R127" s="227">
        <f>(SUM('1.  LRAMVA Summary'!M$54:M$74)+SUM('1.  LRAMVA Summary'!M$75:M$76)*(MONTH($E127)-1)/12)*$H127</f>
        <v>0</v>
      </c>
      <c r="S127" s="227">
        <f>(SUM('1.  LRAMVA Summary'!N$54:N$74)+SUM('1.  LRAMVA Summary'!N$75:N$76)*(MONTH($E127)-1)/12)*$H127</f>
        <v>0</v>
      </c>
      <c r="T127" s="227">
        <f>(SUM('1.  LRAMVA Summary'!O$54:O$74)+SUM('1.  LRAMVA Summary'!O$75:O$76)*(MONTH($E127)-1)/12)*$H127</f>
        <v>0</v>
      </c>
      <c r="U127" s="227">
        <f>(SUM('1.  LRAMVA Summary'!P$54:P$74)+SUM('1.  LRAMVA Summary'!P$75:P$76)*(MONTH($E127)-1)/12)*$H127</f>
        <v>0</v>
      </c>
      <c r="V127" s="227">
        <f>(SUM('1.  LRAMVA Summary'!Q$54:Q$74)+SUM('1.  LRAMVA Summary'!Q$75:Q$76)*(MONTH($E127)-1)/12)*$H127</f>
        <v>0</v>
      </c>
      <c r="W127" s="228">
        <f t="shared" si="63"/>
        <v>306.2501530191567</v>
      </c>
    </row>
    <row r="128" spans="2:23" s="9" customFormat="1">
      <c r="B128" s="66"/>
      <c r="E128" s="211">
        <v>43344</v>
      </c>
      <c r="F128" s="211" t="s">
        <v>182</v>
      </c>
      <c r="G128" s="212" t="s">
        <v>68</v>
      </c>
      <c r="H128" s="237">
        <f t="shared" si="65"/>
        <v>1.575E-3</v>
      </c>
      <c r="I128" s="227">
        <f>(SUM('1.  LRAMVA Summary'!D$54:D$74)+SUM('1.  LRAMVA Summary'!D$75:D$76)*(MONTH($E128)-1)/12)*$H128</f>
        <v>67.921773042476744</v>
      </c>
      <c r="J128" s="227">
        <f>(SUM('1.  LRAMVA Summary'!E$54:E$74)+SUM('1.  LRAMVA Summary'!E$75:E$76)*(MONTH($E128)-1)/12)*$H128</f>
        <v>111.70247687405642</v>
      </c>
      <c r="K128" s="227">
        <f>(SUM('1.  LRAMVA Summary'!F$54:F$74)+SUM('1.  LRAMVA Summary'!F$75:F$76)*(MONTH($E128)-1)/12)*$H128</f>
        <v>170.1532225902325</v>
      </c>
      <c r="L128" s="227">
        <f>(SUM('1.  LRAMVA Summary'!G$54:G$74)+SUM('1.  LRAMVA Summary'!G$75:G$76)*(MONTH($E128)-1)/12)*$H128</f>
        <v>0</v>
      </c>
      <c r="M128" s="227">
        <f>(SUM('1.  LRAMVA Summary'!H$54:H$74)+SUM('1.  LRAMVA Summary'!H$75:H$76)*(MONTH($E128)-1)/12)*$H128</f>
        <v>0</v>
      </c>
      <c r="N128" s="227">
        <f>(SUM('1.  LRAMVA Summary'!I$54:I$74)+SUM('1.  LRAMVA Summary'!I$75:I$76)*(MONTH($E128)-1)/12)*$H128</f>
        <v>0.22270237227057124</v>
      </c>
      <c r="O128" s="227">
        <f>(SUM('1.  LRAMVA Summary'!J$54:J$74)+SUM('1.  LRAMVA Summary'!J$75:J$76)*(MONTH($E128)-1)/12)*$H128</f>
        <v>0</v>
      </c>
      <c r="P128" s="227">
        <f>(SUM('1.  LRAMVA Summary'!K$54:K$74)+SUM('1.  LRAMVA Summary'!K$75:K$76)*(MONTH($E128)-1)/12)*$H128</f>
        <v>0</v>
      </c>
      <c r="Q128" s="227">
        <f>(SUM('1.  LRAMVA Summary'!L$54:L$74)+SUM('1.  LRAMVA Summary'!L$75:L$76)*(MONTH($E128)-1)/12)*$H128</f>
        <v>0</v>
      </c>
      <c r="R128" s="227">
        <f>(SUM('1.  LRAMVA Summary'!M$54:M$74)+SUM('1.  LRAMVA Summary'!M$75:M$76)*(MONTH($E128)-1)/12)*$H128</f>
        <v>0</v>
      </c>
      <c r="S128" s="227">
        <f>(SUM('1.  LRAMVA Summary'!N$54:N$74)+SUM('1.  LRAMVA Summary'!N$75:N$76)*(MONTH($E128)-1)/12)*$H128</f>
        <v>0</v>
      </c>
      <c r="T128" s="227">
        <f>(SUM('1.  LRAMVA Summary'!O$54:O$74)+SUM('1.  LRAMVA Summary'!O$75:O$76)*(MONTH($E128)-1)/12)*$H128</f>
        <v>0</v>
      </c>
      <c r="U128" s="227">
        <f>(SUM('1.  LRAMVA Summary'!P$54:P$74)+SUM('1.  LRAMVA Summary'!P$75:P$76)*(MONTH($E128)-1)/12)*$H128</f>
        <v>0</v>
      </c>
      <c r="V128" s="227">
        <f>(SUM('1.  LRAMVA Summary'!Q$54:Q$74)+SUM('1.  LRAMVA Summary'!Q$75:Q$76)*(MONTH($E128)-1)/12)*$H128</f>
        <v>0</v>
      </c>
      <c r="W128" s="228">
        <f t="shared" si="63"/>
        <v>350.00017487903625</v>
      </c>
    </row>
    <row r="129" spans="2:23" s="9" customFormat="1">
      <c r="B129" s="66"/>
      <c r="E129" s="211">
        <v>43374</v>
      </c>
      <c r="F129" s="211" t="s">
        <v>182</v>
      </c>
      <c r="G129" s="212" t="s">
        <v>69</v>
      </c>
      <c r="H129" s="237">
        <f>$C$46/12</f>
        <v>1.8083333333333335E-3</v>
      </c>
      <c r="I129" s="227">
        <f>(SUM('1.  LRAMVA Summary'!D$54:D$74)+SUM('1.  LRAMVA Summary'!D$75:D$76)*(MONTH($E129)-1)/12)*$H129</f>
        <v>87.732290179865799</v>
      </c>
      <c r="J129" s="227">
        <f>(SUM('1.  LRAMVA Summary'!E$54:E$74)+SUM('1.  LRAMVA Summary'!E$75:E$76)*(MONTH($E129)-1)/12)*$H129</f>
        <v>144.28236596232287</v>
      </c>
      <c r="K129" s="227">
        <f>(SUM('1.  LRAMVA Summary'!F$54:F$74)+SUM('1.  LRAMVA Summary'!F$75:F$76)*(MONTH($E129)-1)/12)*$H129</f>
        <v>219.781245845717</v>
      </c>
      <c r="L129" s="227">
        <f>(SUM('1.  LRAMVA Summary'!G$54:G$74)+SUM('1.  LRAMVA Summary'!G$75:G$76)*(MONTH($E129)-1)/12)*$H129</f>
        <v>0</v>
      </c>
      <c r="M129" s="227">
        <f>(SUM('1.  LRAMVA Summary'!H$54:H$74)+SUM('1.  LRAMVA Summary'!H$75:H$76)*(MONTH($E129)-1)/12)*$H129</f>
        <v>0</v>
      </c>
      <c r="N129" s="227">
        <f>(SUM('1.  LRAMVA Summary'!I$54:I$74)+SUM('1.  LRAMVA Summary'!I$75:I$76)*(MONTH($E129)-1)/12)*$H129</f>
        <v>0.28765723084948785</v>
      </c>
      <c r="O129" s="227">
        <f>(SUM('1.  LRAMVA Summary'!J$54:J$74)+SUM('1.  LRAMVA Summary'!J$75:J$76)*(MONTH($E129)-1)/12)*$H129</f>
        <v>0</v>
      </c>
      <c r="P129" s="227">
        <f>(SUM('1.  LRAMVA Summary'!K$54:K$74)+SUM('1.  LRAMVA Summary'!K$75:K$76)*(MONTH($E129)-1)/12)*$H129</f>
        <v>0</v>
      </c>
      <c r="Q129" s="227">
        <f>(SUM('1.  LRAMVA Summary'!L$54:L$74)+SUM('1.  LRAMVA Summary'!L$75:L$76)*(MONTH($E129)-1)/12)*$H129</f>
        <v>0</v>
      </c>
      <c r="R129" s="227">
        <f>(SUM('1.  LRAMVA Summary'!M$54:M$74)+SUM('1.  LRAMVA Summary'!M$75:M$76)*(MONTH($E129)-1)/12)*$H129</f>
        <v>0</v>
      </c>
      <c r="S129" s="227">
        <f>(SUM('1.  LRAMVA Summary'!N$54:N$74)+SUM('1.  LRAMVA Summary'!N$75:N$76)*(MONTH($E129)-1)/12)*$H129</f>
        <v>0</v>
      </c>
      <c r="T129" s="227">
        <f>(SUM('1.  LRAMVA Summary'!O$54:O$74)+SUM('1.  LRAMVA Summary'!O$75:O$76)*(MONTH($E129)-1)/12)*$H129</f>
        <v>0</v>
      </c>
      <c r="U129" s="227">
        <f>(SUM('1.  LRAMVA Summary'!P$54:P$74)+SUM('1.  LRAMVA Summary'!P$75:P$76)*(MONTH($E129)-1)/12)*$H129</f>
        <v>0</v>
      </c>
      <c r="V129" s="227">
        <f>(SUM('1.  LRAMVA Summary'!Q$54:Q$74)+SUM('1.  LRAMVA Summary'!Q$75:Q$76)*(MONTH($E129)-1)/12)*$H129</f>
        <v>0</v>
      </c>
      <c r="W129" s="228">
        <f t="shared" si="63"/>
        <v>452.08355921875517</v>
      </c>
    </row>
    <row r="130" spans="2:23" s="9" customFormat="1">
      <c r="B130" s="66"/>
      <c r="E130" s="211">
        <v>43405</v>
      </c>
      <c r="F130" s="211" t="s">
        <v>182</v>
      </c>
      <c r="G130" s="212" t="s">
        <v>69</v>
      </c>
      <c r="H130" s="237">
        <f t="shared" ref="H130:H131" si="66">$C$46/12</f>
        <v>1.8083333333333335E-3</v>
      </c>
      <c r="I130" s="227">
        <f>(SUM('1.  LRAMVA Summary'!D$54:D$74)+SUM('1.  LRAMVA Summary'!D$75:D$76)*(MONTH($E130)-1)/12)*$H130</f>
        <v>97.480322422073101</v>
      </c>
      <c r="J130" s="227">
        <f>(SUM('1.  LRAMVA Summary'!E$54:E$74)+SUM('1.  LRAMVA Summary'!E$75:E$76)*(MONTH($E130)-1)/12)*$H130</f>
        <v>160.31373995813652</v>
      </c>
      <c r="K130" s="227">
        <f>(SUM('1.  LRAMVA Summary'!F$54:F$74)+SUM('1.  LRAMVA Summary'!F$75:F$76)*(MONTH($E130)-1)/12)*$H130</f>
        <v>244.20138427301887</v>
      </c>
      <c r="L130" s="227">
        <f>(SUM('1.  LRAMVA Summary'!G$54:G$74)+SUM('1.  LRAMVA Summary'!G$75:G$76)*(MONTH($E130)-1)/12)*$H130</f>
        <v>0</v>
      </c>
      <c r="M130" s="227">
        <f>(SUM('1.  LRAMVA Summary'!H$54:H$74)+SUM('1.  LRAMVA Summary'!H$75:H$76)*(MONTH($E130)-1)/12)*$H130</f>
        <v>0</v>
      </c>
      <c r="N130" s="227">
        <f>(SUM('1.  LRAMVA Summary'!I$54:I$74)+SUM('1.  LRAMVA Summary'!I$75:I$76)*(MONTH($E130)-1)/12)*$H130</f>
        <v>0.31961914538831987</v>
      </c>
      <c r="O130" s="227">
        <f>(SUM('1.  LRAMVA Summary'!J$54:J$74)+SUM('1.  LRAMVA Summary'!J$75:J$76)*(MONTH($E130)-1)/12)*$H130</f>
        <v>0</v>
      </c>
      <c r="P130" s="227">
        <f>(SUM('1.  LRAMVA Summary'!K$54:K$74)+SUM('1.  LRAMVA Summary'!K$75:K$76)*(MONTH($E130)-1)/12)*$H130</f>
        <v>0</v>
      </c>
      <c r="Q130" s="227">
        <f>(SUM('1.  LRAMVA Summary'!L$54:L$74)+SUM('1.  LRAMVA Summary'!L$75:L$76)*(MONTH($E130)-1)/12)*$H130</f>
        <v>0</v>
      </c>
      <c r="R130" s="227">
        <f>(SUM('1.  LRAMVA Summary'!M$54:M$74)+SUM('1.  LRAMVA Summary'!M$75:M$76)*(MONTH($E130)-1)/12)*$H130</f>
        <v>0</v>
      </c>
      <c r="S130" s="227">
        <f>(SUM('1.  LRAMVA Summary'!N$54:N$74)+SUM('1.  LRAMVA Summary'!N$75:N$76)*(MONTH($E130)-1)/12)*$H130</f>
        <v>0</v>
      </c>
      <c r="T130" s="227">
        <f>(SUM('1.  LRAMVA Summary'!O$54:O$74)+SUM('1.  LRAMVA Summary'!O$75:O$76)*(MONTH($E130)-1)/12)*$H130</f>
        <v>0</v>
      </c>
      <c r="U130" s="227">
        <f>(SUM('1.  LRAMVA Summary'!P$54:P$74)+SUM('1.  LRAMVA Summary'!P$75:P$76)*(MONTH($E130)-1)/12)*$H130</f>
        <v>0</v>
      </c>
      <c r="V130" s="227">
        <f>(SUM('1.  LRAMVA Summary'!Q$54:Q$74)+SUM('1.  LRAMVA Summary'!Q$75:Q$76)*(MONTH($E130)-1)/12)*$H130</f>
        <v>0</v>
      </c>
      <c r="W130" s="228">
        <f t="shared" si="63"/>
        <v>502.3150657986169</v>
      </c>
    </row>
    <row r="131" spans="2:23" s="9" customFormat="1">
      <c r="B131" s="66"/>
      <c r="E131" s="211">
        <v>43435</v>
      </c>
      <c r="F131" s="211" t="s">
        <v>182</v>
      </c>
      <c r="G131" s="212" t="s">
        <v>69</v>
      </c>
      <c r="H131" s="237">
        <f t="shared" si="66"/>
        <v>1.8083333333333335E-3</v>
      </c>
      <c r="I131" s="227">
        <f>(SUM('1.  LRAMVA Summary'!D$54:D$74)+SUM('1.  LRAMVA Summary'!D$75:D$76)*(MONTH($E131)-1)/12)*$H131</f>
        <v>107.22835466428042</v>
      </c>
      <c r="J131" s="227">
        <f>(SUM('1.  LRAMVA Summary'!E$54:E$74)+SUM('1.  LRAMVA Summary'!E$75:E$76)*(MONTH($E131)-1)/12)*$H131</f>
        <v>176.34511395395018</v>
      </c>
      <c r="K131" s="227">
        <f>(SUM('1.  LRAMVA Summary'!F$54:F$74)+SUM('1.  LRAMVA Summary'!F$75:F$76)*(MONTH($E131)-1)/12)*$H131</f>
        <v>268.62152270032078</v>
      </c>
      <c r="L131" s="227">
        <f>(SUM('1.  LRAMVA Summary'!G$54:G$74)+SUM('1.  LRAMVA Summary'!G$75:G$76)*(MONTH($E131)-1)/12)*$H131</f>
        <v>0</v>
      </c>
      <c r="M131" s="227">
        <f>(SUM('1.  LRAMVA Summary'!H$54:H$74)+SUM('1.  LRAMVA Summary'!H$75:H$76)*(MONTH($E131)-1)/12)*$H131</f>
        <v>0</v>
      </c>
      <c r="N131" s="227">
        <f>(SUM('1.  LRAMVA Summary'!I$54:I$74)+SUM('1.  LRAMVA Summary'!I$75:I$76)*(MONTH($E131)-1)/12)*$H131</f>
        <v>0.35158105992715183</v>
      </c>
      <c r="O131" s="227">
        <f>(SUM('1.  LRAMVA Summary'!J$54:J$74)+SUM('1.  LRAMVA Summary'!J$75:J$76)*(MONTH($E131)-1)/12)*$H131</f>
        <v>0</v>
      </c>
      <c r="P131" s="227">
        <f>(SUM('1.  LRAMVA Summary'!K$54:K$74)+SUM('1.  LRAMVA Summary'!K$75:K$76)*(MONTH($E131)-1)/12)*$H131</f>
        <v>0</v>
      </c>
      <c r="Q131" s="227">
        <f>(SUM('1.  LRAMVA Summary'!L$54:L$74)+SUM('1.  LRAMVA Summary'!L$75:L$76)*(MONTH($E131)-1)/12)*$H131</f>
        <v>0</v>
      </c>
      <c r="R131" s="227">
        <f>(SUM('1.  LRAMVA Summary'!M$54:M$74)+SUM('1.  LRAMVA Summary'!M$75:M$76)*(MONTH($E131)-1)/12)*$H131</f>
        <v>0</v>
      </c>
      <c r="S131" s="227">
        <f>(SUM('1.  LRAMVA Summary'!N$54:N$74)+SUM('1.  LRAMVA Summary'!N$75:N$76)*(MONTH($E131)-1)/12)*$H131</f>
        <v>0</v>
      </c>
      <c r="T131" s="227">
        <f>(SUM('1.  LRAMVA Summary'!O$54:O$74)+SUM('1.  LRAMVA Summary'!O$75:O$76)*(MONTH($E131)-1)/12)*$H131</f>
        <v>0</v>
      </c>
      <c r="U131" s="227">
        <f>(SUM('1.  LRAMVA Summary'!P$54:P$74)+SUM('1.  LRAMVA Summary'!P$75:P$76)*(MONTH($E131)-1)/12)*$H131</f>
        <v>0</v>
      </c>
      <c r="V131" s="227">
        <f>(SUM('1.  LRAMVA Summary'!Q$54:Q$74)+SUM('1.  LRAMVA Summary'!Q$75:Q$76)*(MONTH($E131)-1)/12)*$H131</f>
        <v>0</v>
      </c>
      <c r="W131" s="228">
        <f t="shared" si="63"/>
        <v>552.54657237847857</v>
      </c>
    </row>
    <row r="132" spans="2:23" s="9" customFormat="1" ht="15" thickBot="1">
      <c r="B132" s="66"/>
      <c r="E132" s="213" t="s">
        <v>453</v>
      </c>
      <c r="F132" s="213"/>
      <c r="G132" s="214"/>
      <c r="H132" s="215"/>
      <c r="I132" s="216">
        <f>SUM(I119:I131)</f>
        <v>592.83309447193494</v>
      </c>
      <c r="J132" s="216">
        <f>SUM(J119:J131)</f>
        <v>974.95872176383773</v>
      </c>
      <c r="K132" s="216">
        <f t="shared" ref="K132:O132" si="67">SUM(K119:K131)</f>
        <v>1485.1270360603826</v>
      </c>
      <c r="L132" s="216">
        <f t="shared" si="67"/>
        <v>0</v>
      </c>
      <c r="M132" s="216">
        <f t="shared" si="67"/>
        <v>0</v>
      </c>
      <c r="N132" s="216">
        <f t="shared" si="67"/>
        <v>1.9437851897187359</v>
      </c>
      <c r="O132" s="216">
        <f t="shared" si="67"/>
        <v>0</v>
      </c>
      <c r="P132" s="216">
        <f t="shared" ref="P132:V132" si="68">SUM(P119:P131)</f>
        <v>0</v>
      </c>
      <c r="Q132" s="216">
        <f t="shared" si="68"/>
        <v>0</v>
      </c>
      <c r="R132" s="216">
        <f t="shared" si="68"/>
        <v>0</v>
      </c>
      <c r="S132" s="216">
        <f t="shared" si="68"/>
        <v>0</v>
      </c>
      <c r="T132" s="216">
        <f t="shared" si="68"/>
        <v>0</v>
      </c>
      <c r="U132" s="216">
        <f t="shared" si="68"/>
        <v>0</v>
      </c>
      <c r="V132" s="216">
        <f t="shared" si="68"/>
        <v>0</v>
      </c>
      <c r="W132" s="216">
        <f>SUM(W119:W131)</f>
        <v>3054.8626374858741</v>
      </c>
    </row>
    <row r="133" spans="2:23" s="9" customFormat="1" ht="15" thickTop="1">
      <c r="B133" s="66"/>
      <c r="E133" s="217" t="s">
        <v>67</v>
      </c>
      <c r="F133" s="217"/>
      <c r="G133" s="218"/>
      <c r="H133" s="219"/>
      <c r="I133" s="220"/>
      <c r="J133" s="220"/>
      <c r="K133" s="220"/>
      <c r="L133" s="220"/>
      <c r="M133" s="220"/>
      <c r="N133" s="220"/>
      <c r="O133" s="220"/>
      <c r="P133" s="220"/>
      <c r="Q133" s="220"/>
      <c r="R133" s="220"/>
      <c r="S133" s="220"/>
      <c r="T133" s="220"/>
      <c r="U133" s="220"/>
      <c r="V133" s="220"/>
      <c r="W133" s="221"/>
    </row>
    <row r="134" spans="2:23" s="9" customFormat="1">
      <c r="B134" s="66"/>
      <c r="E134" s="222" t="s">
        <v>417</v>
      </c>
      <c r="F134" s="222"/>
      <c r="G134" s="223"/>
      <c r="H134" s="224"/>
      <c r="I134" s="225">
        <f>I132+I133</f>
        <v>592.83309447193494</v>
      </c>
      <c r="J134" s="225">
        <f t="shared" ref="J134" si="69">J132+J133</f>
        <v>974.95872176383773</v>
      </c>
      <c r="K134" s="225">
        <f t="shared" ref="K134" si="70">K132+K133</f>
        <v>1485.1270360603826</v>
      </c>
      <c r="L134" s="225">
        <f t="shared" ref="L134" si="71">L132+L133</f>
        <v>0</v>
      </c>
      <c r="M134" s="225">
        <f t="shared" ref="M134" si="72">M132+M133</f>
        <v>0</v>
      </c>
      <c r="N134" s="225">
        <f t="shared" ref="N134" si="73">N132+N133</f>
        <v>1.9437851897187359</v>
      </c>
      <c r="O134" s="225">
        <f t="shared" ref="O134:V134" si="74">O132+O133</f>
        <v>0</v>
      </c>
      <c r="P134" s="225">
        <f t="shared" si="74"/>
        <v>0</v>
      </c>
      <c r="Q134" s="225">
        <f t="shared" si="74"/>
        <v>0</v>
      </c>
      <c r="R134" s="225">
        <f t="shared" si="74"/>
        <v>0</v>
      </c>
      <c r="S134" s="225">
        <f t="shared" si="74"/>
        <v>0</v>
      </c>
      <c r="T134" s="225">
        <f t="shared" si="74"/>
        <v>0</v>
      </c>
      <c r="U134" s="225">
        <f t="shared" si="74"/>
        <v>0</v>
      </c>
      <c r="V134" s="225">
        <f t="shared" si="74"/>
        <v>0</v>
      </c>
      <c r="W134" s="225">
        <f>W132+W133</f>
        <v>3054.8626374858741</v>
      </c>
    </row>
    <row r="135" spans="2:23" s="9" customFormat="1">
      <c r="B135" s="66"/>
      <c r="E135" s="211">
        <v>43466</v>
      </c>
      <c r="F135" s="211" t="s">
        <v>183</v>
      </c>
      <c r="G135" s="212" t="s">
        <v>65</v>
      </c>
      <c r="H135" s="237">
        <f>$C$47/12</f>
        <v>2.0416666666666669E-3</v>
      </c>
      <c r="I135" s="227">
        <f>(SUM('1.  LRAMVA Summary'!D$54:D$77)+SUM('1.  LRAMVA Summary'!D$78:D$79)*(MONTH($E135)-1)/12)*$H135</f>
        <v>132.07011424926034</v>
      </c>
      <c r="J135" s="227">
        <f>(SUM('1.  LRAMVA Summary'!E$54:E$77)+SUM('1.  LRAMVA Summary'!E$78:E$79)*(MONTH($E135)-1)/12)*$H135</f>
        <v>217.19926058844305</v>
      </c>
      <c r="K135" s="227">
        <f>(SUM('1.  LRAMVA Summary'!F$54:F$77)+SUM('1.  LRAMVA Summary'!F$78:F$79)*(MONTH($E135)-1)/12)*$H135</f>
        <v>330.85348836989658</v>
      </c>
      <c r="L135" s="227">
        <f>(SUM('1.  LRAMVA Summary'!G$54:G$77)+SUM('1.  LRAMVA Summary'!G$78:G$79)*(MONTH($E135)-1)/12)*$H135</f>
        <v>0</v>
      </c>
      <c r="M135" s="227">
        <f>(SUM('1.  LRAMVA Summary'!H$54:H$77)+SUM('1.  LRAMVA Summary'!H$78:H$79)*(MONTH($E135)-1)/12)*$H135</f>
        <v>0</v>
      </c>
      <c r="N135" s="227">
        <f>(SUM('1.  LRAMVA Summary'!I$54:I$77)+SUM('1.  LRAMVA Summary'!I$78:I$79)*(MONTH($E135)-1)/12)*$H135</f>
        <v>0.43303239052611076</v>
      </c>
      <c r="O135" s="227">
        <f>(SUM('1.  LRAMVA Summary'!J$54:J$77)+SUM('1.  LRAMVA Summary'!J$78:J$79)*(MONTH($E135)-1)/12)*$H135</f>
        <v>0</v>
      </c>
      <c r="P135" s="227">
        <f>(SUM('1.  LRAMVA Summary'!K$54:K$77)+SUM('1.  LRAMVA Summary'!K$78:K$79)*(MONTH($E135)-1)/12)*$H135</f>
        <v>0</v>
      </c>
      <c r="Q135" s="227">
        <f>(SUM('1.  LRAMVA Summary'!L$54:L$77)+SUM('1.  LRAMVA Summary'!L$78:L$79)*(MONTH($E135)-1)/12)*$H135</f>
        <v>0</v>
      </c>
      <c r="R135" s="227">
        <f>(SUM('1.  LRAMVA Summary'!M$54:M$77)+SUM('1.  LRAMVA Summary'!M$78:M$79)*(MONTH($E135)-1)/12)*$H135</f>
        <v>0</v>
      </c>
      <c r="S135" s="227">
        <f>(SUM('1.  LRAMVA Summary'!N$54:N$77)+SUM('1.  LRAMVA Summary'!N$78:N$79)*(MONTH($E135)-1)/12)*$H135</f>
        <v>0</v>
      </c>
      <c r="T135" s="227">
        <f>(SUM('1.  LRAMVA Summary'!O$54:O$77)+SUM('1.  LRAMVA Summary'!O$78:O$79)*(MONTH($E135)-1)/12)*$H135</f>
        <v>0</v>
      </c>
      <c r="U135" s="227">
        <f>(SUM('1.  LRAMVA Summary'!P$54:P$77)+SUM('1.  LRAMVA Summary'!P$78:P$79)*(MONTH($E135)-1)/12)*$H135</f>
        <v>0</v>
      </c>
      <c r="V135" s="227">
        <f>(SUM('1.  LRAMVA Summary'!Q$54:Q$77)+SUM('1.  LRAMVA Summary'!Q$78:Q$79)*(MONTH($E135)-1)/12)*$H135</f>
        <v>0</v>
      </c>
      <c r="W135" s="228">
        <f>SUM(I135:V135)</f>
        <v>680.55589559812609</v>
      </c>
    </row>
    <row r="136" spans="2:23" s="9" customFormat="1">
      <c r="B136" s="66"/>
      <c r="E136" s="211">
        <v>43497</v>
      </c>
      <c r="F136" s="211" t="s">
        <v>183</v>
      </c>
      <c r="G136" s="212" t="s">
        <v>65</v>
      </c>
      <c r="H136" s="237">
        <f t="shared" ref="H136:H137" si="75">$C$47/12</f>
        <v>2.0416666666666669E-3</v>
      </c>
      <c r="I136" s="227">
        <f>(SUM('1.  LRAMVA Summary'!D$54:D$77)+SUM('1.  LRAMVA Summary'!D$78:D$79)*(MONTH($E136)-1)/12)*$H136</f>
        <v>135.02817581829086</v>
      </c>
      <c r="J136" s="227">
        <f>(SUM('1.  LRAMVA Summary'!E$54:E$77)+SUM('1.  LRAMVA Summary'!E$78:E$79)*(MONTH($E136)-1)/12)*$H136</f>
        <v>239.91587408513783</v>
      </c>
      <c r="K136" s="227">
        <f>(SUM('1.  LRAMVA Summary'!F$54:F$77)+SUM('1.  LRAMVA Summary'!F$78:F$79)*(MONTH($E136)-1)/12)*$H136</f>
        <v>359.7949184757648</v>
      </c>
      <c r="L136" s="227">
        <f>(SUM('1.  LRAMVA Summary'!G$54:G$77)+SUM('1.  LRAMVA Summary'!G$78:G$79)*(MONTH($E136)-1)/12)*$H136</f>
        <v>0</v>
      </c>
      <c r="M136" s="227">
        <f>(SUM('1.  LRAMVA Summary'!H$54:H$77)+SUM('1.  LRAMVA Summary'!H$78:H$79)*(MONTH($E136)-1)/12)*$H136</f>
        <v>0</v>
      </c>
      <c r="N136" s="227">
        <f>(SUM('1.  LRAMVA Summary'!I$54:I$77)+SUM('1.  LRAMVA Summary'!I$78:I$79)*(MONTH($E136)-1)/12)*$H136</f>
        <v>0.46949821973621675</v>
      </c>
      <c r="O136" s="227">
        <f>(SUM('1.  LRAMVA Summary'!J$54:J$77)+SUM('1.  LRAMVA Summary'!J$78:J$79)*(MONTH($E136)-1)/12)*$H136</f>
        <v>0</v>
      </c>
      <c r="P136" s="227">
        <f>(SUM('1.  LRAMVA Summary'!K$54:K$77)+SUM('1.  LRAMVA Summary'!K$78:K$79)*(MONTH($E136)-1)/12)*$H136</f>
        <v>0</v>
      </c>
      <c r="Q136" s="227">
        <f>(SUM('1.  LRAMVA Summary'!L$54:L$77)+SUM('1.  LRAMVA Summary'!L$78:L$79)*(MONTH($E136)-1)/12)*$H136</f>
        <v>0</v>
      </c>
      <c r="R136" s="227">
        <f>(SUM('1.  LRAMVA Summary'!M$54:M$77)+SUM('1.  LRAMVA Summary'!M$78:M$79)*(MONTH($E136)-1)/12)*$H136</f>
        <v>0</v>
      </c>
      <c r="S136" s="227">
        <f>(SUM('1.  LRAMVA Summary'!N$54:N$77)+SUM('1.  LRAMVA Summary'!N$78:N$79)*(MONTH($E136)-1)/12)*$H136</f>
        <v>0</v>
      </c>
      <c r="T136" s="227">
        <f>(SUM('1.  LRAMVA Summary'!O$54:O$77)+SUM('1.  LRAMVA Summary'!O$78:O$79)*(MONTH($E136)-1)/12)*$H136</f>
        <v>0</v>
      </c>
      <c r="U136" s="227">
        <f>(SUM('1.  LRAMVA Summary'!P$54:P$77)+SUM('1.  LRAMVA Summary'!P$78:P$79)*(MONTH($E136)-1)/12)*$H136</f>
        <v>0</v>
      </c>
      <c r="V136" s="227">
        <f>(SUM('1.  LRAMVA Summary'!Q$54:Q$77)+SUM('1.  LRAMVA Summary'!Q$78:Q$79)*(MONTH($E136)-1)/12)*$H136</f>
        <v>0</v>
      </c>
      <c r="W136" s="228">
        <f t="shared" ref="W136:W146" si="76">SUM(I136:V136)</f>
        <v>735.2084665989297</v>
      </c>
    </row>
    <row r="137" spans="2:23" s="9" customFormat="1">
      <c r="B137" s="66"/>
      <c r="E137" s="211">
        <v>43525</v>
      </c>
      <c r="F137" s="211" t="s">
        <v>183</v>
      </c>
      <c r="G137" s="212" t="s">
        <v>65</v>
      </c>
      <c r="H137" s="237">
        <f t="shared" si="75"/>
        <v>2.0416666666666669E-3</v>
      </c>
      <c r="I137" s="227">
        <f>(SUM('1.  LRAMVA Summary'!D$54:D$77)+SUM('1.  LRAMVA Summary'!D$78:D$79)*(MONTH($E137)-1)/12)*$H137</f>
        <v>137.98623738732141</v>
      </c>
      <c r="J137" s="227">
        <f>(SUM('1.  LRAMVA Summary'!E$54:E$77)+SUM('1.  LRAMVA Summary'!E$78:E$79)*(MONTH($E137)-1)/12)*$H137</f>
        <v>262.63248758183261</v>
      </c>
      <c r="K137" s="227">
        <f>(SUM('1.  LRAMVA Summary'!F$54:F$77)+SUM('1.  LRAMVA Summary'!F$78:F$79)*(MONTH($E137)-1)/12)*$H137</f>
        <v>388.73634858163308</v>
      </c>
      <c r="L137" s="227">
        <f>(SUM('1.  LRAMVA Summary'!G$54:G$77)+SUM('1.  LRAMVA Summary'!G$78:G$79)*(MONTH($E137)-1)/12)*$H137</f>
        <v>0</v>
      </c>
      <c r="M137" s="227">
        <f>(SUM('1.  LRAMVA Summary'!H$54:H$77)+SUM('1.  LRAMVA Summary'!H$78:H$79)*(MONTH($E137)-1)/12)*$H137</f>
        <v>0</v>
      </c>
      <c r="N137" s="227">
        <f>(SUM('1.  LRAMVA Summary'!I$54:I$77)+SUM('1.  LRAMVA Summary'!I$78:I$79)*(MONTH($E137)-1)/12)*$H137</f>
        <v>0.50596404894632263</v>
      </c>
      <c r="O137" s="227">
        <f>(SUM('1.  LRAMVA Summary'!J$54:J$77)+SUM('1.  LRAMVA Summary'!J$78:J$79)*(MONTH($E137)-1)/12)*$H137</f>
        <v>0</v>
      </c>
      <c r="P137" s="227">
        <f>(SUM('1.  LRAMVA Summary'!K$54:K$77)+SUM('1.  LRAMVA Summary'!K$78:K$79)*(MONTH($E137)-1)/12)*$H137</f>
        <v>0</v>
      </c>
      <c r="Q137" s="227">
        <f>(SUM('1.  LRAMVA Summary'!L$54:L$77)+SUM('1.  LRAMVA Summary'!L$78:L$79)*(MONTH($E137)-1)/12)*$H137</f>
        <v>0</v>
      </c>
      <c r="R137" s="227">
        <f>(SUM('1.  LRAMVA Summary'!M$54:M$77)+SUM('1.  LRAMVA Summary'!M$78:M$79)*(MONTH($E137)-1)/12)*$H137</f>
        <v>0</v>
      </c>
      <c r="S137" s="227">
        <f>(SUM('1.  LRAMVA Summary'!N$54:N$77)+SUM('1.  LRAMVA Summary'!N$78:N$79)*(MONTH($E137)-1)/12)*$H137</f>
        <v>0</v>
      </c>
      <c r="T137" s="227">
        <f>(SUM('1.  LRAMVA Summary'!O$54:O$77)+SUM('1.  LRAMVA Summary'!O$78:O$79)*(MONTH($E137)-1)/12)*$H137</f>
        <v>0</v>
      </c>
      <c r="U137" s="227">
        <f>(SUM('1.  LRAMVA Summary'!P$54:P$77)+SUM('1.  LRAMVA Summary'!P$78:P$79)*(MONTH($E137)-1)/12)*$H137</f>
        <v>0</v>
      </c>
      <c r="V137" s="227">
        <f>(SUM('1.  LRAMVA Summary'!Q$54:Q$77)+SUM('1.  LRAMVA Summary'!Q$78:Q$79)*(MONTH($E137)-1)/12)*$H137</f>
        <v>0</v>
      </c>
      <c r="W137" s="228">
        <f t="shared" si="76"/>
        <v>789.86103759973344</v>
      </c>
    </row>
    <row r="138" spans="2:23" s="8" customFormat="1">
      <c r="B138" s="236"/>
      <c r="E138" s="211">
        <v>43556</v>
      </c>
      <c r="F138" s="211" t="s">
        <v>183</v>
      </c>
      <c r="G138" s="212" t="s">
        <v>66</v>
      </c>
      <c r="H138" s="237">
        <f>$C$48/12</f>
        <v>1.8166666666666667E-3</v>
      </c>
      <c r="I138" s="227">
        <f>(SUM('1.  LRAMVA Summary'!D$54:D$77)+SUM('1.  LRAMVA Summary'!D$78:D$79)*(MONTH($E138)-1)/12)*$H138</f>
        <v>125.41166192850903</v>
      </c>
      <c r="J138" s="227">
        <f>(SUM('1.  LRAMVA Summary'!E$54:E$77)+SUM('1.  LRAMVA Summary'!E$78:E$79)*(MONTH($E138)-1)/12)*$H138</f>
        <v>253.90246544946518</v>
      </c>
      <c r="K138" s="227">
        <f>(SUM('1.  LRAMVA Summary'!F$54:F$77)+SUM('1.  LRAMVA Summary'!F$78:F$79)*(MONTH($E138)-1)/12)*$H138</f>
        <v>371.64798266887868</v>
      </c>
      <c r="L138" s="227">
        <f>(SUM('1.  LRAMVA Summary'!G$54:G$77)+SUM('1.  LRAMVA Summary'!G$78:G$79)*(MONTH($E138)-1)/12)*$H138</f>
        <v>0</v>
      </c>
      <c r="M138" s="227">
        <f>(SUM('1.  LRAMVA Summary'!H$54:H$77)+SUM('1.  LRAMVA Summary'!H$78:H$79)*(MONTH($E138)-1)/12)*$H138</f>
        <v>0</v>
      </c>
      <c r="N138" s="227">
        <f>(SUM('1.  LRAMVA Summary'!I$54:I$77)+SUM('1.  LRAMVA Summary'!I$78:I$79)*(MONTH($E138)-1)/12)*$H138</f>
        <v>0.48265189158408744</v>
      </c>
      <c r="O138" s="227">
        <f>(SUM('1.  LRAMVA Summary'!J$54:J$77)+SUM('1.  LRAMVA Summary'!J$78:J$79)*(MONTH($E138)-1)/12)*$H138</f>
        <v>0</v>
      </c>
      <c r="P138" s="227">
        <f>(SUM('1.  LRAMVA Summary'!K$54:K$77)+SUM('1.  LRAMVA Summary'!K$78:K$79)*(MONTH($E138)-1)/12)*$H138</f>
        <v>0</v>
      </c>
      <c r="Q138" s="227">
        <f>(SUM('1.  LRAMVA Summary'!L$54:L$77)+SUM('1.  LRAMVA Summary'!L$78:L$79)*(MONTH($E138)-1)/12)*$H138</f>
        <v>0</v>
      </c>
      <c r="R138" s="227">
        <f>(SUM('1.  LRAMVA Summary'!M$54:M$77)+SUM('1.  LRAMVA Summary'!M$78:M$79)*(MONTH($E138)-1)/12)*$H138</f>
        <v>0</v>
      </c>
      <c r="S138" s="227">
        <f>(SUM('1.  LRAMVA Summary'!N$54:N$77)+SUM('1.  LRAMVA Summary'!N$78:N$79)*(MONTH($E138)-1)/12)*$H138</f>
        <v>0</v>
      </c>
      <c r="T138" s="227">
        <f>(SUM('1.  LRAMVA Summary'!O$54:O$77)+SUM('1.  LRAMVA Summary'!O$78:O$79)*(MONTH($E138)-1)/12)*$H138</f>
        <v>0</v>
      </c>
      <c r="U138" s="227">
        <f>(SUM('1.  LRAMVA Summary'!P$54:P$77)+SUM('1.  LRAMVA Summary'!P$78:P$79)*(MONTH($E138)-1)/12)*$H138</f>
        <v>0</v>
      </c>
      <c r="V138" s="227">
        <f>(SUM('1.  LRAMVA Summary'!Q$54:Q$77)+SUM('1.  LRAMVA Summary'!Q$78:Q$79)*(MONTH($E138)-1)/12)*$H138</f>
        <v>0</v>
      </c>
      <c r="W138" s="228">
        <f t="shared" si="76"/>
        <v>751.44476193843695</v>
      </c>
    </row>
    <row r="139" spans="2:23" s="9" customFormat="1">
      <c r="B139" s="66"/>
      <c r="E139" s="211">
        <v>43586</v>
      </c>
      <c r="F139" s="211" t="s">
        <v>183</v>
      </c>
      <c r="G139" s="212" t="s">
        <v>66</v>
      </c>
      <c r="H139" s="237">
        <f t="shared" ref="H139:H140" si="77">$C$48/12</f>
        <v>1.8166666666666667E-3</v>
      </c>
      <c r="I139" s="227">
        <f>(SUM('1.  LRAMVA Summary'!D$54:D$77)+SUM('1.  LRAMVA Summary'!D$78:D$79)*(MONTH($E139)-1)/12)*$H139</f>
        <v>128.04373303891168</v>
      </c>
      <c r="J139" s="227">
        <f>(SUM('1.  LRAMVA Summary'!E$54:E$77)+SUM('1.  LRAMVA Summary'!E$78:E$79)*(MONTH($E139)-1)/12)*$H139</f>
        <v>274.11561541795277</v>
      </c>
      <c r="K139" s="227">
        <f>(SUM('1.  LRAMVA Summary'!F$54:F$77)+SUM('1.  LRAMVA Summary'!F$78:F$79)*(MONTH($E139)-1)/12)*$H139</f>
        <v>397.3999490487941</v>
      </c>
      <c r="L139" s="227">
        <f>(SUM('1.  LRAMVA Summary'!G$54:G$77)+SUM('1.  LRAMVA Summary'!G$78:G$79)*(MONTH($E139)-1)/12)*$H139</f>
        <v>0</v>
      </c>
      <c r="M139" s="227">
        <f>(SUM('1.  LRAMVA Summary'!H$54:H$77)+SUM('1.  LRAMVA Summary'!H$78:H$79)*(MONTH($E139)-1)/12)*$H139</f>
        <v>0</v>
      </c>
      <c r="N139" s="227">
        <f>(SUM('1.  LRAMVA Summary'!I$54:I$77)+SUM('1.  LRAMVA Summary'!I$78:I$79)*(MONTH($E139)-1)/12)*$H139</f>
        <v>0.51509903757512054</v>
      </c>
      <c r="O139" s="227">
        <f>(SUM('1.  LRAMVA Summary'!J$54:J$77)+SUM('1.  LRAMVA Summary'!J$78:J$79)*(MONTH($E139)-1)/12)*$H139</f>
        <v>0</v>
      </c>
      <c r="P139" s="227">
        <f>(SUM('1.  LRAMVA Summary'!K$54:K$77)+SUM('1.  LRAMVA Summary'!K$78:K$79)*(MONTH($E139)-1)/12)*$H139</f>
        <v>0</v>
      </c>
      <c r="Q139" s="227">
        <f>(SUM('1.  LRAMVA Summary'!L$54:L$77)+SUM('1.  LRAMVA Summary'!L$78:L$79)*(MONTH($E139)-1)/12)*$H139</f>
        <v>0</v>
      </c>
      <c r="R139" s="227">
        <f>(SUM('1.  LRAMVA Summary'!M$54:M$77)+SUM('1.  LRAMVA Summary'!M$78:M$79)*(MONTH($E139)-1)/12)*$H139</f>
        <v>0</v>
      </c>
      <c r="S139" s="227">
        <f>(SUM('1.  LRAMVA Summary'!N$54:N$77)+SUM('1.  LRAMVA Summary'!N$78:N$79)*(MONTH($E139)-1)/12)*$H139</f>
        <v>0</v>
      </c>
      <c r="T139" s="227">
        <f>(SUM('1.  LRAMVA Summary'!O$54:O$77)+SUM('1.  LRAMVA Summary'!O$78:O$79)*(MONTH($E139)-1)/12)*$H139</f>
        <v>0</v>
      </c>
      <c r="U139" s="227">
        <f>(SUM('1.  LRAMVA Summary'!P$54:P$77)+SUM('1.  LRAMVA Summary'!P$78:P$79)*(MONTH($E139)-1)/12)*$H139</f>
        <v>0</v>
      </c>
      <c r="V139" s="227">
        <f>(SUM('1.  LRAMVA Summary'!Q$54:Q$77)+SUM('1.  LRAMVA Summary'!Q$78:Q$79)*(MONTH($E139)-1)/12)*$H139</f>
        <v>0</v>
      </c>
      <c r="W139" s="228">
        <f t="shared" si="76"/>
        <v>800.07439654323377</v>
      </c>
    </row>
    <row r="140" spans="2:23" s="9" customFormat="1">
      <c r="B140" s="66"/>
      <c r="E140" s="211">
        <v>43617</v>
      </c>
      <c r="F140" s="211" t="s">
        <v>183</v>
      </c>
      <c r="G140" s="212" t="s">
        <v>66</v>
      </c>
      <c r="H140" s="237">
        <f t="shared" si="77"/>
        <v>1.8166666666666667E-3</v>
      </c>
      <c r="I140" s="227">
        <f>(SUM('1.  LRAMVA Summary'!D$54:D$77)+SUM('1.  LRAMVA Summary'!D$78:D$79)*(MONTH($E140)-1)/12)*$H140</f>
        <v>130.67580414931439</v>
      </c>
      <c r="J140" s="227">
        <f>(SUM('1.  LRAMVA Summary'!E$54:E$77)+SUM('1.  LRAMVA Summary'!E$78:E$79)*(MONTH($E140)-1)/12)*$H140</f>
        <v>294.32876538644041</v>
      </c>
      <c r="K140" s="227">
        <f>(SUM('1.  LRAMVA Summary'!F$54:F$77)+SUM('1.  LRAMVA Summary'!F$78:F$79)*(MONTH($E140)-1)/12)*$H140</f>
        <v>423.15191542870951</v>
      </c>
      <c r="L140" s="227">
        <f>(SUM('1.  LRAMVA Summary'!G$54:G$77)+SUM('1.  LRAMVA Summary'!G$78:G$79)*(MONTH($E140)-1)/12)*$H140</f>
        <v>0</v>
      </c>
      <c r="M140" s="227">
        <f>(SUM('1.  LRAMVA Summary'!H$54:H$77)+SUM('1.  LRAMVA Summary'!H$78:H$79)*(MONTH($E140)-1)/12)*$H140</f>
        <v>0</v>
      </c>
      <c r="N140" s="227">
        <f>(SUM('1.  LRAMVA Summary'!I$54:I$77)+SUM('1.  LRAMVA Summary'!I$78:I$79)*(MONTH($E140)-1)/12)*$H140</f>
        <v>0.54754618356615359</v>
      </c>
      <c r="O140" s="227">
        <f>(SUM('1.  LRAMVA Summary'!J$54:J$77)+SUM('1.  LRAMVA Summary'!J$78:J$79)*(MONTH($E140)-1)/12)*$H140</f>
        <v>0</v>
      </c>
      <c r="P140" s="227">
        <f>(SUM('1.  LRAMVA Summary'!K$54:K$77)+SUM('1.  LRAMVA Summary'!K$78:K$79)*(MONTH($E140)-1)/12)*$H140</f>
        <v>0</v>
      </c>
      <c r="Q140" s="227">
        <f>(SUM('1.  LRAMVA Summary'!L$54:L$77)+SUM('1.  LRAMVA Summary'!L$78:L$79)*(MONTH($E140)-1)/12)*$H140</f>
        <v>0</v>
      </c>
      <c r="R140" s="227">
        <f>(SUM('1.  LRAMVA Summary'!M$54:M$77)+SUM('1.  LRAMVA Summary'!M$78:M$79)*(MONTH($E140)-1)/12)*$H140</f>
        <v>0</v>
      </c>
      <c r="S140" s="227">
        <f>(SUM('1.  LRAMVA Summary'!N$54:N$77)+SUM('1.  LRAMVA Summary'!N$78:N$79)*(MONTH($E140)-1)/12)*$H140</f>
        <v>0</v>
      </c>
      <c r="T140" s="227">
        <f>(SUM('1.  LRAMVA Summary'!O$54:O$77)+SUM('1.  LRAMVA Summary'!O$78:O$79)*(MONTH($E140)-1)/12)*$H140</f>
        <v>0</v>
      </c>
      <c r="U140" s="227">
        <f>(SUM('1.  LRAMVA Summary'!P$54:P$77)+SUM('1.  LRAMVA Summary'!P$78:P$79)*(MONTH($E140)-1)/12)*$H140</f>
        <v>0</v>
      </c>
      <c r="V140" s="227">
        <f>(SUM('1.  LRAMVA Summary'!Q$54:Q$77)+SUM('1.  LRAMVA Summary'!Q$78:Q$79)*(MONTH($E140)-1)/12)*$H140</f>
        <v>0</v>
      </c>
      <c r="W140" s="228">
        <f t="shared" si="76"/>
        <v>848.70403114803048</v>
      </c>
    </row>
    <row r="141" spans="2:23" s="9" customFormat="1">
      <c r="B141" s="66"/>
      <c r="E141" s="211">
        <v>43647</v>
      </c>
      <c r="F141" s="211" t="s">
        <v>183</v>
      </c>
      <c r="G141" s="212" t="s">
        <v>68</v>
      </c>
      <c r="H141" s="237">
        <f>$C$49/12</f>
        <v>1.8166666666666667E-3</v>
      </c>
      <c r="I141" s="227">
        <f>(SUM('1.  LRAMVA Summary'!D$54:D$77)+SUM('1.  LRAMVA Summary'!D$78:D$79)*(MONTH($E141)-1)/12)*$H141</f>
        <v>133.30787525971704</v>
      </c>
      <c r="J141" s="227">
        <f>(SUM('1.  LRAMVA Summary'!E$54:E$77)+SUM('1.  LRAMVA Summary'!E$78:E$79)*(MONTH($E141)-1)/12)*$H141</f>
        <v>314.54191535492799</v>
      </c>
      <c r="K141" s="227">
        <f>(SUM('1.  LRAMVA Summary'!F$54:F$77)+SUM('1.  LRAMVA Summary'!F$78:F$79)*(MONTH($E141)-1)/12)*$H141</f>
        <v>448.90388180862499</v>
      </c>
      <c r="L141" s="227">
        <f>(SUM('1.  LRAMVA Summary'!G$54:G$77)+SUM('1.  LRAMVA Summary'!G$78:G$79)*(MONTH($E141)-1)/12)*$H141</f>
        <v>0</v>
      </c>
      <c r="M141" s="227">
        <f>(SUM('1.  LRAMVA Summary'!H$54:H$77)+SUM('1.  LRAMVA Summary'!H$78:H$79)*(MONTH($E141)-1)/12)*$H141</f>
        <v>0</v>
      </c>
      <c r="N141" s="227">
        <f>(SUM('1.  LRAMVA Summary'!I$54:I$77)+SUM('1.  LRAMVA Summary'!I$78:I$79)*(MONTH($E141)-1)/12)*$H141</f>
        <v>0.57999332955718652</v>
      </c>
      <c r="O141" s="227">
        <f>(SUM('1.  LRAMVA Summary'!J$54:J$77)+SUM('1.  LRAMVA Summary'!J$78:J$79)*(MONTH($E141)-1)/12)*$H141</f>
        <v>0</v>
      </c>
      <c r="P141" s="227">
        <f>(SUM('1.  LRAMVA Summary'!K$54:K$77)+SUM('1.  LRAMVA Summary'!K$78:K$79)*(MONTH($E141)-1)/12)*$H141</f>
        <v>0</v>
      </c>
      <c r="Q141" s="227">
        <f>(SUM('1.  LRAMVA Summary'!L$54:L$77)+SUM('1.  LRAMVA Summary'!L$78:L$79)*(MONTH($E141)-1)/12)*$H141</f>
        <v>0</v>
      </c>
      <c r="R141" s="227">
        <f>(SUM('1.  LRAMVA Summary'!M$54:M$77)+SUM('1.  LRAMVA Summary'!M$78:M$79)*(MONTH($E141)-1)/12)*$H141</f>
        <v>0</v>
      </c>
      <c r="S141" s="227">
        <f>(SUM('1.  LRAMVA Summary'!N$54:N$77)+SUM('1.  LRAMVA Summary'!N$78:N$79)*(MONTH($E141)-1)/12)*$H141</f>
        <v>0</v>
      </c>
      <c r="T141" s="227">
        <f>(SUM('1.  LRAMVA Summary'!O$54:O$77)+SUM('1.  LRAMVA Summary'!O$78:O$79)*(MONTH($E141)-1)/12)*$H141</f>
        <v>0</v>
      </c>
      <c r="U141" s="227">
        <f>(SUM('1.  LRAMVA Summary'!P$54:P$77)+SUM('1.  LRAMVA Summary'!P$78:P$79)*(MONTH($E141)-1)/12)*$H141</f>
        <v>0</v>
      </c>
      <c r="V141" s="227">
        <f>(SUM('1.  LRAMVA Summary'!Q$54:Q$77)+SUM('1.  LRAMVA Summary'!Q$78:Q$79)*(MONTH($E141)-1)/12)*$H141</f>
        <v>0</v>
      </c>
      <c r="W141" s="228">
        <f t="shared" si="76"/>
        <v>897.33366575282719</v>
      </c>
    </row>
    <row r="142" spans="2:23" s="9" customFormat="1">
      <c r="B142" s="66"/>
      <c r="E142" s="211">
        <v>43678</v>
      </c>
      <c r="F142" s="211" t="s">
        <v>183</v>
      </c>
      <c r="G142" s="212" t="s">
        <v>68</v>
      </c>
      <c r="H142" s="237">
        <f t="shared" ref="H142:H143" si="78">$C$49/12</f>
        <v>1.8166666666666667E-3</v>
      </c>
      <c r="I142" s="227">
        <f>(SUM('1.  LRAMVA Summary'!D$54:D$77)+SUM('1.  LRAMVA Summary'!D$78:D$79)*(MONTH($E142)-1)/12)*$H142</f>
        <v>135.93994637011969</v>
      </c>
      <c r="J142" s="227">
        <f>(SUM('1.  LRAMVA Summary'!E$54:E$77)+SUM('1.  LRAMVA Summary'!E$78:E$79)*(MONTH($E142)-1)/12)*$H142</f>
        <v>334.75506532341564</v>
      </c>
      <c r="K142" s="227">
        <f>(SUM('1.  LRAMVA Summary'!F$54:F$77)+SUM('1.  LRAMVA Summary'!F$78:F$79)*(MONTH($E142)-1)/12)*$H142</f>
        <v>474.6558481885404</v>
      </c>
      <c r="L142" s="227">
        <f>(SUM('1.  LRAMVA Summary'!G$54:G$77)+SUM('1.  LRAMVA Summary'!G$78:G$79)*(MONTH($E142)-1)/12)*$H142</f>
        <v>0</v>
      </c>
      <c r="M142" s="227">
        <f>(SUM('1.  LRAMVA Summary'!H$54:H$77)+SUM('1.  LRAMVA Summary'!H$78:H$79)*(MONTH($E142)-1)/12)*$H142</f>
        <v>0</v>
      </c>
      <c r="N142" s="227">
        <f>(SUM('1.  LRAMVA Summary'!I$54:I$77)+SUM('1.  LRAMVA Summary'!I$78:I$79)*(MONTH($E142)-1)/12)*$H142</f>
        <v>0.61244047554821968</v>
      </c>
      <c r="O142" s="227">
        <f>(SUM('1.  LRAMVA Summary'!J$54:J$77)+SUM('1.  LRAMVA Summary'!J$78:J$79)*(MONTH($E142)-1)/12)*$H142</f>
        <v>0</v>
      </c>
      <c r="P142" s="227">
        <f>(SUM('1.  LRAMVA Summary'!K$54:K$77)+SUM('1.  LRAMVA Summary'!K$78:K$79)*(MONTH($E142)-1)/12)*$H142</f>
        <v>0</v>
      </c>
      <c r="Q142" s="227">
        <f>(SUM('1.  LRAMVA Summary'!L$54:L$77)+SUM('1.  LRAMVA Summary'!L$78:L$79)*(MONTH($E142)-1)/12)*$H142</f>
        <v>0</v>
      </c>
      <c r="R142" s="227">
        <f>(SUM('1.  LRAMVA Summary'!M$54:M$77)+SUM('1.  LRAMVA Summary'!M$78:M$79)*(MONTH($E142)-1)/12)*$H142</f>
        <v>0</v>
      </c>
      <c r="S142" s="227">
        <f>(SUM('1.  LRAMVA Summary'!N$54:N$77)+SUM('1.  LRAMVA Summary'!N$78:N$79)*(MONTH($E142)-1)/12)*$H142</f>
        <v>0</v>
      </c>
      <c r="T142" s="227">
        <f>(SUM('1.  LRAMVA Summary'!O$54:O$77)+SUM('1.  LRAMVA Summary'!O$78:O$79)*(MONTH($E142)-1)/12)*$H142</f>
        <v>0</v>
      </c>
      <c r="U142" s="227">
        <f>(SUM('1.  LRAMVA Summary'!P$54:P$77)+SUM('1.  LRAMVA Summary'!P$78:P$79)*(MONTH($E142)-1)/12)*$H142</f>
        <v>0</v>
      </c>
      <c r="V142" s="227">
        <f>(SUM('1.  LRAMVA Summary'!Q$54:Q$77)+SUM('1.  LRAMVA Summary'!Q$78:Q$79)*(MONTH($E142)-1)/12)*$H142</f>
        <v>0</v>
      </c>
      <c r="W142" s="228">
        <f t="shared" si="76"/>
        <v>945.96330035762389</v>
      </c>
    </row>
    <row r="143" spans="2:23" s="9" customFormat="1">
      <c r="B143" s="66"/>
      <c r="E143" s="211">
        <v>43709</v>
      </c>
      <c r="F143" s="211" t="s">
        <v>183</v>
      </c>
      <c r="G143" s="212" t="s">
        <v>68</v>
      </c>
      <c r="H143" s="237">
        <f t="shared" si="78"/>
        <v>1.8166666666666667E-3</v>
      </c>
      <c r="I143" s="227">
        <f>(SUM('1.  LRAMVA Summary'!D$54:D$77)+SUM('1.  LRAMVA Summary'!D$78:D$79)*(MONTH($E143)-1)/12)*$H143</f>
        <v>138.57201748052236</v>
      </c>
      <c r="J143" s="227">
        <f>(SUM('1.  LRAMVA Summary'!E$54:E$77)+SUM('1.  LRAMVA Summary'!E$78:E$79)*(MONTH($E143)-1)/12)*$H143</f>
        <v>354.96821529190316</v>
      </c>
      <c r="K143" s="227">
        <f>(SUM('1.  LRAMVA Summary'!F$54:F$77)+SUM('1.  LRAMVA Summary'!F$78:F$79)*(MONTH($E143)-1)/12)*$H143</f>
        <v>500.40781456845576</v>
      </c>
      <c r="L143" s="227">
        <f>(SUM('1.  LRAMVA Summary'!G$54:G$77)+SUM('1.  LRAMVA Summary'!G$78:G$79)*(MONTH($E143)-1)/12)*$H143</f>
        <v>0</v>
      </c>
      <c r="M143" s="227">
        <f>(SUM('1.  LRAMVA Summary'!H$54:H$77)+SUM('1.  LRAMVA Summary'!H$78:H$79)*(MONTH($E143)-1)/12)*$H143</f>
        <v>0</v>
      </c>
      <c r="N143" s="227">
        <f>(SUM('1.  LRAMVA Summary'!I$54:I$77)+SUM('1.  LRAMVA Summary'!I$78:I$79)*(MONTH($E143)-1)/12)*$H143</f>
        <v>0.64488762153925272</v>
      </c>
      <c r="O143" s="227">
        <f>(SUM('1.  LRAMVA Summary'!J$54:J$77)+SUM('1.  LRAMVA Summary'!J$78:J$79)*(MONTH($E143)-1)/12)*$H143</f>
        <v>0</v>
      </c>
      <c r="P143" s="227">
        <f>(SUM('1.  LRAMVA Summary'!K$54:K$77)+SUM('1.  LRAMVA Summary'!K$78:K$79)*(MONTH($E143)-1)/12)*$H143</f>
        <v>0</v>
      </c>
      <c r="Q143" s="227">
        <f>(SUM('1.  LRAMVA Summary'!L$54:L$77)+SUM('1.  LRAMVA Summary'!L$78:L$79)*(MONTH($E143)-1)/12)*$H143</f>
        <v>0</v>
      </c>
      <c r="R143" s="227">
        <f>(SUM('1.  LRAMVA Summary'!M$54:M$77)+SUM('1.  LRAMVA Summary'!M$78:M$79)*(MONTH($E143)-1)/12)*$H143</f>
        <v>0</v>
      </c>
      <c r="S143" s="227">
        <f>(SUM('1.  LRAMVA Summary'!N$54:N$77)+SUM('1.  LRAMVA Summary'!N$78:N$79)*(MONTH($E143)-1)/12)*$H143</f>
        <v>0</v>
      </c>
      <c r="T143" s="227">
        <f>(SUM('1.  LRAMVA Summary'!O$54:O$77)+SUM('1.  LRAMVA Summary'!O$78:O$79)*(MONTH($E143)-1)/12)*$H143</f>
        <v>0</v>
      </c>
      <c r="U143" s="227">
        <f>(SUM('1.  LRAMVA Summary'!P$54:P$77)+SUM('1.  LRAMVA Summary'!P$78:P$79)*(MONTH($E143)-1)/12)*$H143</f>
        <v>0</v>
      </c>
      <c r="V143" s="227">
        <f>(SUM('1.  LRAMVA Summary'!Q$54:Q$77)+SUM('1.  LRAMVA Summary'!Q$78:Q$79)*(MONTH($E143)-1)/12)*$H143</f>
        <v>0</v>
      </c>
      <c r="W143" s="228">
        <f t="shared" si="76"/>
        <v>994.59293496242049</v>
      </c>
    </row>
    <row r="144" spans="2:23" s="9" customFormat="1">
      <c r="B144" s="66"/>
      <c r="E144" s="211">
        <v>43739</v>
      </c>
      <c r="F144" s="211" t="s">
        <v>183</v>
      </c>
      <c r="G144" s="212" t="s">
        <v>69</v>
      </c>
      <c r="H144" s="237">
        <f>$C$50/12</f>
        <v>1.8166666666666667E-3</v>
      </c>
      <c r="I144" s="227">
        <f>(SUM('1.  LRAMVA Summary'!D$54:D$77)+SUM('1.  LRAMVA Summary'!D$78:D$79)*(MONTH($E144)-1)/12)*$H144</f>
        <v>141.20408859092504</v>
      </c>
      <c r="J144" s="227">
        <f>(SUM('1.  LRAMVA Summary'!E$54:E$77)+SUM('1.  LRAMVA Summary'!E$78:E$79)*(MONTH($E144)-1)/12)*$H144</f>
        <v>375.18136526039081</v>
      </c>
      <c r="K144" s="227">
        <f>(SUM('1.  LRAMVA Summary'!F$54:F$77)+SUM('1.  LRAMVA Summary'!F$78:F$79)*(MONTH($E144)-1)/12)*$H144</f>
        <v>526.15978094837124</v>
      </c>
      <c r="L144" s="227">
        <f>(SUM('1.  LRAMVA Summary'!G$54:G$77)+SUM('1.  LRAMVA Summary'!G$78:G$79)*(MONTH($E144)-1)/12)*$H144</f>
        <v>0</v>
      </c>
      <c r="M144" s="227">
        <f>(SUM('1.  LRAMVA Summary'!H$54:H$77)+SUM('1.  LRAMVA Summary'!H$78:H$79)*(MONTH($E144)-1)/12)*$H144</f>
        <v>0</v>
      </c>
      <c r="N144" s="227">
        <f>(SUM('1.  LRAMVA Summary'!I$54:I$77)+SUM('1.  LRAMVA Summary'!I$78:I$79)*(MONTH($E144)-1)/12)*$H144</f>
        <v>0.67733476753028576</v>
      </c>
      <c r="O144" s="227">
        <f>(SUM('1.  LRAMVA Summary'!J$54:J$77)+SUM('1.  LRAMVA Summary'!J$78:J$79)*(MONTH($E144)-1)/12)*$H144</f>
        <v>0</v>
      </c>
      <c r="P144" s="227">
        <f>(SUM('1.  LRAMVA Summary'!K$54:K$77)+SUM('1.  LRAMVA Summary'!K$78:K$79)*(MONTH($E144)-1)/12)*$H144</f>
        <v>0</v>
      </c>
      <c r="Q144" s="227">
        <f>(SUM('1.  LRAMVA Summary'!L$54:L$77)+SUM('1.  LRAMVA Summary'!L$78:L$79)*(MONTH($E144)-1)/12)*$H144</f>
        <v>0</v>
      </c>
      <c r="R144" s="227">
        <f>(SUM('1.  LRAMVA Summary'!M$54:M$77)+SUM('1.  LRAMVA Summary'!M$78:M$79)*(MONTH($E144)-1)/12)*$H144</f>
        <v>0</v>
      </c>
      <c r="S144" s="227">
        <f>(SUM('1.  LRAMVA Summary'!N$54:N$77)+SUM('1.  LRAMVA Summary'!N$78:N$79)*(MONTH($E144)-1)/12)*$H144</f>
        <v>0</v>
      </c>
      <c r="T144" s="227">
        <f>(SUM('1.  LRAMVA Summary'!O$54:O$77)+SUM('1.  LRAMVA Summary'!O$78:O$79)*(MONTH($E144)-1)/12)*$H144</f>
        <v>0</v>
      </c>
      <c r="U144" s="227">
        <f>(SUM('1.  LRAMVA Summary'!P$54:P$77)+SUM('1.  LRAMVA Summary'!P$78:P$79)*(MONTH($E144)-1)/12)*$H144</f>
        <v>0</v>
      </c>
      <c r="V144" s="227">
        <f>(SUM('1.  LRAMVA Summary'!Q$54:Q$77)+SUM('1.  LRAMVA Summary'!Q$78:Q$79)*(MONTH($E144)-1)/12)*$H144</f>
        <v>0</v>
      </c>
      <c r="W144" s="228">
        <f t="shared" si="76"/>
        <v>1043.2225695672173</v>
      </c>
    </row>
    <row r="145" spans="2:23" s="9" customFormat="1">
      <c r="B145" s="66"/>
      <c r="E145" s="211">
        <v>43770</v>
      </c>
      <c r="F145" s="211" t="s">
        <v>183</v>
      </c>
      <c r="G145" s="212" t="s">
        <v>69</v>
      </c>
      <c r="H145" s="237">
        <f t="shared" ref="H145:H146" si="79">$C$50/12</f>
        <v>1.8166666666666667E-3</v>
      </c>
      <c r="I145" s="227">
        <f>(SUM('1.  LRAMVA Summary'!D$54:D$77)+SUM('1.  LRAMVA Summary'!D$78:D$79)*(MONTH($E145)-1)/12)*$H145</f>
        <v>143.83615970132769</v>
      </c>
      <c r="J145" s="227">
        <f>(SUM('1.  LRAMVA Summary'!E$54:E$77)+SUM('1.  LRAMVA Summary'!E$78:E$79)*(MONTH($E145)-1)/12)*$H145</f>
        <v>395.39451522887845</v>
      </c>
      <c r="K145" s="227">
        <f>(SUM('1.  LRAMVA Summary'!F$54:F$77)+SUM('1.  LRAMVA Summary'!F$78:F$79)*(MONTH($E145)-1)/12)*$H145</f>
        <v>551.91174732828665</v>
      </c>
      <c r="L145" s="227">
        <f>(SUM('1.  LRAMVA Summary'!G$54:G$77)+SUM('1.  LRAMVA Summary'!G$78:G$79)*(MONTH($E145)-1)/12)*$H145</f>
        <v>0</v>
      </c>
      <c r="M145" s="227">
        <f>(SUM('1.  LRAMVA Summary'!H$54:H$77)+SUM('1.  LRAMVA Summary'!H$78:H$79)*(MONTH($E145)-1)/12)*$H145</f>
        <v>0</v>
      </c>
      <c r="N145" s="227">
        <f>(SUM('1.  LRAMVA Summary'!I$54:I$77)+SUM('1.  LRAMVA Summary'!I$78:I$79)*(MONTH($E145)-1)/12)*$H145</f>
        <v>0.70978191352131881</v>
      </c>
      <c r="O145" s="227">
        <f>(SUM('1.  LRAMVA Summary'!J$54:J$77)+SUM('1.  LRAMVA Summary'!J$78:J$79)*(MONTH($E145)-1)/12)*$H145</f>
        <v>0</v>
      </c>
      <c r="P145" s="227">
        <f>(SUM('1.  LRAMVA Summary'!K$54:K$77)+SUM('1.  LRAMVA Summary'!K$78:K$79)*(MONTH($E145)-1)/12)*$H145</f>
        <v>0</v>
      </c>
      <c r="Q145" s="227">
        <f>(SUM('1.  LRAMVA Summary'!L$54:L$77)+SUM('1.  LRAMVA Summary'!L$78:L$79)*(MONTH($E145)-1)/12)*$H145</f>
        <v>0</v>
      </c>
      <c r="R145" s="227">
        <f>(SUM('1.  LRAMVA Summary'!M$54:M$77)+SUM('1.  LRAMVA Summary'!M$78:M$79)*(MONTH($E145)-1)/12)*$H145</f>
        <v>0</v>
      </c>
      <c r="S145" s="227">
        <f>(SUM('1.  LRAMVA Summary'!N$54:N$77)+SUM('1.  LRAMVA Summary'!N$78:N$79)*(MONTH($E145)-1)/12)*$H145</f>
        <v>0</v>
      </c>
      <c r="T145" s="227">
        <f>(SUM('1.  LRAMVA Summary'!O$54:O$77)+SUM('1.  LRAMVA Summary'!O$78:O$79)*(MONTH($E145)-1)/12)*$H145</f>
        <v>0</v>
      </c>
      <c r="U145" s="227">
        <f>(SUM('1.  LRAMVA Summary'!P$54:P$77)+SUM('1.  LRAMVA Summary'!P$78:P$79)*(MONTH($E145)-1)/12)*$H145</f>
        <v>0</v>
      </c>
      <c r="V145" s="227">
        <f>(SUM('1.  LRAMVA Summary'!Q$54:Q$77)+SUM('1.  LRAMVA Summary'!Q$78:Q$79)*(MONTH($E145)-1)/12)*$H145</f>
        <v>0</v>
      </c>
      <c r="W145" s="228">
        <f t="shared" si="76"/>
        <v>1091.8522041720141</v>
      </c>
    </row>
    <row r="146" spans="2:23" s="9" customFormat="1">
      <c r="B146" s="66"/>
      <c r="E146" s="211">
        <v>43800</v>
      </c>
      <c r="F146" s="211" t="s">
        <v>183</v>
      </c>
      <c r="G146" s="212" t="s">
        <v>69</v>
      </c>
      <c r="H146" s="237">
        <f t="shared" si="79"/>
        <v>1.8166666666666667E-3</v>
      </c>
      <c r="I146" s="227">
        <f>(SUM('1.  LRAMVA Summary'!D$54:D$77)+SUM('1.  LRAMVA Summary'!D$78:D$79)*(MONTH($E146)-1)/12)*$H146</f>
        <v>146.46823081173034</v>
      </c>
      <c r="J146" s="227">
        <f>(SUM('1.  LRAMVA Summary'!E$54:E$77)+SUM('1.  LRAMVA Summary'!E$78:E$79)*(MONTH($E146)-1)/12)*$H146</f>
        <v>415.60766519736598</v>
      </c>
      <c r="K146" s="227">
        <f>(SUM('1.  LRAMVA Summary'!F$54:F$77)+SUM('1.  LRAMVA Summary'!F$78:F$79)*(MONTH($E146)-1)/12)*$H146</f>
        <v>577.66371370820207</v>
      </c>
      <c r="L146" s="227">
        <f>(SUM('1.  LRAMVA Summary'!G$54:G$77)+SUM('1.  LRAMVA Summary'!G$78:G$79)*(MONTH($E146)-1)/12)*$H146</f>
        <v>0</v>
      </c>
      <c r="M146" s="227">
        <f>(SUM('1.  LRAMVA Summary'!H$54:H$77)+SUM('1.  LRAMVA Summary'!H$78:H$79)*(MONTH($E146)-1)/12)*$H146</f>
        <v>0</v>
      </c>
      <c r="N146" s="227">
        <f>(SUM('1.  LRAMVA Summary'!I$54:I$77)+SUM('1.  LRAMVA Summary'!I$78:I$79)*(MONTH($E146)-1)/12)*$H146</f>
        <v>0.74222905951235185</v>
      </c>
      <c r="O146" s="227">
        <f>(SUM('1.  LRAMVA Summary'!J$54:J$77)+SUM('1.  LRAMVA Summary'!J$78:J$79)*(MONTH($E146)-1)/12)*$H146</f>
        <v>0</v>
      </c>
      <c r="P146" s="227">
        <f>(SUM('1.  LRAMVA Summary'!K$54:K$77)+SUM('1.  LRAMVA Summary'!K$78:K$79)*(MONTH($E146)-1)/12)*$H146</f>
        <v>0</v>
      </c>
      <c r="Q146" s="227">
        <f>(SUM('1.  LRAMVA Summary'!L$54:L$77)+SUM('1.  LRAMVA Summary'!L$78:L$79)*(MONTH($E146)-1)/12)*$H146</f>
        <v>0</v>
      </c>
      <c r="R146" s="227">
        <f>(SUM('1.  LRAMVA Summary'!M$54:M$77)+SUM('1.  LRAMVA Summary'!M$78:M$79)*(MONTH($E146)-1)/12)*$H146</f>
        <v>0</v>
      </c>
      <c r="S146" s="227">
        <f>(SUM('1.  LRAMVA Summary'!N$54:N$77)+SUM('1.  LRAMVA Summary'!N$78:N$79)*(MONTH($E146)-1)/12)*$H146</f>
        <v>0</v>
      </c>
      <c r="T146" s="227">
        <f>(SUM('1.  LRAMVA Summary'!O$54:O$77)+SUM('1.  LRAMVA Summary'!O$78:O$79)*(MONTH($E146)-1)/12)*$H146</f>
        <v>0</v>
      </c>
      <c r="U146" s="227">
        <f>(SUM('1.  LRAMVA Summary'!P$54:P$77)+SUM('1.  LRAMVA Summary'!P$78:P$79)*(MONTH($E146)-1)/12)*$H146</f>
        <v>0</v>
      </c>
      <c r="V146" s="227">
        <f>(SUM('1.  LRAMVA Summary'!Q$54:Q$77)+SUM('1.  LRAMVA Summary'!Q$78:Q$79)*(MONTH($E146)-1)/12)*$H146</f>
        <v>0</v>
      </c>
      <c r="W146" s="228">
        <f t="shared" si="76"/>
        <v>1140.4818387768107</v>
      </c>
    </row>
    <row r="147" spans="2:23" s="9" customFormat="1" ht="15" thickBot="1">
      <c r="B147" s="66"/>
      <c r="E147" s="213" t="s">
        <v>454</v>
      </c>
      <c r="F147" s="213"/>
      <c r="G147" s="214"/>
      <c r="H147" s="215"/>
      <c r="I147" s="216">
        <f>SUM(I134:I146)</f>
        <v>2221.3771392578851</v>
      </c>
      <c r="J147" s="216">
        <f>SUM(J134:J146)</f>
        <v>4707.5019319299918</v>
      </c>
      <c r="K147" s="216">
        <f t="shared" ref="K147:O147" si="80">SUM(K134:K146)</f>
        <v>6836.414425184541</v>
      </c>
      <c r="L147" s="216">
        <f t="shared" si="80"/>
        <v>0</v>
      </c>
      <c r="M147" s="216">
        <f t="shared" si="80"/>
        <v>0</v>
      </c>
      <c r="N147" s="216">
        <f t="shared" si="80"/>
        <v>8.8642441288613654</v>
      </c>
      <c r="O147" s="216">
        <f t="shared" si="80"/>
        <v>0</v>
      </c>
      <c r="P147" s="216">
        <f t="shared" ref="P147:V147" si="81">SUM(P134:P146)</f>
        <v>0</v>
      </c>
      <c r="Q147" s="216">
        <f t="shared" si="81"/>
        <v>0</v>
      </c>
      <c r="R147" s="216">
        <f t="shared" si="81"/>
        <v>0</v>
      </c>
      <c r="S147" s="216">
        <f t="shared" si="81"/>
        <v>0</v>
      </c>
      <c r="T147" s="216">
        <f t="shared" si="81"/>
        <v>0</v>
      </c>
      <c r="U147" s="216">
        <f t="shared" si="81"/>
        <v>0</v>
      </c>
      <c r="V147" s="216">
        <f t="shared" si="81"/>
        <v>0</v>
      </c>
      <c r="W147" s="216">
        <f>SUM(W134:W146)</f>
        <v>13774.157740501276</v>
      </c>
    </row>
    <row r="148" spans="2:23" s="9" customFormat="1" ht="15" thickTop="1">
      <c r="B148" s="66"/>
      <c r="E148" s="217" t="s">
        <v>67</v>
      </c>
      <c r="F148" s="217"/>
      <c r="G148" s="218"/>
      <c r="H148" s="219"/>
      <c r="I148" s="220"/>
      <c r="J148" s="220"/>
      <c r="K148" s="220"/>
      <c r="L148" s="220"/>
      <c r="M148" s="220"/>
      <c r="N148" s="220"/>
      <c r="O148" s="220"/>
      <c r="P148" s="220"/>
      <c r="Q148" s="220"/>
      <c r="R148" s="220"/>
      <c r="S148" s="220"/>
      <c r="T148" s="220"/>
      <c r="U148" s="220"/>
      <c r="V148" s="220"/>
      <c r="W148" s="221"/>
    </row>
    <row r="149" spans="2:23" s="9" customFormat="1">
      <c r="B149" s="66"/>
      <c r="E149" s="222" t="s">
        <v>418</v>
      </c>
      <c r="F149" s="222"/>
      <c r="G149" s="223"/>
      <c r="H149" s="224"/>
      <c r="I149" s="225">
        <f>I147+I148</f>
        <v>2221.3771392578851</v>
      </c>
      <c r="J149" s="225">
        <f t="shared" ref="J149" si="82">J147+J148</f>
        <v>4707.5019319299918</v>
      </c>
      <c r="K149" s="225">
        <f t="shared" ref="K149" si="83">K147+K148</f>
        <v>6836.414425184541</v>
      </c>
      <c r="L149" s="225">
        <f t="shared" ref="L149" si="84">L147+L148</f>
        <v>0</v>
      </c>
      <c r="M149" s="225">
        <f t="shared" ref="M149" si="85">M147+M148</f>
        <v>0</v>
      </c>
      <c r="N149" s="225">
        <f t="shared" ref="N149" si="86">N147+N148</f>
        <v>8.8642441288613654</v>
      </c>
      <c r="O149" s="225">
        <f t="shared" ref="O149:V149" si="87">O147+O148</f>
        <v>0</v>
      </c>
      <c r="P149" s="225">
        <f t="shared" si="87"/>
        <v>0</v>
      </c>
      <c r="Q149" s="225">
        <f t="shared" si="87"/>
        <v>0</v>
      </c>
      <c r="R149" s="225">
        <f t="shared" si="87"/>
        <v>0</v>
      </c>
      <c r="S149" s="225">
        <f t="shared" si="87"/>
        <v>0</v>
      </c>
      <c r="T149" s="225">
        <f t="shared" si="87"/>
        <v>0</v>
      </c>
      <c r="U149" s="225">
        <f t="shared" si="87"/>
        <v>0</v>
      </c>
      <c r="V149" s="225">
        <f t="shared" si="87"/>
        <v>0</v>
      </c>
      <c r="W149" s="225">
        <f>W147+W148</f>
        <v>13774.157740501276</v>
      </c>
    </row>
    <row r="150" spans="2:23" s="9" customFormat="1">
      <c r="B150" s="66"/>
      <c r="E150" s="211">
        <v>43831</v>
      </c>
      <c r="F150" s="211" t="s">
        <v>184</v>
      </c>
      <c r="G150" s="212" t="s">
        <v>65</v>
      </c>
      <c r="H150" s="237">
        <f>$C$51/12</f>
        <v>1.8166666666666667E-3</v>
      </c>
      <c r="I150" s="227">
        <f>(SUM('1.  LRAMVA Summary'!D$54:D$80)+SUM('1.  LRAMVA Summary'!D$81:D$82)*(MONTH($E150)-1)/12)*$H150</f>
        <v>149.10030192213301</v>
      </c>
      <c r="J150" s="227">
        <f>(SUM('1.  LRAMVA Summary'!E$54:E$80)+SUM('1.  LRAMVA Summary'!E$81:E$82)*(MONTH($E150)-1)/12)*$H150</f>
        <v>435.82081516585356</v>
      </c>
      <c r="K150" s="227">
        <f>(SUM('1.  LRAMVA Summary'!F$54:F$80)+SUM('1.  LRAMVA Summary'!F$81:F$82)*(MONTH($E150)-1)/12)*$H150</f>
        <v>603.41568008811737</v>
      </c>
      <c r="L150" s="227">
        <f>(SUM('1.  LRAMVA Summary'!G$54:G$80)+SUM('1.  LRAMVA Summary'!G$81:G$82)*(MONTH($E150)-1)/12)*$H150</f>
        <v>0</v>
      </c>
      <c r="M150" s="227">
        <f>(SUM('1.  LRAMVA Summary'!H$54:H$80)+SUM('1.  LRAMVA Summary'!H$81:H$82)*(MONTH($E150)-1)/12)*$H150</f>
        <v>0</v>
      </c>
      <c r="N150" s="227">
        <f>(SUM('1.  LRAMVA Summary'!I$54:I$80)+SUM('1.  LRAMVA Summary'!I$81:I$82)*(MONTH($E150)-1)/12)*$H150</f>
        <v>0.7746762055033849</v>
      </c>
      <c r="O150" s="227">
        <f>(SUM('1.  LRAMVA Summary'!J$54:J$80)+SUM('1.  LRAMVA Summary'!J$81:J$82)*(MONTH($E150)-1)/12)*$H150</f>
        <v>0</v>
      </c>
      <c r="P150" s="227">
        <f>(SUM('1.  LRAMVA Summary'!K$54:K$80)+SUM('1.  LRAMVA Summary'!K$81:K$82)*(MONTH($E150)-1)/12)*$H150</f>
        <v>0</v>
      </c>
      <c r="Q150" s="227">
        <f>(SUM('1.  LRAMVA Summary'!L$54:L$80)+SUM('1.  LRAMVA Summary'!L$81:L$82)*(MONTH($E150)-1)/12)*$H150</f>
        <v>0</v>
      </c>
      <c r="R150" s="227">
        <f>(SUM('1.  LRAMVA Summary'!M$54:M$80)+SUM('1.  LRAMVA Summary'!M$81:M$82)*(MONTH($E150)-1)/12)*$H150</f>
        <v>0</v>
      </c>
      <c r="S150" s="227">
        <f>(SUM('1.  LRAMVA Summary'!N$54:N$80)+SUM('1.  LRAMVA Summary'!N$81:N$82)*(MONTH($E150)-1)/12)*$H150</f>
        <v>0</v>
      </c>
      <c r="T150" s="227">
        <f>(SUM('1.  LRAMVA Summary'!O$54:O$80)+SUM('1.  LRAMVA Summary'!O$81:O$82)*(MONTH($E150)-1)/12)*$H150</f>
        <v>0</v>
      </c>
      <c r="U150" s="227">
        <f>(SUM('1.  LRAMVA Summary'!P$54:P$80)+SUM('1.  LRAMVA Summary'!P$81:P$82)*(MONTH($E150)-1)/12)*$H150</f>
        <v>0</v>
      </c>
      <c r="V150" s="227">
        <f>(SUM('1.  LRAMVA Summary'!Q$54:Q$80)+SUM('1.  LRAMVA Summary'!Q$81:Q$82)*(MONTH($E150)-1)/12)*$H150</f>
        <v>0</v>
      </c>
      <c r="W150" s="228">
        <f>SUM(I150:V150)</f>
        <v>1189.1114733816073</v>
      </c>
    </row>
    <row r="151" spans="2:23" s="9" customFormat="1">
      <c r="B151" s="66"/>
      <c r="E151" s="211">
        <v>43862</v>
      </c>
      <c r="F151" s="211" t="s">
        <v>184</v>
      </c>
      <c r="G151" s="212" t="s">
        <v>65</v>
      </c>
      <c r="H151" s="237">
        <f t="shared" ref="H151:H152" si="88">$C$51/12</f>
        <v>1.8166666666666667E-3</v>
      </c>
      <c r="I151" s="227">
        <f>(SUM('1.  LRAMVA Summary'!D$54:D$80)+SUM('1.  LRAMVA Summary'!D$81:D$82)*(MONTH($E151)-1)/12)*$H151</f>
        <v>149.10030192213301</v>
      </c>
      <c r="J151" s="227">
        <f>(SUM('1.  LRAMVA Summary'!E$54:E$80)+SUM('1.  LRAMVA Summary'!E$81:E$82)*(MONTH($E151)-1)/12)*$H151</f>
        <v>435.82081516585356</v>
      </c>
      <c r="K151" s="227">
        <f>(SUM('1.  LRAMVA Summary'!F$54:F$80)+SUM('1.  LRAMVA Summary'!F$81:F$82)*(MONTH($E151)-1)/12)*$H151</f>
        <v>603.41568008811737</v>
      </c>
      <c r="L151" s="227">
        <f>(SUM('1.  LRAMVA Summary'!G$54:G$80)+SUM('1.  LRAMVA Summary'!G$81:G$82)*(MONTH($E151)-1)/12)*$H151</f>
        <v>0</v>
      </c>
      <c r="M151" s="227">
        <f>(SUM('1.  LRAMVA Summary'!H$54:H$80)+SUM('1.  LRAMVA Summary'!H$81:H$82)*(MONTH($E151)-1)/12)*$H151</f>
        <v>0</v>
      </c>
      <c r="N151" s="227">
        <f>(SUM('1.  LRAMVA Summary'!I$54:I$80)+SUM('1.  LRAMVA Summary'!I$81:I$82)*(MONTH($E151)-1)/12)*$H151</f>
        <v>0.7746762055033849</v>
      </c>
      <c r="O151" s="227">
        <f>(SUM('1.  LRAMVA Summary'!J$54:J$80)+SUM('1.  LRAMVA Summary'!J$81:J$82)*(MONTH($E151)-1)/12)*$H151</f>
        <v>0</v>
      </c>
      <c r="P151" s="227">
        <f>(SUM('1.  LRAMVA Summary'!K$54:K$80)+SUM('1.  LRAMVA Summary'!K$81:K$82)*(MONTH($E151)-1)/12)*$H151</f>
        <v>0</v>
      </c>
      <c r="Q151" s="227">
        <f>(SUM('1.  LRAMVA Summary'!L$54:L$80)+SUM('1.  LRAMVA Summary'!L$81:L$82)*(MONTH($E151)-1)/12)*$H151</f>
        <v>0</v>
      </c>
      <c r="R151" s="227">
        <f>(SUM('1.  LRAMVA Summary'!M$54:M$80)+SUM('1.  LRAMVA Summary'!M$81:M$82)*(MONTH($E151)-1)/12)*$H151</f>
        <v>0</v>
      </c>
      <c r="S151" s="227">
        <f>(SUM('1.  LRAMVA Summary'!N$54:N$80)+SUM('1.  LRAMVA Summary'!N$81:N$82)*(MONTH($E151)-1)/12)*$H151</f>
        <v>0</v>
      </c>
      <c r="T151" s="227">
        <f>(SUM('1.  LRAMVA Summary'!O$54:O$80)+SUM('1.  LRAMVA Summary'!O$81:O$82)*(MONTH($E151)-1)/12)*$H151</f>
        <v>0</v>
      </c>
      <c r="U151" s="227">
        <f>(SUM('1.  LRAMVA Summary'!P$54:P$80)+SUM('1.  LRAMVA Summary'!P$81:P$82)*(MONTH($E151)-1)/12)*$H151</f>
        <v>0</v>
      </c>
      <c r="V151" s="227">
        <f>(SUM('1.  LRAMVA Summary'!Q$54:Q$80)+SUM('1.  LRAMVA Summary'!Q$81:Q$82)*(MONTH($E151)-1)/12)*$H151</f>
        <v>0</v>
      </c>
      <c r="W151" s="228">
        <f t="shared" ref="W151:W160" si="89">SUM(I151:V151)</f>
        <v>1189.1114733816073</v>
      </c>
    </row>
    <row r="152" spans="2:23" s="9" customFormat="1">
      <c r="B152" s="66"/>
      <c r="E152" s="211">
        <v>43891</v>
      </c>
      <c r="F152" s="211" t="s">
        <v>184</v>
      </c>
      <c r="G152" s="212" t="s">
        <v>65</v>
      </c>
      <c r="H152" s="237">
        <f t="shared" si="88"/>
        <v>1.8166666666666667E-3</v>
      </c>
      <c r="I152" s="227">
        <f>(SUM('1.  LRAMVA Summary'!D$54:D$80)+SUM('1.  LRAMVA Summary'!D$81:D$82)*(MONTH($E152)-1)/12)*$H152</f>
        <v>149.10030192213301</v>
      </c>
      <c r="J152" s="227">
        <f>(SUM('1.  LRAMVA Summary'!E$54:E$80)+SUM('1.  LRAMVA Summary'!E$81:E$82)*(MONTH($E152)-1)/12)*$H152</f>
        <v>435.82081516585356</v>
      </c>
      <c r="K152" s="227">
        <f>(SUM('1.  LRAMVA Summary'!F$54:F$80)+SUM('1.  LRAMVA Summary'!F$81:F$82)*(MONTH($E152)-1)/12)*$H152</f>
        <v>603.41568008811737</v>
      </c>
      <c r="L152" s="227">
        <f>(SUM('1.  LRAMVA Summary'!G$54:G$80)+SUM('1.  LRAMVA Summary'!G$81:G$82)*(MONTH($E152)-1)/12)*$H152</f>
        <v>0</v>
      </c>
      <c r="M152" s="227">
        <f>(SUM('1.  LRAMVA Summary'!H$54:H$80)+SUM('1.  LRAMVA Summary'!H$81:H$82)*(MONTH($E152)-1)/12)*$H152</f>
        <v>0</v>
      </c>
      <c r="N152" s="227">
        <f>(SUM('1.  LRAMVA Summary'!I$54:I$80)+SUM('1.  LRAMVA Summary'!I$81:I$82)*(MONTH($E152)-1)/12)*$H152</f>
        <v>0.7746762055033849</v>
      </c>
      <c r="O152" s="227">
        <f>(SUM('1.  LRAMVA Summary'!J$54:J$80)+SUM('1.  LRAMVA Summary'!J$81:J$82)*(MONTH($E152)-1)/12)*$H152</f>
        <v>0</v>
      </c>
      <c r="P152" s="227">
        <f>(SUM('1.  LRAMVA Summary'!K$54:K$80)+SUM('1.  LRAMVA Summary'!K$81:K$82)*(MONTH($E152)-1)/12)*$H152</f>
        <v>0</v>
      </c>
      <c r="Q152" s="227">
        <f>(SUM('1.  LRAMVA Summary'!L$54:L$80)+SUM('1.  LRAMVA Summary'!L$81:L$82)*(MONTH($E152)-1)/12)*$H152</f>
        <v>0</v>
      </c>
      <c r="R152" s="227">
        <f>(SUM('1.  LRAMVA Summary'!M$54:M$80)+SUM('1.  LRAMVA Summary'!M$81:M$82)*(MONTH($E152)-1)/12)*$H152</f>
        <v>0</v>
      </c>
      <c r="S152" s="227">
        <f>(SUM('1.  LRAMVA Summary'!N$54:N$80)+SUM('1.  LRAMVA Summary'!N$81:N$82)*(MONTH($E152)-1)/12)*$H152</f>
        <v>0</v>
      </c>
      <c r="T152" s="227">
        <f>(SUM('1.  LRAMVA Summary'!O$54:O$80)+SUM('1.  LRAMVA Summary'!O$81:O$82)*(MONTH($E152)-1)/12)*$H152</f>
        <v>0</v>
      </c>
      <c r="U152" s="227">
        <f>(SUM('1.  LRAMVA Summary'!P$54:P$80)+SUM('1.  LRAMVA Summary'!P$81:P$82)*(MONTH($E152)-1)/12)*$H152</f>
        <v>0</v>
      </c>
      <c r="V152" s="227">
        <f>(SUM('1.  LRAMVA Summary'!Q$54:Q$80)+SUM('1.  LRAMVA Summary'!Q$81:Q$82)*(MONTH($E152)-1)/12)*$H152</f>
        <v>0</v>
      </c>
      <c r="W152" s="228">
        <f t="shared" si="89"/>
        <v>1189.1114733816073</v>
      </c>
    </row>
    <row r="153" spans="2:23" s="9" customFormat="1">
      <c r="B153" s="66"/>
      <c r="E153" s="211">
        <v>43922</v>
      </c>
      <c r="F153" s="211" t="s">
        <v>184</v>
      </c>
      <c r="G153" s="212" t="s">
        <v>66</v>
      </c>
      <c r="H153" s="237">
        <f>$C$52/12</f>
        <v>1.8166666666666667E-3</v>
      </c>
      <c r="I153" s="227">
        <f>(SUM('1.  LRAMVA Summary'!D$54:D$80)+SUM('1.  LRAMVA Summary'!D$81:D$82)*(MONTH($E153)-1)/12)*$H153</f>
        <v>149.10030192213301</v>
      </c>
      <c r="J153" s="227">
        <f>(SUM('1.  LRAMVA Summary'!E$54:E$80)+SUM('1.  LRAMVA Summary'!E$81:E$82)*(MONTH($E153)-1)/12)*$H153</f>
        <v>435.82081516585356</v>
      </c>
      <c r="K153" s="227">
        <f>(SUM('1.  LRAMVA Summary'!F$54:F$80)+SUM('1.  LRAMVA Summary'!F$81:F$82)*(MONTH($E153)-1)/12)*$H153</f>
        <v>603.41568008811737</v>
      </c>
      <c r="L153" s="227">
        <f>(SUM('1.  LRAMVA Summary'!G$54:G$80)+SUM('1.  LRAMVA Summary'!G$81:G$82)*(MONTH($E153)-1)/12)*$H153</f>
        <v>0</v>
      </c>
      <c r="M153" s="227">
        <f>(SUM('1.  LRAMVA Summary'!H$54:H$80)+SUM('1.  LRAMVA Summary'!H$81:H$82)*(MONTH($E153)-1)/12)*$H153</f>
        <v>0</v>
      </c>
      <c r="N153" s="227">
        <f>(SUM('1.  LRAMVA Summary'!I$54:I$80)+SUM('1.  LRAMVA Summary'!I$81:I$82)*(MONTH($E153)-1)/12)*$H153</f>
        <v>0.7746762055033849</v>
      </c>
      <c r="O153" s="227">
        <f>(SUM('1.  LRAMVA Summary'!J$54:J$80)+SUM('1.  LRAMVA Summary'!J$81:J$82)*(MONTH($E153)-1)/12)*$H153</f>
        <v>0</v>
      </c>
      <c r="P153" s="227">
        <f>(SUM('1.  LRAMVA Summary'!K$54:K$80)+SUM('1.  LRAMVA Summary'!K$81:K$82)*(MONTH($E153)-1)/12)*$H153</f>
        <v>0</v>
      </c>
      <c r="Q153" s="227">
        <f>(SUM('1.  LRAMVA Summary'!L$54:L$80)+SUM('1.  LRAMVA Summary'!L$81:L$82)*(MONTH($E153)-1)/12)*$H153</f>
        <v>0</v>
      </c>
      <c r="R153" s="227">
        <f>(SUM('1.  LRAMVA Summary'!M$54:M$80)+SUM('1.  LRAMVA Summary'!M$81:M$82)*(MONTH($E153)-1)/12)*$H153</f>
        <v>0</v>
      </c>
      <c r="S153" s="227">
        <f>(SUM('1.  LRAMVA Summary'!N$54:N$80)+SUM('1.  LRAMVA Summary'!N$81:N$82)*(MONTH($E153)-1)/12)*$H153</f>
        <v>0</v>
      </c>
      <c r="T153" s="227">
        <f>(SUM('1.  LRAMVA Summary'!O$54:O$80)+SUM('1.  LRAMVA Summary'!O$81:O$82)*(MONTH($E153)-1)/12)*$H153</f>
        <v>0</v>
      </c>
      <c r="U153" s="227">
        <f>(SUM('1.  LRAMVA Summary'!P$54:P$80)+SUM('1.  LRAMVA Summary'!P$81:P$82)*(MONTH($E153)-1)/12)*$H153</f>
        <v>0</v>
      </c>
      <c r="V153" s="227">
        <f>(SUM('1.  LRAMVA Summary'!Q$54:Q$80)+SUM('1.  LRAMVA Summary'!Q$81:Q$82)*(MONTH($E153)-1)/12)*$H153</f>
        <v>0</v>
      </c>
      <c r="W153" s="228">
        <f t="shared" si="89"/>
        <v>1189.1114733816073</v>
      </c>
    </row>
    <row r="154" spans="2:23" s="9" customFormat="1">
      <c r="B154" s="66"/>
      <c r="E154" s="211">
        <v>43952</v>
      </c>
      <c r="F154" s="211" t="s">
        <v>184</v>
      </c>
      <c r="G154" s="212" t="s">
        <v>66</v>
      </c>
      <c r="H154" s="237">
        <f t="shared" ref="H154:H155" si="90">$C$52/12</f>
        <v>1.8166666666666667E-3</v>
      </c>
      <c r="I154" s="227">
        <f>(SUM('1.  LRAMVA Summary'!D$54:D$80)+SUM('1.  LRAMVA Summary'!D$81:D$82)*(MONTH($E154)-1)/12)*$H154</f>
        <v>149.10030192213301</v>
      </c>
      <c r="J154" s="227">
        <f>(SUM('1.  LRAMVA Summary'!E$54:E$80)+SUM('1.  LRAMVA Summary'!E$81:E$82)*(MONTH($E154)-1)/12)*$H154</f>
        <v>435.82081516585356</v>
      </c>
      <c r="K154" s="227">
        <f>(SUM('1.  LRAMVA Summary'!F$54:F$80)+SUM('1.  LRAMVA Summary'!F$81:F$82)*(MONTH($E154)-1)/12)*$H154</f>
        <v>603.41568008811737</v>
      </c>
      <c r="L154" s="227">
        <f>(SUM('1.  LRAMVA Summary'!G$54:G$80)+SUM('1.  LRAMVA Summary'!G$81:G$82)*(MONTH($E154)-1)/12)*$H154</f>
        <v>0</v>
      </c>
      <c r="M154" s="227">
        <f>(SUM('1.  LRAMVA Summary'!H$54:H$80)+SUM('1.  LRAMVA Summary'!H$81:H$82)*(MONTH($E154)-1)/12)*$H154</f>
        <v>0</v>
      </c>
      <c r="N154" s="227">
        <f>(SUM('1.  LRAMVA Summary'!I$54:I$80)+SUM('1.  LRAMVA Summary'!I$81:I$82)*(MONTH($E154)-1)/12)*$H154</f>
        <v>0.7746762055033849</v>
      </c>
      <c r="O154" s="227">
        <f>(SUM('1.  LRAMVA Summary'!J$54:J$80)+SUM('1.  LRAMVA Summary'!J$81:J$82)*(MONTH($E154)-1)/12)*$H154</f>
        <v>0</v>
      </c>
      <c r="P154" s="227">
        <f>(SUM('1.  LRAMVA Summary'!K$54:K$80)+SUM('1.  LRAMVA Summary'!K$81:K$82)*(MONTH($E154)-1)/12)*$H154</f>
        <v>0</v>
      </c>
      <c r="Q154" s="227">
        <f>(SUM('1.  LRAMVA Summary'!L$54:L$80)+SUM('1.  LRAMVA Summary'!L$81:L$82)*(MONTH($E154)-1)/12)*$H154</f>
        <v>0</v>
      </c>
      <c r="R154" s="227">
        <f>(SUM('1.  LRAMVA Summary'!M$54:M$80)+SUM('1.  LRAMVA Summary'!M$81:M$82)*(MONTH($E154)-1)/12)*$H154</f>
        <v>0</v>
      </c>
      <c r="S154" s="227">
        <f>(SUM('1.  LRAMVA Summary'!N$54:N$80)+SUM('1.  LRAMVA Summary'!N$81:N$82)*(MONTH($E154)-1)/12)*$H154</f>
        <v>0</v>
      </c>
      <c r="T154" s="227">
        <f>(SUM('1.  LRAMVA Summary'!O$54:O$80)+SUM('1.  LRAMVA Summary'!O$81:O$82)*(MONTH($E154)-1)/12)*$H154</f>
        <v>0</v>
      </c>
      <c r="U154" s="227">
        <f>(SUM('1.  LRAMVA Summary'!P$54:P$80)+SUM('1.  LRAMVA Summary'!P$81:P$82)*(MONTH($E154)-1)/12)*$H154</f>
        <v>0</v>
      </c>
      <c r="V154" s="227">
        <f>(SUM('1.  LRAMVA Summary'!Q$54:Q$80)+SUM('1.  LRAMVA Summary'!Q$81:Q$82)*(MONTH($E154)-1)/12)*$H154</f>
        <v>0</v>
      </c>
      <c r="W154" s="228">
        <f t="shared" si="89"/>
        <v>1189.1114733816073</v>
      </c>
    </row>
    <row r="155" spans="2:23" s="9" customFormat="1">
      <c r="B155" s="66"/>
      <c r="E155" s="211">
        <v>43983</v>
      </c>
      <c r="F155" s="211" t="s">
        <v>184</v>
      </c>
      <c r="G155" s="212" t="s">
        <v>66</v>
      </c>
      <c r="H155" s="237">
        <f t="shared" si="90"/>
        <v>1.8166666666666667E-3</v>
      </c>
      <c r="I155" s="227">
        <f>(SUM('1.  LRAMVA Summary'!D$54:D$80)+SUM('1.  LRAMVA Summary'!D$81:D$82)*(MONTH($E155)-1)/12)*$H155</f>
        <v>149.10030192213301</v>
      </c>
      <c r="J155" s="227">
        <f>(SUM('1.  LRAMVA Summary'!E$54:E$80)+SUM('1.  LRAMVA Summary'!E$81:E$82)*(MONTH($E155)-1)/12)*$H155</f>
        <v>435.82081516585356</v>
      </c>
      <c r="K155" s="227">
        <f>(SUM('1.  LRAMVA Summary'!F$54:F$80)+SUM('1.  LRAMVA Summary'!F$81:F$82)*(MONTH($E155)-1)/12)*$H155</f>
        <v>603.41568008811737</v>
      </c>
      <c r="L155" s="227">
        <f>(SUM('1.  LRAMVA Summary'!G$54:G$80)+SUM('1.  LRAMVA Summary'!G$81:G$82)*(MONTH($E155)-1)/12)*$H155</f>
        <v>0</v>
      </c>
      <c r="M155" s="227">
        <f>(SUM('1.  LRAMVA Summary'!H$54:H$80)+SUM('1.  LRAMVA Summary'!H$81:H$82)*(MONTH($E155)-1)/12)*$H155</f>
        <v>0</v>
      </c>
      <c r="N155" s="227">
        <f>(SUM('1.  LRAMVA Summary'!I$54:I$80)+SUM('1.  LRAMVA Summary'!I$81:I$82)*(MONTH($E155)-1)/12)*$H155</f>
        <v>0.7746762055033849</v>
      </c>
      <c r="O155" s="227">
        <f>(SUM('1.  LRAMVA Summary'!J$54:J$80)+SUM('1.  LRAMVA Summary'!J$81:J$82)*(MONTH($E155)-1)/12)*$H155</f>
        <v>0</v>
      </c>
      <c r="P155" s="227">
        <f>(SUM('1.  LRAMVA Summary'!K$54:K$80)+SUM('1.  LRAMVA Summary'!K$81:K$82)*(MONTH($E155)-1)/12)*$H155</f>
        <v>0</v>
      </c>
      <c r="Q155" s="227">
        <f>(SUM('1.  LRAMVA Summary'!L$54:L$80)+SUM('1.  LRAMVA Summary'!L$81:L$82)*(MONTH($E155)-1)/12)*$H155</f>
        <v>0</v>
      </c>
      <c r="R155" s="227">
        <f>(SUM('1.  LRAMVA Summary'!M$54:M$80)+SUM('1.  LRAMVA Summary'!M$81:M$82)*(MONTH($E155)-1)/12)*$H155</f>
        <v>0</v>
      </c>
      <c r="S155" s="227">
        <f>(SUM('1.  LRAMVA Summary'!N$54:N$80)+SUM('1.  LRAMVA Summary'!N$81:N$82)*(MONTH($E155)-1)/12)*$H155</f>
        <v>0</v>
      </c>
      <c r="T155" s="227">
        <f>(SUM('1.  LRAMVA Summary'!O$54:O$80)+SUM('1.  LRAMVA Summary'!O$81:O$82)*(MONTH($E155)-1)/12)*$H155</f>
        <v>0</v>
      </c>
      <c r="U155" s="227">
        <f>(SUM('1.  LRAMVA Summary'!P$54:P$80)+SUM('1.  LRAMVA Summary'!P$81:P$82)*(MONTH($E155)-1)/12)*$H155</f>
        <v>0</v>
      </c>
      <c r="V155" s="227">
        <f>(SUM('1.  LRAMVA Summary'!Q$54:Q$80)+SUM('1.  LRAMVA Summary'!Q$81:Q$82)*(MONTH($E155)-1)/12)*$H155</f>
        <v>0</v>
      </c>
      <c r="W155" s="228">
        <f t="shared" si="89"/>
        <v>1189.1114733816073</v>
      </c>
    </row>
    <row r="156" spans="2:23" s="9" customFormat="1">
      <c r="B156" s="66"/>
      <c r="E156" s="211">
        <v>44013</v>
      </c>
      <c r="F156" s="211" t="s">
        <v>184</v>
      </c>
      <c r="G156" s="212" t="s">
        <v>68</v>
      </c>
      <c r="H156" s="237">
        <f>$C$53/12</f>
        <v>4.75E-4</v>
      </c>
      <c r="I156" s="227">
        <f>(SUM('1.  LRAMVA Summary'!D$54:D$80)+SUM('1.  LRAMVA Summary'!D$81:D$82)*(MONTH($E156)-1)/12)*$H156</f>
        <v>38.984941328264135</v>
      </c>
      <c r="J156" s="227">
        <f>(SUM('1.  LRAMVA Summary'!E$54:E$80)+SUM('1.  LRAMVA Summary'!E$81:E$82)*(MONTH($E156)-1)/12)*$H156</f>
        <v>113.95314891951216</v>
      </c>
      <c r="K156" s="227">
        <f>(SUM('1.  LRAMVA Summary'!F$54:F$80)+SUM('1.  LRAMVA Summary'!F$81:F$82)*(MONTH($E156)-1)/12)*$H156</f>
        <v>157.77382461019582</v>
      </c>
      <c r="L156" s="227">
        <f>(SUM('1.  LRAMVA Summary'!G$54:G$80)+SUM('1.  LRAMVA Summary'!G$81:G$82)*(MONTH($E156)-1)/12)*$H156</f>
        <v>0</v>
      </c>
      <c r="M156" s="227">
        <f>(SUM('1.  LRAMVA Summary'!H$54:H$80)+SUM('1.  LRAMVA Summary'!H$81:H$82)*(MONTH($E156)-1)/12)*$H156</f>
        <v>0</v>
      </c>
      <c r="N156" s="227">
        <f>(SUM('1.  LRAMVA Summary'!I$54:I$80)+SUM('1.  LRAMVA Summary'!I$81:I$82)*(MONTH($E156)-1)/12)*$H156</f>
        <v>0.20255295281510521</v>
      </c>
      <c r="O156" s="227">
        <f>(SUM('1.  LRAMVA Summary'!J$54:J$80)+SUM('1.  LRAMVA Summary'!J$81:J$82)*(MONTH($E156)-1)/12)*$H156</f>
        <v>0</v>
      </c>
      <c r="P156" s="227">
        <f>(SUM('1.  LRAMVA Summary'!K$54:K$80)+SUM('1.  LRAMVA Summary'!K$81:K$82)*(MONTH($E156)-1)/12)*$H156</f>
        <v>0</v>
      </c>
      <c r="Q156" s="227">
        <f>(SUM('1.  LRAMVA Summary'!L$54:L$80)+SUM('1.  LRAMVA Summary'!L$81:L$82)*(MONTH($E156)-1)/12)*$H156</f>
        <v>0</v>
      </c>
      <c r="R156" s="227">
        <f>(SUM('1.  LRAMVA Summary'!M$54:M$80)+SUM('1.  LRAMVA Summary'!M$81:M$82)*(MONTH($E156)-1)/12)*$H156</f>
        <v>0</v>
      </c>
      <c r="S156" s="227">
        <f>(SUM('1.  LRAMVA Summary'!N$54:N$80)+SUM('1.  LRAMVA Summary'!N$81:N$82)*(MONTH($E156)-1)/12)*$H156</f>
        <v>0</v>
      </c>
      <c r="T156" s="227">
        <f>(SUM('1.  LRAMVA Summary'!O$54:O$80)+SUM('1.  LRAMVA Summary'!O$81:O$82)*(MONTH($E156)-1)/12)*$H156</f>
        <v>0</v>
      </c>
      <c r="U156" s="227">
        <f>(SUM('1.  LRAMVA Summary'!P$54:P$80)+SUM('1.  LRAMVA Summary'!P$81:P$82)*(MONTH($E156)-1)/12)*$H156</f>
        <v>0</v>
      </c>
      <c r="V156" s="227">
        <f>(SUM('1.  LRAMVA Summary'!Q$54:Q$80)+SUM('1.  LRAMVA Summary'!Q$81:Q$82)*(MONTH($E156)-1)/12)*$H156</f>
        <v>0</v>
      </c>
      <c r="W156" s="228">
        <f t="shared" si="89"/>
        <v>310.91446781078724</v>
      </c>
    </row>
    <row r="157" spans="2:23" s="9" customFormat="1">
      <c r="B157" s="66"/>
      <c r="E157" s="211">
        <v>44044</v>
      </c>
      <c r="F157" s="211" t="s">
        <v>184</v>
      </c>
      <c r="G157" s="212" t="s">
        <v>68</v>
      </c>
      <c r="H157" s="237">
        <f t="shared" ref="H157:H158" si="91">$C$53/12</f>
        <v>4.75E-4</v>
      </c>
      <c r="I157" s="227">
        <f>(SUM('1.  LRAMVA Summary'!D$54:D$80)+SUM('1.  LRAMVA Summary'!D$81:D$82)*(MONTH($E157)-1)/12)*$H157</f>
        <v>38.984941328264135</v>
      </c>
      <c r="J157" s="227">
        <f>(SUM('1.  LRAMVA Summary'!E$54:E$80)+SUM('1.  LRAMVA Summary'!E$81:E$82)*(MONTH($E157)-1)/12)*$H157</f>
        <v>113.95314891951216</v>
      </c>
      <c r="K157" s="227">
        <f>(SUM('1.  LRAMVA Summary'!F$54:F$80)+SUM('1.  LRAMVA Summary'!F$81:F$82)*(MONTH($E157)-1)/12)*$H157</f>
        <v>157.77382461019582</v>
      </c>
      <c r="L157" s="227">
        <f>(SUM('1.  LRAMVA Summary'!G$54:G$80)+SUM('1.  LRAMVA Summary'!G$81:G$82)*(MONTH($E157)-1)/12)*$H157</f>
        <v>0</v>
      </c>
      <c r="M157" s="227">
        <f>(SUM('1.  LRAMVA Summary'!H$54:H$80)+SUM('1.  LRAMVA Summary'!H$81:H$82)*(MONTH($E157)-1)/12)*$H157</f>
        <v>0</v>
      </c>
      <c r="N157" s="227">
        <f>(SUM('1.  LRAMVA Summary'!I$54:I$80)+SUM('1.  LRAMVA Summary'!I$81:I$82)*(MONTH($E157)-1)/12)*$H157</f>
        <v>0.20255295281510521</v>
      </c>
      <c r="O157" s="227">
        <f>(SUM('1.  LRAMVA Summary'!J$54:J$80)+SUM('1.  LRAMVA Summary'!J$81:J$82)*(MONTH($E157)-1)/12)*$H157</f>
        <v>0</v>
      </c>
      <c r="P157" s="227">
        <f>(SUM('1.  LRAMVA Summary'!K$54:K$80)+SUM('1.  LRAMVA Summary'!K$81:K$82)*(MONTH($E157)-1)/12)*$H157</f>
        <v>0</v>
      </c>
      <c r="Q157" s="227">
        <f>(SUM('1.  LRAMVA Summary'!L$54:L$80)+SUM('1.  LRAMVA Summary'!L$81:L$82)*(MONTH($E157)-1)/12)*$H157</f>
        <v>0</v>
      </c>
      <c r="R157" s="227">
        <f>(SUM('1.  LRAMVA Summary'!M$54:M$80)+SUM('1.  LRAMVA Summary'!M$81:M$82)*(MONTH($E157)-1)/12)*$H157</f>
        <v>0</v>
      </c>
      <c r="S157" s="227">
        <f>(SUM('1.  LRAMVA Summary'!N$54:N$80)+SUM('1.  LRAMVA Summary'!N$81:N$82)*(MONTH($E157)-1)/12)*$H157</f>
        <v>0</v>
      </c>
      <c r="T157" s="227">
        <f>(SUM('1.  LRAMVA Summary'!O$54:O$80)+SUM('1.  LRAMVA Summary'!O$81:O$82)*(MONTH($E157)-1)/12)*$H157</f>
        <v>0</v>
      </c>
      <c r="U157" s="227">
        <f>(SUM('1.  LRAMVA Summary'!P$54:P$80)+SUM('1.  LRAMVA Summary'!P$81:P$82)*(MONTH($E157)-1)/12)*$H157</f>
        <v>0</v>
      </c>
      <c r="V157" s="227">
        <f>(SUM('1.  LRAMVA Summary'!Q$54:Q$80)+SUM('1.  LRAMVA Summary'!Q$81:Q$82)*(MONTH($E157)-1)/12)*$H157</f>
        <v>0</v>
      </c>
      <c r="W157" s="228">
        <f t="shared" si="89"/>
        <v>310.91446781078724</v>
      </c>
    </row>
    <row r="158" spans="2:23" s="9" customFormat="1">
      <c r="B158" s="66"/>
      <c r="E158" s="211">
        <v>44075</v>
      </c>
      <c r="F158" s="211" t="s">
        <v>184</v>
      </c>
      <c r="G158" s="212" t="s">
        <v>68</v>
      </c>
      <c r="H158" s="237">
        <f t="shared" si="91"/>
        <v>4.75E-4</v>
      </c>
      <c r="I158" s="227">
        <f>(SUM('1.  LRAMVA Summary'!D$54:D$80)+SUM('1.  LRAMVA Summary'!D$81:D$82)*(MONTH($E158)-1)/12)*$H158</f>
        <v>38.984941328264135</v>
      </c>
      <c r="J158" s="227">
        <f>(SUM('1.  LRAMVA Summary'!E$54:E$80)+SUM('1.  LRAMVA Summary'!E$81:E$82)*(MONTH($E158)-1)/12)*$H158</f>
        <v>113.95314891951216</v>
      </c>
      <c r="K158" s="227">
        <f>(SUM('1.  LRAMVA Summary'!F$54:F$80)+SUM('1.  LRAMVA Summary'!F$81:F$82)*(MONTH($E158)-1)/12)*$H158</f>
        <v>157.77382461019582</v>
      </c>
      <c r="L158" s="227">
        <f>(SUM('1.  LRAMVA Summary'!G$54:G$80)+SUM('1.  LRAMVA Summary'!G$81:G$82)*(MONTH($E158)-1)/12)*$H158</f>
        <v>0</v>
      </c>
      <c r="M158" s="227">
        <f>(SUM('1.  LRAMVA Summary'!H$54:H$80)+SUM('1.  LRAMVA Summary'!H$81:H$82)*(MONTH($E158)-1)/12)*$H158</f>
        <v>0</v>
      </c>
      <c r="N158" s="227">
        <f>(SUM('1.  LRAMVA Summary'!I$54:I$80)+SUM('1.  LRAMVA Summary'!I$81:I$82)*(MONTH($E158)-1)/12)*$H158</f>
        <v>0.20255295281510521</v>
      </c>
      <c r="O158" s="227">
        <f>(SUM('1.  LRAMVA Summary'!J$54:J$80)+SUM('1.  LRAMVA Summary'!J$81:J$82)*(MONTH($E158)-1)/12)*$H158</f>
        <v>0</v>
      </c>
      <c r="P158" s="227">
        <f>(SUM('1.  LRAMVA Summary'!K$54:K$80)+SUM('1.  LRAMVA Summary'!K$81:K$82)*(MONTH($E158)-1)/12)*$H158</f>
        <v>0</v>
      </c>
      <c r="Q158" s="227">
        <f>(SUM('1.  LRAMVA Summary'!L$54:L$80)+SUM('1.  LRAMVA Summary'!L$81:L$82)*(MONTH($E158)-1)/12)*$H158</f>
        <v>0</v>
      </c>
      <c r="R158" s="227">
        <f>(SUM('1.  LRAMVA Summary'!M$54:M$80)+SUM('1.  LRAMVA Summary'!M$81:M$82)*(MONTH($E158)-1)/12)*$H158</f>
        <v>0</v>
      </c>
      <c r="S158" s="227">
        <f>(SUM('1.  LRAMVA Summary'!N$54:N$80)+SUM('1.  LRAMVA Summary'!N$81:N$82)*(MONTH($E158)-1)/12)*$H158</f>
        <v>0</v>
      </c>
      <c r="T158" s="227">
        <f>(SUM('1.  LRAMVA Summary'!O$54:O$80)+SUM('1.  LRAMVA Summary'!O$81:O$82)*(MONTH($E158)-1)/12)*$H158</f>
        <v>0</v>
      </c>
      <c r="U158" s="227">
        <f>(SUM('1.  LRAMVA Summary'!P$54:P$80)+SUM('1.  LRAMVA Summary'!P$81:P$82)*(MONTH($E158)-1)/12)*$H158</f>
        <v>0</v>
      </c>
      <c r="V158" s="227">
        <f>(SUM('1.  LRAMVA Summary'!Q$54:Q$80)+SUM('1.  LRAMVA Summary'!Q$81:Q$82)*(MONTH($E158)-1)/12)*$H158</f>
        <v>0</v>
      </c>
      <c r="W158" s="228">
        <f t="shared" si="89"/>
        <v>310.91446781078724</v>
      </c>
    </row>
    <row r="159" spans="2:23" s="9" customFormat="1">
      <c r="B159" s="66"/>
      <c r="E159" s="211">
        <v>44105</v>
      </c>
      <c r="F159" s="211" t="s">
        <v>184</v>
      </c>
      <c r="G159" s="212" t="s">
        <v>69</v>
      </c>
      <c r="H159" s="237">
        <f>$C$54/12</f>
        <v>4.75E-4</v>
      </c>
      <c r="I159" s="227">
        <f>(SUM('1.  LRAMVA Summary'!D$54:D$80)+SUM('1.  LRAMVA Summary'!D$81:D$82)*(MONTH($E159)-1)/12)*$H159</f>
        <v>38.984941328264135</v>
      </c>
      <c r="J159" s="227">
        <f>(SUM('1.  LRAMVA Summary'!E$54:E$80)+SUM('1.  LRAMVA Summary'!E$81:E$82)*(MONTH($E159)-1)/12)*$H159</f>
        <v>113.95314891951216</v>
      </c>
      <c r="K159" s="227">
        <f>(SUM('1.  LRAMVA Summary'!F$54:F$80)+SUM('1.  LRAMVA Summary'!F$81:F$82)*(MONTH($E159)-1)/12)*$H159</f>
        <v>157.77382461019582</v>
      </c>
      <c r="L159" s="227">
        <f>(SUM('1.  LRAMVA Summary'!G$54:G$80)+SUM('1.  LRAMVA Summary'!G$81:G$82)*(MONTH($E159)-1)/12)*$H159</f>
        <v>0</v>
      </c>
      <c r="M159" s="227">
        <f>(SUM('1.  LRAMVA Summary'!H$54:H$80)+SUM('1.  LRAMVA Summary'!H$81:H$82)*(MONTH($E159)-1)/12)*$H159</f>
        <v>0</v>
      </c>
      <c r="N159" s="227">
        <f>(SUM('1.  LRAMVA Summary'!I$54:I$80)+SUM('1.  LRAMVA Summary'!I$81:I$82)*(MONTH($E159)-1)/12)*$H159</f>
        <v>0.20255295281510521</v>
      </c>
      <c r="O159" s="227">
        <f>(SUM('1.  LRAMVA Summary'!J$54:J$80)+SUM('1.  LRAMVA Summary'!J$81:J$82)*(MONTH($E159)-1)/12)*$H159</f>
        <v>0</v>
      </c>
      <c r="P159" s="227">
        <f>(SUM('1.  LRAMVA Summary'!K$54:K$80)+SUM('1.  LRAMVA Summary'!K$81:K$82)*(MONTH($E159)-1)/12)*$H159</f>
        <v>0</v>
      </c>
      <c r="Q159" s="227">
        <f>(SUM('1.  LRAMVA Summary'!L$54:L$80)+SUM('1.  LRAMVA Summary'!L$81:L$82)*(MONTH($E159)-1)/12)*$H159</f>
        <v>0</v>
      </c>
      <c r="R159" s="227">
        <f>(SUM('1.  LRAMVA Summary'!M$54:M$80)+SUM('1.  LRAMVA Summary'!M$81:M$82)*(MONTH($E159)-1)/12)*$H159</f>
        <v>0</v>
      </c>
      <c r="S159" s="227">
        <f>(SUM('1.  LRAMVA Summary'!N$54:N$80)+SUM('1.  LRAMVA Summary'!N$81:N$82)*(MONTH($E159)-1)/12)*$H159</f>
        <v>0</v>
      </c>
      <c r="T159" s="227">
        <f>(SUM('1.  LRAMVA Summary'!O$54:O$80)+SUM('1.  LRAMVA Summary'!O$81:O$82)*(MONTH($E159)-1)/12)*$H159</f>
        <v>0</v>
      </c>
      <c r="U159" s="227">
        <f>(SUM('1.  LRAMVA Summary'!P$54:P$80)+SUM('1.  LRAMVA Summary'!P$81:P$82)*(MONTH($E159)-1)/12)*$H159</f>
        <v>0</v>
      </c>
      <c r="V159" s="227">
        <f>(SUM('1.  LRAMVA Summary'!Q$54:Q$80)+SUM('1.  LRAMVA Summary'!Q$81:Q$82)*(MONTH($E159)-1)/12)*$H159</f>
        <v>0</v>
      </c>
      <c r="W159" s="228">
        <f t="shared" si="89"/>
        <v>310.91446781078724</v>
      </c>
    </row>
    <row r="160" spans="2:23" s="9" customFormat="1">
      <c r="B160" s="66"/>
      <c r="E160" s="211">
        <v>44136</v>
      </c>
      <c r="F160" s="211" t="s">
        <v>184</v>
      </c>
      <c r="G160" s="212" t="s">
        <v>69</v>
      </c>
      <c r="H160" s="237">
        <f t="shared" ref="H160:H161" si="92">$C$54/12</f>
        <v>4.75E-4</v>
      </c>
      <c r="I160" s="227">
        <f>(SUM('1.  LRAMVA Summary'!D$54:D$80)+SUM('1.  LRAMVA Summary'!D$81:D$82)*(MONTH($E160)-1)/12)*$H160</f>
        <v>38.984941328264135</v>
      </c>
      <c r="J160" s="227">
        <f>(SUM('1.  LRAMVA Summary'!E$54:E$80)+SUM('1.  LRAMVA Summary'!E$81:E$82)*(MONTH($E160)-1)/12)*$H160</f>
        <v>113.95314891951216</v>
      </c>
      <c r="K160" s="227">
        <f>(SUM('1.  LRAMVA Summary'!F$54:F$80)+SUM('1.  LRAMVA Summary'!F$81:F$82)*(MONTH($E160)-1)/12)*$H160</f>
        <v>157.77382461019582</v>
      </c>
      <c r="L160" s="227">
        <f>(SUM('1.  LRAMVA Summary'!G$54:G$80)+SUM('1.  LRAMVA Summary'!G$81:G$82)*(MONTH($E160)-1)/12)*$H160</f>
        <v>0</v>
      </c>
      <c r="M160" s="227">
        <f>(SUM('1.  LRAMVA Summary'!H$54:H$80)+SUM('1.  LRAMVA Summary'!H$81:H$82)*(MONTH($E160)-1)/12)*$H160</f>
        <v>0</v>
      </c>
      <c r="N160" s="227">
        <f>(SUM('1.  LRAMVA Summary'!I$54:I$80)+SUM('1.  LRAMVA Summary'!I$81:I$82)*(MONTH($E160)-1)/12)*$H160</f>
        <v>0.20255295281510521</v>
      </c>
      <c r="O160" s="227">
        <f>(SUM('1.  LRAMVA Summary'!J$54:J$80)+SUM('1.  LRAMVA Summary'!J$81:J$82)*(MONTH($E160)-1)/12)*$H160</f>
        <v>0</v>
      </c>
      <c r="P160" s="227">
        <f>(SUM('1.  LRAMVA Summary'!K$54:K$80)+SUM('1.  LRAMVA Summary'!K$81:K$82)*(MONTH($E160)-1)/12)*$H160</f>
        <v>0</v>
      </c>
      <c r="Q160" s="227">
        <f>(SUM('1.  LRAMVA Summary'!L$54:L$80)+SUM('1.  LRAMVA Summary'!L$81:L$82)*(MONTH($E160)-1)/12)*$H160</f>
        <v>0</v>
      </c>
      <c r="R160" s="227">
        <f>(SUM('1.  LRAMVA Summary'!M$54:M$80)+SUM('1.  LRAMVA Summary'!M$81:M$82)*(MONTH($E160)-1)/12)*$H160</f>
        <v>0</v>
      </c>
      <c r="S160" s="227">
        <f>(SUM('1.  LRAMVA Summary'!N$54:N$80)+SUM('1.  LRAMVA Summary'!N$81:N$82)*(MONTH($E160)-1)/12)*$H160</f>
        <v>0</v>
      </c>
      <c r="T160" s="227">
        <f>(SUM('1.  LRAMVA Summary'!O$54:O$80)+SUM('1.  LRAMVA Summary'!O$81:O$82)*(MONTH($E160)-1)/12)*$H160</f>
        <v>0</v>
      </c>
      <c r="U160" s="227">
        <f>(SUM('1.  LRAMVA Summary'!P$54:P$80)+SUM('1.  LRAMVA Summary'!P$81:P$82)*(MONTH($E160)-1)/12)*$H160</f>
        <v>0</v>
      </c>
      <c r="V160" s="227">
        <f>(SUM('1.  LRAMVA Summary'!Q$54:Q$80)+SUM('1.  LRAMVA Summary'!Q$81:Q$82)*(MONTH($E160)-1)/12)*$H160</f>
        <v>0</v>
      </c>
      <c r="W160" s="228">
        <f t="shared" si="89"/>
        <v>310.91446781078724</v>
      </c>
    </row>
    <row r="161" spans="2:23" s="9" customFormat="1">
      <c r="B161" s="66"/>
      <c r="E161" s="211">
        <v>44166</v>
      </c>
      <c r="F161" s="211" t="s">
        <v>184</v>
      </c>
      <c r="G161" s="212" t="s">
        <v>69</v>
      </c>
      <c r="H161" s="237">
        <f t="shared" si="92"/>
        <v>4.75E-4</v>
      </c>
      <c r="I161" s="227">
        <f>(SUM('1.  LRAMVA Summary'!D$54:D$80)+SUM('1.  LRAMVA Summary'!D$81:D$82)*(MONTH($E161)-1)/12)*$H161</f>
        <v>38.984941328264135</v>
      </c>
      <c r="J161" s="227">
        <f>(SUM('1.  LRAMVA Summary'!E$54:E$80)+SUM('1.  LRAMVA Summary'!E$81:E$82)*(MONTH($E161)-1)/12)*$H161</f>
        <v>113.95314891951216</v>
      </c>
      <c r="K161" s="227">
        <f>(SUM('1.  LRAMVA Summary'!F$54:F$80)+SUM('1.  LRAMVA Summary'!F$81:F$82)*(MONTH($E161)-1)/12)*$H161</f>
        <v>157.77382461019582</v>
      </c>
      <c r="L161" s="227">
        <f>(SUM('1.  LRAMVA Summary'!G$54:G$80)+SUM('1.  LRAMVA Summary'!G$81:G$82)*(MONTH($E161)-1)/12)*$H161</f>
        <v>0</v>
      </c>
      <c r="M161" s="227">
        <f>(SUM('1.  LRAMVA Summary'!H$54:H$80)+SUM('1.  LRAMVA Summary'!H$81:H$82)*(MONTH($E161)-1)/12)*$H161</f>
        <v>0</v>
      </c>
      <c r="N161" s="227">
        <f>(SUM('1.  LRAMVA Summary'!I$54:I$80)+SUM('1.  LRAMVA Summary'!I$81:I$82)*(MONTH($E161)-1)/12)*$H161</f>
        <v>0.20255295281510521</v>
      </c>
      <c r="O161" s="227">
        <f>(SUM('1.  LRAMVA Summary'!J$54:J$80)+SUM('1.  LRAMVA Summary'!J$81:J$82)*(MONTH($E161)-1)/12)*$H161</f>
        <v>0</v>
      </c>
      <c r="P161" s="227">
        <f>(SUM('1.  LRAMVA Summary'!K$54:K$80)+SUM('1.  LRAMVA Summary'!K$81:K$82)*(MONTH($E161)-1)/12)*$H161</f>
        <v>0</v>
      </c>
      <c r="Q161" s="227">
        <f>(SUM('1.  LRAMVA Summary'!L$54:L$80)+SUM('1.  LRAMVA Summary'!L$81:L$82)*(MONTH($E161)-1)/12)*$H161</f>
        <v>0</v>
      </c>
      <c r="R161" s="227">
        <f>(SUM('1.  LRAMVA Summary'!M$54:M$80)+SUM('1.  LRAMVA Summary'!M$81:M$82)*(MONTH($E161)-1)/12)*$H161</f>
        <v>0</v>
      </c>
      <c r="S161" s="227">
        <f>(SUM('1.  LRAMVA Summary'!N$54:N$80)+SUM('1.  LRAMVA Summary'!N$81:N$82)*(MONTH($E161)-1)/12)*$H161</f>
        <v>0</v>
      </c>
      <c r="T161" s="227">
        <f>(SUM('1.  LRAMVA Summary'!O$54:O$80)+SUM('1.  LRAMVA Summary'!O$81:O$82)*(MONTH($E161)-1)/12)*$H161</f>
        <v>0</v>
      </c>
      <c r="U161" s="227">
        <f>(SUM('1.  LRAMVA Summary'!P$54:P$80)+SUM('1.  LRAMVA Summary'!P$81:P$82)*(MONTH($E161)-1)/12)*$H161</f>
        <v>0</v>
      </c>
      <c r="V161" s="227">
        <f>(SUM('1.  LRAMVA Summary'!Q$54:Q$80)+SUM('1.  LRAMVA Summary'!Q$81:Q$82)*(MONTH($E161)-1)/12)*$H161</f>
        <v>0</v>
      </c>
      <c r="W161" s="228">
        <f>SUM(I161:V161)</f>
        <v>310.91446781078724</v>
      </c>
    </row>
    <row r="162" spans="2:23" s="9" customFormat="1" ht="15" thickBot="1">
      <c r="B162" s="66"/>
      <c r="E162" s="213" t="s">
        <v>455</v>
      </c>
      <c r="F162" s="213"/>
      <c r="G162" s="214"/>
      <c r="H162" s="215"/>
      <c r="I162" s="216">
        <f>SUM(I149:I161)</f>
        <v>3349.8885987602675</v>
      </c>
      <c r="J162" s="216">
        <f>SUM(J149:J161)</f>
        <v>8006.1457164421881</v>
      </c>
      <c r="K162" s="216">
        <f t="shared" ref="K162:O162" si="93">SUM(K149:K161)</f>
        <v>11403.551453374423</v>
      </c>
      <c r="L162" s="216">
        <f t="shared" si="93"/>
        <v>0</v>
      </c>
      <c r="M162" s="216">
        <f t="shared" si="93"/>
        <v>0</v>
      </c>
      <c r="N162" s="216">
        <f t="shared" si="93"/>
        <v>14.727619078772307</v>
      </c>
      <c r="O162" s="216">
        <f t="shared" si="93"/>
        <v>0</v>
      </c>
      <c r="P162" s="216">
        <f t="shared" ref="P162:V162" si="94">SUM(P149:P161)</f>
        <v>0</v>
      </c>
      <c r="Q162" s="216">
        <f t="shared" si="94"/>
        <v>0</v>
      </c>
      <c r="R162" s="216">
        <f t="shared" si="94"/>
        <v>0</v>
      </c>
      <c r="S162" s="216">
        <f t="shared" si="94"/>
        <v>0</v>
      </c>
      <c r="T162" s="216">
        <f t="shared" si="94"/>
        <v>0</v>
      </c>
      <c r="U162" s="216">
        <f t="shared" si="94"/>
        <v>0</v>
      </c>
      <c r="V162" s="216">
        <f t="shared" si="94"/>
        <v>0</v>
      </c>
      <c r="W162" s="216">
        <f>SUM(W149:W161)</f>
        <v>22774.313387655642</v>
      </c>
    </row>
    <row r="163" spans="2:23" s="9" customFormat="1" ht="15" thickTop="1">
      <c r="B163" s="66"/>
      <c r="E163" s="217" t="s">
        <v>67</v>
      </c>
      <c r="F163" s="217"/>
      <c r="G163" s="218"/>
      <c r="H163" s="219"/>
      <c r="I163" s="220"/>
      <c r="J163" s="220"/>
      <c r="K163" s="220"/>
      <c r="L163" s="220"/>
      <c r="M163" s="220"/>
      <c r="N163" s="220"/>
      <c r="O163" s="220"/>
      <c r="P163" s="220"/>
      <c r="Q163" s="220"/>
      <c r="R163" s="220"/>
      <c r="S163" s="220"/>
      <c r="T163" s="220"/>
      <c r="U163" s="220"/>
      <c r="V163" s="220"/>
      <c r="W163" s="221"/>
    </row>
    <row r="164" spans="2:23" s="9" customFormat="1">
      <c r="B164" s="66"/>
      <c r="E164" s="222" t="s">
        <v>418</v>
      </c>
      <c r="F164" s="222"/>
      <c r="G164" s="223"/>
      <c r="H164" s="224"/>
      <c r="I164" s="225">
        <f>I162+I163</f>
        <v>3349.8885987602675</v>
      </c>
      <c r="J164" s="225">
        <f t="shared" ref="J164:V164" si="95">J162+J163</f>
        <v>8006.1457164421881</v>
      </c>
      <c r="K164" s="225">
        <f t="shared" si="95"/>
        <v>11403.551453374423</v>
      </c>
      <c r="L164" s="225">
        <f t="shared" si="95"/>
        <v>0</v>
      </c>
      <c r="M164" s="225">
        <f t="shared" si="95"/>
        <v>0</v>
      </c>
      <c r="N164" s="225">
        <f t="shared" si="95"/>
        <v>14.727619078772307</v>
      </c>
      <c r="O164" s="225">
        <f t="shared" si="95"/>
        <v>0</v>
      </c>
      <c r="P164" s="225">
        <f t="shared" si="95"/>
        <v>0</v>
      </c>
      <c r="Q164" s="225">
        <f t="shared" si="95"/>
        <v>0</v>
      </c>
      <c r="R164" s="225">
        <f t="shared" si="95"/>
        <v>0</v>
      </c>
      <c r="S164" s="225">
        <f t="shared" si="95"/>
        <v>0</v>
      </c>
      <c r="T164" s="225">
        <f t="shared" si="95"/>
        <v>0</v>
      </c>
      <c r="U164" s="225">
        <f t="shared" si="95"/>
        <v>0</v>
      </c>
      <c r="V164" s="225">
        <f t="shared" si="95"/>
        <v>0</v>
      </c>
      <c r="W164" s="225">
        <f>W162+W163</f>
        <v>22774.313387655642</v>
      </c>
    </row>
    <row r="165" spans="2:23" s="9" customFormat="1">
      <c r="B165" s="66"/>
      <c r="E165" s="211">
        <v>43831</v>
      </c>
      <c r="F165" s="211" t="s">
        <v>184</v>
      </c>
      <c r="G165" s="212" t="s">
        <v>65</v>
      </c>
      <c r="H165" s="853">
        <f>$C$55/12</f>
        <v>4.75E-4</v>
      </c>
      <c r="I165" s="227">
        <f>(SUM('1.  LRAMVA Summary'!D$54:D$80)+SUM('1.  LRAMVA Summary'!D$81:D$82)*(MONTH($E165)-1)/12)*$H165</f>
        <v>38.984941328264135</v>
      </c>
      <c r="J165" s="227">
        <f>(SUM('1.  LRAMVA Summary'!E$54:E$80)+SUM('1.  LRAMVA Summary'!E$81:E$82)*(MONTH($E165)-1)/12)*$H165</f>
        <v>113.95314891951216</v>
      </c>
      <c r="K165" s="227">
        <f>(SUM('1.  LRAMVA Summary'!F$54:F$80)+SUM('1.  LRAMVA Summary'!F$81:F$82)*(MONTH($E165)-1)/12)*$H165</f>
        <v>157.77382461019582</v>
      </c>
      <c r="L165" s="227">
        <f>(SUM('1.  LRAMVA Summary'!G$54:G$80)+SUM('1.  LRAMVA Summary'!G$81:G$82)*(MONTH($E165)-1)/12)*$H165</f>
        <v>0</v>
      </c>
      <c r="M165" s="227">
        <f>(SUM('1.  LRAMVA Summary'!H$54:H$80)+SUM('1.  LRAMVA Summary'!H$81:H$82)*(MONTH($E165)-1)/12)*$H165</f>
        <v>0</v>
      </c>
      <c r="N165" s="227">
        <f>(SUM('1.  LRAMVA Summary'!I$54:I$80)+SUM('1.  LRAMVA Summary'!I$81:I$82)*(MONTH($E165)-1)/12)*$H165</f>
        <v>0.20255295281510521</v>
      </c>
      <c r="O165" s="227">
        <f>(SUM('1.  LRAMVA Summary'!J$54:J$80)+SUM('1.  LRAMVA Summary'!J$81:J$82)*(MONTH($E165)-1)/12)*$H165</f>
        <v>0</v>
      </c>
      <c r="P165" s="227">
        <f>(SUM('1.  LRAMVA Summary'!K$54:K$80)+SUM('1.  LRAMVA Summary'!K$81:K$82)*(MONTH($E165)-1)/12)*$H165</f>
        <v>0</v>
      </c>
      <c r="Q165" s="227">
        <f>(SUM('1.  LRAMVA Summary'!L$54:L$80)+SUM('1.  LRAMVA Summary'!L$81:L$82)*(MONTH($E165)-1)/12)*$H165</f>
        <v>0</v>
      </c>
      <c r="R165" s="227">
        <f>(SUM('1.  LRAMVA Summary'!M$54:M$80)+SUM('1.  LRAMVA Summary'!M$81:M$82)*(MONTH($E165)-1)/12)*$H165</f>
        <v>0</v>
      </c>
      <c r="S165" s="227">
        <f>(SUM('1.  LRAMVA Summary'!N$54:N$80)+SUM('1.  LRAMVA Summary'!N$81:N$82)*(MONTH($E165)-1)/12)*$H165</f>
        <v>0</v>
      </c>
      <c r="T165" s="227">
        <f>(SUM('1.  LRAMVA Summary'!O$54:O$80)+SUM('1.  LRAMVA Summary'!O$81:O$82)*(MONTH($E165)-1)/12)*$H165</f>
        <v>0</v>
      </c>
      <c r="U165" s="227">
        <f>(SUM('1.  LRAMVA Summary'!P$54:P$80)+SUM('1.  LRAMVA Summary'!P$81:P$82)*(MONTH($E165)-1)/12)*$H165</f>
        <v>0</v>
      </c>
      <c r="V165" s="227">
        <f>(SUM('1.  LRAMVA Summary'!Q$54:Q$80)+SUM('1.  LRAMVA Summary'!Q$81:Q$82)*(MONTH($E165)-1)/12)*$H165</f>
        <v>0</v>
      </c>
      <c r="W165" s="228">
        <f>SUM(I165:V165)</f>
        <v>310.91446781078724</v>
      </c>
    </row>
    <row r="166" spans="2:23" s="9" customFormat="1">
      <c r="B166" s="66"/>
      <c r="E166" s="211">
        <v>43862</v>
      </c>
      <c r="F166" s="211" t="s">
        <v>184</v>
      </c>
      <c r="G166" s="212" t="s">
        <v>65</v>
      </c>
      <c r="H166" s="853">
        <f t="shared" ref="H166:H167" si="96">$C$55/12</f>
        <v>4.75E-4</v>
      </c>
      <c r="I166" s="227">
        <f>(SUM('1.  LRAMVA Summary'!D$54:D$80)+SUM('1.  LRAMVA Summary'!D$81:D$82)*(MONTH($E166)-1)/12)*$H166</f>
        <v>38.984941328264135</v>
      </c>
      <c r="J166" s="227">
        <f>(SUM('1.  LRAMVA Summary'!E$54:E$80)+SUM('1.  LRAMVA Summary'!E$81:E$82)*(MONTH($E166)-1)/12)*$H166</f>
        <v>113.95314891951216</v>
      </c>
      <c r="K166" s="227">
        <f>(SUM('1.  LRAMVA Summary'!F$54:F$80)+SUM('1.  LRAMVA Summary'!F$81:F$82)*(MONTH($E166)-1)/12)*$H166</f>
        <v>157.77382461019582</v>
      </c>
      <c r="L166" s="227">
        <f>(SUM('1.  LRAMVA Summary'!G$54:G$80)+SUM('1.  LRAMVA Summary'!G$81:G$82)*(MONTH($E166)-1)/12)*$H166</f>
        <v>0</v>
      </c>
      <c r="M166" s="227">
        <f>(SUM('1.  LRAMVA Summary'!H$54:H$80)+SUM('1.  LRAMVA Summary'!H$81:H$82)*(MONTH($E166)-1)/12)*$H166</f>
        <v>0</v>
      </c>
      <c r="N166" s="227">
        <f>(SUM('1.  LRAMVA Summary'!I$54:I$80)+SUM('1.  LRAMVA Summary'!I$81:I$82)*(MONTH($E166)-1)/12)*$H166</f>
        <v>0.20255295281510521</v>
      </c>
      <c r="O166" s="227">
        <f>(SUM('1.  LRAMVA Summary'!J$54:J$80)+SUM('1.  LRAMVA Summary'!J$81:J$82)*(MONTH($E166)-1)/12)*$H166</f>
        <v>0</v>
      </c>
      <c r="P166" s="227">
        <f>(SUM('1.  LRAMVA Summary'!K$54:K$80)+SUM('1.  LRAMVA Summary'!K$81:K$82)*(MONTH($E166)-1)/12)*$H166</f>
        <v>0</v>
      </c>
      <c r="Q166" s="227">
        <f>(SUM('1.  LRAMVA Summary'!L$54:L$80)+SUM('1.  LRAMVA Summary'!L$81:L$82)*(MONTH($E166)-1)/12)*$H166</f>
        <v>0</v>
      </c>
      <c r="R166" s="227">
        <f>(SUM('1.  LRAMVA Summary'!M$54:M$80)+SUM('1.  LRAMVA Summary'!M$81:M$82)*(MONTH($E166)-1)/12)*$H166</f>
        <v>0</v>
      </c>
      <c r="S166" s="227">
        <f>(SUM('1.  LRAMVA Summary'!N$54:N$80)+SUM('1.  LRAMVA Summary'!N$81:N$82)*(MONTH($E166)-1)/12)*$H166</f>
        <v>0</v>
      </c>
      <c r="T166" s="227">
        <f>(SUM('1.  LRAMVA Summary'!O$54:O$80)+SUM('1.  LRAMVA Summary'!O$81:O$82)*(MONTH($E166)-1)/12)*$H166</f>
        <v>0</v>
      </c>
      <c r="U166" s="227">
        <f>(SUM('1.  LRAMVA Summary'!P$54:P$80)+SUM('1.  LRAMVA Summary'!P$81:P$82)*(MONTH($E166)-1)/12)*$H166</f>
        <v>0</v>
      </c>
      <c r="V166" s="227">
        <f>(SUM('1.  LRAMVA Summary'!Q$54:Q$80)+SUM('1.  LRAMVA Summary'!Q$81:Q$82)*(MONTH($E166)-1)/12)*$H166</f>
        <v>0</v>
      </c>
      <c r="W166" s="228">
        <f t="shared" ref="W166:W175" si="97">SUM(I166:V166)</f>
        <v>310.91446781078724</v>
      </c>
    </row>
    <row r="167" spans="2:23" s="9" customFormat="1">
      <c r="B167" s="66"/>
      <c r="E167" s="211">
        <v>43891</v>
      </c>
      <c r="F167" s="211" t="s">
        <v>184</v>
      </c>
      <c r="G167" s="212" t="s">
        <v>65</v>
      </c>
      <c r="H167" s="853">
        <f t="shared" si="96"/>
        <v>4.75E-4</v>
      </c>
      <c r="I167" s="227">
        <f>(SUM('1.  LRAMVA Summary'!D$54:D$80)+SUM('1.  LRAMVA Summary'!D$81:D$82)*(MONTH($E167)-1)/12)*$H167</f>
        <v>38.984941328264135</v>
      </c>
      <c r="J167" s="227">
        <f>(SUM('1.  LRAMVA Summary'!E$54:E$80)+SUM('1.  LRAMVA Summary'!E$81:E$82)*(MONTH($E167)-1)/12)*$H167</f>
        <v>113.95314891951216</v>
      </c>
      <c r="K167" s="227">
        <f>(SUM('1.  LRAMVA Summary'!F$54:F$80)+SUM('1.  LRAMVA Summary'!F$81:F$82)*(MONTH($E167)-1)/12)*$H167</f>
        <v>157.77382461019582</v>
      </c>
      <c r="L167" s="227">
        <f>(SUM('1.  LRAMVA Summary'!G$54:G$80)+SUM('1.  LRAMVA Summary'!G$81:G$82)*(MONTH($E167)-1)/12)*$H167</f>
        <v>0</v>
      </c>
      <c r="M167" s="227">
        <f>(SUM('1.  LRAMVA Summary'!H$54:H$80)+SUM('1.  LRAMVA Summary'!H$81:H$82)*(MONTH($E167)-1)/12)*$H167</f>
        <v>0</v>
      </c>
      <c r="N167" s="227">
        <f>(SUM('1.  LRAMVA Summary'!I$54:I$80)+SUM('1.  LRAMVA Summary'!I$81:I$82)*(MONTH($E167)-1)/12)*$H167</f>
        <v>0.20255295281510521</v>
      </c>
      <c r="O167" s="227">
        <f>(SUM('1.  LRAMVA Summary'!J$54:J$80)+SUM('1.  LRAMVA Summary'!J$81:J$82)*(MONTH($E167)-1)/12)*$H167</f>
        <v>0</v>
      </c>
      <c r="P167" s="227">
        <f>(SUM('1.  LRAMVA Summary'!K$54:K$80)+SUM('1.  LRAMVA Summary'!K$81:K$82)*(MONTH($E167)-1)/12)*$H167</f>
        <v>0</v>
      </c>
      <c r="Q167" s="227">
        <f>(SUM('1.  LRAMVA Summary'!L$54:L$80)+SUM('1.  LRAMVA Summary'!L$81:L$82)*(MONTH($E167)-1)/12)*$H167</f>
        <v>0</v>
      </c>
      <c r="R167" s="227">
        <f>(SUM('1.  LRAMVA Summary'!M$54:M$80)+SUM('1.  LRAMVA Summary'!M$81:M$82)*(MONTH($E167)-1)/12)*$H167</f>
        <v>0</v>
      </c>
      <c r="S167" s="227">
        <f>(SUM('1.  LRAMVA Summary'!N$54:N$80)+SUM('1.  LRAMVA Summary'!N$81:N$82)*(MONTH($E167)-1)/12)*$H167</f>
        <v>0</v>
      </c>
      <c r="T167" s="227">
        <f>(SUM('1.  LRAMVA Summary'!O$54:O$80)+SUM('1.  LRAMVA Summary'!O$81:O$82)*(MONTH($E167)-1)/12)*$H167</f>
        <v>0</v>
      </c>
      <c r="U167" s="227">
        <f>(SUM('1.  LRAMVA Summary'!P$54:P$80)+SUM('1.  LRAMVA Summary'!P$81:P$82)*(MONTH($E167)-1)/12)*$H167</f>
        <v>0</v>
      </c>
      <c r="V167" s="227">
        <f>(SUM('1.  LRAMVA Summary'!Q$54:Q$80)+SUM('1.  LRAMVA Summary'!Q$81:Q$82)*(MONTH($E167)-1)/12)*$H167</f>
        <v>0</v>
      </c>
      <c r="W167" s="228">
        <f t="shared" si="97"/>
        <v>310.91446781078724</v>
      </c>
    </row>
    <row r="168" spans="2:23" s="9" customFormat="1">
      <c r="B168" s="66"/>
      <c r="E168" s="211">
        <v>43922</v>
      </c>
      <c r="F168" s="211" t="s">
        <v>184</v>
      </c>
      <c r="G168" s="212" t="s">
        <v>66</v>
      </c>
      <c r="H168" s="853">
        <f>H167</f>
        <v>4.75E-4</v>
      </c>
      <c r="I168" s="227">
        <f>(SUM('1.  LRAMVA Summary'!D$54:D$80)+SUM('1.  LRAMVA Summary'!D$81:D$82)*(MONTH($E168)-1)/12)*$H168</f>
        <v>38.984941328264135</v>
      </c>
      <c r="J168" s="227">
        <f>(SUM('1.  LRAMVA Summary'!E$54:E$80)+SUM('1.  LRAMVA Summary'!E$81:E$82)*(MONTH($E168)-1)/12)*$H168</f>
        <v>113.95314891951216</v>
      </c>
      <c r="K168" s="227">
        <f>(SUM('1.  LRAMVA Summary'!F$54:F$80)+SUM('1.  LRAMVA Summary'!F$81:F$82)*(MONTH($E168)-1)/12)*$H168</f>
        <v>157.77382461019582</v>
      </c>
      <c r="L168" s="227">
        <f>(SUM('1.  LRAMVA Summary'!G$54:G$80)+SUM('1.  LRAMVA Summary'!G$81:G$82)*(MONTH($E168)-1)/12)*$H168</f>
        <v>0</v>
      </c>
      <c r="M168" s="227">
        <f>(SUM('1.  LRAMVA Summary'!H$54:H$80)+SUM('1.  LRAMVA Summary'!H$81:H$82)*(MONTH($E168)-1)/12)*$H168</f>
        <v>0</v>
      </c>
      <c r="N168" s="227">
        <f>(SUM('1.  LRAMVA Summary'!I$54:I$80)+SUM('1.  LRAMVA Summary'!I$81:I$82)*(MONTH($E168)-1)/12)*$H168</f>
        <v>0.20255295281510521</v>
      </c>
      <c r="O168" s="227">
        <f>(SUM('1.  LRAMVA Summary'!J$54:J$80)+SUM('1.  LRAMVA Summary'!J$81:J$82)*(MONTH($E168)-1)/12)*$H168</f>
        <v>0</v>
      </c>
      <c r="P168" s="227">
        <f>(SUM('1.  LRAMVA Summary'!K$54:K$80)+SUM('1.  LRAMVA Summary'!K$81:K$82)*(MONTH($E168)-1)/12)*$H168</f>
        <v>0</v>
      </c>
      <c r="Q168" s="227">
        <f>(SUM('1.  LRAMVA Summary'!L$54:L$80)+SUM('1.  LRAMVA Summary'!L$81:L$82)*(MONTH($E168)-1)/12)*$H168</f>
        <v>0</v>
      </c>
      <c r="R168" s="227">
        <f>(SUM('1.  LRAMVA Summary'!M$54:M$80)+SUM('1.  LRAMVA Summary'!M$81:M$82)*(MONTH($E168)-1)/12)*$H168</f>
        <v>0</v>
      </c>
      <c r="S168" s="227">
        <f>(SUM('1.  LRAMVA Summary'!N$54:N$80)+SUM('1.  LRAMVA Summary'!N$81:N$82)*(MONTH($E168)-1)/12)*$H168</f>
        <v>0</v>
      </c>
      <c r="T168" s="227">
        <f>(SUM('1.  LRAMVA Summary'!O$54:O$80)+SUM('1.  LRAMVA Summary'!O$81:O$82)*(MONTH($E168)-1)/12)*$H168</f>
        <v>0</v>
      </c>
      <c r="U168" s="227">
        <f>(SUM('1.  LRAMVA Summary'!P$54:P$80)+SUM('1.  LRAMVA Summary'!P$81:P$82)*(MONTH($E168)-1)/12)*$H168</f>
        <v>0</v>
      </c>
      <c r="V168" s="227">
        <f>(SUM('1.  LRAMVA Summary'!Q$54:Q$80)+SUM('1.  LRAMVA Summary'!Q$81:Q$82)*(MONTH($E168)-1)/12)*$H168</f>
        <v>0</v>
      </c>
      <c r="W168" s="228">
        <f t="shared" si="97"/>
        <v>310.91446781078724</v>
      </c>
    </row>
    <row r="169" spans="2:23" s="9" customFormat="1">
      <c r="B169" s="66"/>
      <c r="E169" s="211">
        <v>43952</v>
      </c>
      <c r="F169" s="211" t="s">
        <v>184</v>
      </c>
      <c r="G169" s="212" t="s">
        <v>66</v>
      </c>
      <c r="H169" s="237">
        <f>$C$56/12</f>
        <v>0</v>
      </c>
      <c r="I169" s="227">
        <f>(SUM('1.  LRAMVA Summary'!D$54:D$80)+SUM('1.  LRAMVA Summary'!D$81:D$82)*(MONTH($E169)-1)/12)*$H169</f>
        <v>0</v>
      </c>
      <c r="J169" s="227">
        <f>(SUM('1.  LRAMVA Summary'!E$54:E$80)+SUM('1.  LRAMVA Summary'!E$81:E$82)*(MONTH($E169)-1)/12)*$H169</f>
        <v>0</v>
      </c>
      <c r="K169" s="227">
        <f>(SUM('1.  LRAMVA Summary'!F$54:F$80)+SUM('1.  LRAMVA Summary'!F$81:F$82)*(MONTH($E169)-1)/12)*$H169</f>
        <v>0</v>
      </c>
      <c r="L169" s="227">
        <f>(SUM('1.  LRAMVA Summary'!G$54:G$80)+SUM('1.  LRAMVA Summary'!G$81:G$82)*(MONTH($E169)-1)/12)*$H169</f>
        <v>0</v>
      </c>
      <c r="M169" s="227">
        <f>(SUM('1.  LRAMVA Summary'!H$54:H$80)+SUM('1.  LRAMVA Summary'!H$81:H$82)*(MONTH($E169)-1)/12)*$H169</f>
        <v>0</v>
      </c>
      <c r="N169" s="227">
        <f>(SUM('1.  LRAMVA Summary'!I$54:I$80)+SUM('1.  LRAMVA Summary'!I$81:I$82)*(MONTH($E169)-1)/12)*$H169</f>
        <v>0</v>
      </c>
      <c r="O169" s="227">
        <f>(SUM('1.  LRAMVA Summary'!J$54:J$80)+SUM('1.  LRAMVA Summary'!J$81:J$82)*(MONTH($E169)-1)/12)*$H169</f>
        <v>0</v>
      </c>
      <c r="P169" s="227">
        <f>(SUM('1.  LRAMVA Summary'!K$54:K$80)+SUM('1.  LRAMVA Summary'!K$81:K$82)*(MONTH($E169)-1)/12)*$H169</f>
        <v>0</v>
      </c>
      <c r="Q169" s="227">
        <f>(SUM('1.  LRAMVA Summary'!L$54:L$80)+SUM('1.  LRAMVA Summary'!L$81:L$82)*(MONTH($E169)-1)/12)*$H169</f>
        <v>0</v>
      </c>
      <c r="R169" s="227">
        <f>(SUM('1.  LRAMVA Summary'!M$54:M$80)+SUM('1.  LRAMVA Summary'!M$81:M$82)*(MONTH($E169)-1)/12)*$H169</f>
        <v>0</v>
      </c>
      <c r="S169" s="227">
        <f>(SUM('1.  LRAMVA Summary'!N$54:N$80)+SUM('1.  LRAMVA Summary'!N$81:N$82)*(MONTH($E169)-1)/12)*$H169</f>
        <v>0</v>
      </c>
      <c r="T169" s="227">
        <f>(SUM('1.  LRAMVA Summary'!O$54:O$80)+SUM('1.  LRAMVA Summary'!O$81:O$82)*(MONTH($E169)-1)/12)*$H169</f>
        <v>0</v>
      </c>
      <c r="U169" s="227">
        <f>(SUM('1.  LRAMVA Summary'!P$54:P$80)+SUM('1.  LRAMVA Summary'!P$81:P$82)*(MONTH($E169)-1)/12)*$H169</f>
        <v>0</v>
      </c>
      <c r="V169" s="227">
        <f>(SUM('1.  LRAMVA Summary'!Q$54:Q$80)+SUM('1.  LRAMVA Summary'!Q$81:Q$82)*(MONTH($E169)-1)/12)*$H169</f>
        <v>0</v>
      </c>
      <c r="W169" s="228">
        <f t="shared" si="97"/>
        <v>0</v>
      </c>
    </row>
    <row r="170" spans="2:23" s="9" customFormat="1">
      <c r="B170" s="66"/>
      <c r="E170" s="211">
        <v>43983</v>
      </c>
      <c r="F170" s="211" t="s">
        <v>184</v>
      </c>
      <c r="G170" s="212" t="s">
        <v>66</v>
      </c>
      <c r="H170" s="237">
        <f>$C$56/12</f>
        <v>0</v>
      </c>
      <c r="I170" s="227">
        <f>(SUM('1.  LRAMVA Summary'!D$54:D$80)+SUM('1.  LRAMVA Summary'!D$81:D$82)*(MONTH($E170)-1)/12)*$H170</f>
        <v>0</v>
      </c>
      <c r="J170" s="227">
        <f>(SUM('1.  LRAMVA Summary'!E$54:E$80)+SUM('1.  LRAMVA Summary'!E$81:E$82)*(MONTH($E170)-1)/12)*$H170</f>
        <v>0</v>
      </c>
      <c r="K170" s="227">
        <f>(SUM('1.  LRAMVA Summary'!F$54:F$80)+SUM('1.  LRAMVA Summary'!F$81:F$82)*(MONTH($E170)-1)/12)*$H170</f>
        <v>0</v>
      </c>
      <c r="L170" s="227">
        <f>(SUM('1.  LRAMVA Summary'!G$54:G$80)+SUM('1.  LRAMVA Summary'!G$81:G$82)*(MONTH($E170)-1)/12)*$H170</f>
        <v>0</v>
      </c>
      <c r="M170" s="227">
        <f>(SUM('1.  LRAMVA Summary'!H$54:H$80)+SUM('1.  LRAMVA Summary'!H$81:H$82)*(MONTH($E170)-1)/12)*$H170</f>
        <v>0</v>
      </c>
      <c r="N170" s="227">
        <f>(SUM('1.  LRAMVA Summary'!I$54:I$80)+SUM('1.  LRAMVA Summary'!I$81:I$82)*(MONTH($E170)-1)/12)*$H170</f>
        <v>0</v>
      </c>
      <c r="O170" s="227">
        <f>(SUM('1.  LRAMVA Summary'!J$54:J$80)+SUM('1.  LRAMVA Summary'!J$81:J$82)*(MONTH($E170)-1)/12)*$H170</f>
        <v>0</v>
      </c>
      <c r="P170" s="227">
        <f>(SUM('1.  LRAMVA Summary'!K$54:K$80)+SUM('1.  LRAMVA Summary'!K$81:K$82)*(MONTH($E170)-1)/12)*$H170</f>
        <v>0</v>
      </c>
      <c r="Q170" s="227">
        <f>(SUM('1.  LRAMVA Summary'!L$54:L$80)+SUM('1.  LRAMVA Summary'!L$81:L$82)*(MONTH($E170)-1)/12)*$H170</f>
        <v>0</v>
      </c>
      <c r="R170" s="227">
        <f>(SUM('1.  LRAMVA Summary'!M$54:M$80)+SUM('1.  LRAMVA Summary'!M$81:M$82)*(MONTH($E170)-1)/12)*$H170</f>
        <v>0</v>
      </c>
      <c r="S170" s="227">
        <f>(SUM('1.  LRAMVA Summary'!N$54:N$80)+SUM('1.  LRAMVA Summary'!N$81:N$82)*(MONTH($E170)-1)/12)*$H170</f>
        <v>0</v>
      </c>
      <c r="T170" s="227">
        <f>(SUM('1.  LRAMVA Summary'!O$54:O$80)+SUM('1.  LRAMVA Summary'!O$81:O$82)*(MONTH($E170)-1)/12)*$H170</f>
        <v>0</v>
      </c>
      <c r="U170" s="227">
        <f>(SUM('1.  LRAMVA Summary'!P$54:P$80)+SUM('1.  LRAMVA Summary'!P$81:P$82)*(MONTH($E170)-1)/12)*$H170</f>
        <v>0</v>
      </c>
      <c r="V170" s="227">
        <f>(SUM('1.  LRAMVA Summary'!Q$54:Q$80)+SUM('1.  LRAMVA Summary'!Q$81:Q$82)*(MONTH($E170)-1)/12)*$H170</f>
        <v>0</v>
      </c>
      <c r="W170" s="228">
        <f t="shared" si="97"/>
        <v>0</v>
      </c>
    </row>
    <row r="171" spans="2:23" s="9" customFormat="1">
      <c r="B171" s="66"/>
      <c r="E171" s="211">
        <v>44013</v>
      </c>
      <c r="F171" s="211" t="s">
        <v>184</v>
      </c>
      <c r="G171" s="212" t="s">
        <v>68</v>
      </c>
      <c r="H171" s="237">
        <f>$C$57/12</f>
        <v>0</v>
      </c>
      <c r="I171" s="227">
        <f>(SUM('1.  LRAMVA Summary'!D$54:D$80)+SUM('1.  LRAMVA Summary'!D$81:D$82)*(MONTH($E171)-1)/12)*$H171</f>
        <v>0</v>
      </c>
      <c r="J171" s="227">
        <f>(SUM('1.  LRAMVA Summary'!E$54:E$80)+SUM('1.  LRAMVA Summary'!E$81:E$82)*(MONTH($E171)-1)/12)*$H171</f>
        <v>0</v>
      </c>
      <c r="K171" s="227">
        <f>(SUM('1.  LRAMVA Summary'!F$54:F$80)+SUM('1.  LRAMVA Summary'!F$81:F$82)*(MONTH($E171)-1)/12)*$H171</f>
        <v>0</v>
      </c>
      <c r="L171" s="227">
        <f>(SUM('1.  LRAMVA Summary'!G$54:G$80)+SUM('1.  LRAMVA Summary'!G$81:G$82)*(MONTH($E171)-1)/12)*$H171</f>
        <v>0</v>
      </c>
      <c r="M171" s="227">
        <f>(SUM('1.  LRAMVA Summary'!H$54:H$80)+SUM('1.  LRAMVA Summary'!H$81:H$82)*(MONTH($E171)-1)/12)*$H171</f>
        <v>0</v>
      </c>
      <c r="N171" s="227">
        <f>(SUM('1.  LRAMVA Summary'!I$54:I$80)+SUM('1.  LRAMVA Summary'!I$81:I$82)*(MONTH($E171)-1)/12)*$H171</f>
        <v>0</v>
      </c>
      <c r="O171" s="227">
        <f>(SUM('1.  LRAMVA Summary'!J$54:J$80)+SUM('1.  LRAMVA Summary'!J$81:J$82)*(MONTH($E171)-1)/12)*$H171</f>
        <v>0</v>
      </c>
      <c r="P171" s="227">
        <f>(SUM('1.  LRAMVA Summary'!K$54:K$80)+SUM('1.  LRAMVA Summary'!K$81:K$82)*(MONTH($E171)-1)/12)*$H171</f>
        <v>0</v>
      </c>
      <c r="Q171" s="227">
        <f>(SUM('1.  LRAMVA Summary'!L$54:L$80)+SUM('1.  LRAMVA Summary'!L$81:L$82)*(MONTH($E171)-1)/12)*$H171</f>
        <v>0</v>
      </c>
      <c r="R171" s="227">
        <f>(SUM('1.  LRAMVA Summary'!M$54:M$80)+SUM('1.  LRAMVA Summary'!M$81:M$82)*(MONTH($E171)-1)/12)*$H171</f>
        <v>0</v>
      </c>
      <c r="S171" s="227">
        <f>(SUM('1.  LRAMVA Summary'!N$54:N$80)+SUM('1.  LRAMVA Summary'!N$81:N$82)*(MONTH($E171)-1)/12)*$H171</f>
        <v>0</v>
      </c>
      <c r="T171" s="227">
        <f>(SUM('1.  LRAMVA Summary'!O$54:O$80)+SUM('1.  LRAMVA Summary'!O$81:O$82)*(MONTH($E171)-1)/12)*$H171</f>
        <v>0</v>
      </c>
      <c r="U171" s="227">
        <f>(SUM('1.  LRAMVA Summary'!P$54:P$80)+SUM('1.  LRAMVA Summary'!P$81:P$82)*(MONTH($E171)-1)/12)*$H171</f>
        <v>0</v>
      </c>
      <c r="V171" s="227">
        <f>(SUM('1.  LRAMVA Summary'!Q$54:Q$80)+SUM('1.  LRAMVA Summary'!Q$81:Q$82)*(MONTH($E171)-1)/12)*$H171</f>
        <v>0</v>
      </c>
      <c r="W171" s="228">
        <f t="shared" si="97"/>
        <v>0</v>
      </c>
    </row>
    <row r="172" spans="2:23" s="9" customFormat="1">
      <c r="B172" s="66"/>
      <c r="E172" s="211">
        <v>44044</v>
      </c>
      <c r="F172" s="211" t="s">
        <v>184</v>
      </c>
      <c r="G172" s="212" t="s">
        <v>68</v>
      </c>
      <c r="H172" s="237">
        <f t="shared" ref="H172:H173" si="98">$C$57/12</f>
        <v>0</v>
      </c>
      <c r="I172" s="227">
        <f>(SUM('1.  LRAMVA Summary'!D$54:D$80)+SUM('1.  LRAMVA Summary'!D$81:D$82)*(MONTH($E172)-1)/12)*$H172</f>
        <v>0</v>
      </c>
      <c r="J172" s="227">
        <f>(SUM('1.  LRAMVA Summary'!E$54:E$80)+SUM('1.  LRAMVA Summary'!E$81:E$82)*(MONTH($E172)-1)/12)*$H172</f>
        <v>0</v>
      </c>
      <c r="K172" s="227">
        <f>(SUM('1.  LRAMVA Summary'!F$54:F$80)+SUM('1.  LRAMVA Summary'!F$81:F$82)*(MONTH($E172)-1)/12)*$H172</f>
        <v>0</v>
      </c>
      <c r="L172" s="227">
        <f>(SUM('1.  LRAMVA Summary'!G$54:G$80)+SUM('1.  LRAMVA Summary'!G$81:G$82)*(MONTH($E172)-1)/12)*$H172</f>
        <v>0</v>
      </c>
      <c r="M172" s="227">
        <f>(SUM('1.  LRAMVA Summary'!H$54:H$80)+SUM('1.  LRAMVA Summary'!H$81:H$82)*(MONTH($E172)-1)/12)*$H172</f>
        <v>0</v>
      </c>
      <c r="N172" s="227">
        <f>(SUM('1.  LRAMVA Summary'!I$54:I$80)+SUM('1.  LRAMVA Summary'!I$81:I$82)*(MONTH($E172)-1)/12)*$H172</f>
        <v>0</v>
      </c>
      <c r="O172" s="227">
        <f>(SUM('1.  LRAMVA Summary'!J$54:J$80)+SUM('1.  LRAMVA Summary'!J$81:J$82)*(MONTH($E172)-1)/12)*$H172</f>
        <v>0</v>
      </c>
      <c r="P172" s="227">
        <f>(SUM('1.  LRAMVA Summary'!K$54:K$80)+SUM('1.  LRAMVA Summary'!K$81:K$82)*(MONTH($E172)-1)/12)*$H172</f>
        <v>0</v>
      </c>
      <c r="Q172" s="227">
        <f>(SUM('1.  LRAMVA Summary'!L$54:L$80)+SUM('1.  LRAMVA Summary'!L$81:L$82)*(MONTH($E172)-1)/12)*$H172</f>
        <v>0</v>
      </c>
      <c r="R172" s="227">
        <f>(SUM('1.  LRAMVA Summary'!M$54:M$80)+SUM('1.  LRAMVA Summary'!M$81:M$82)*(MONTH($E172)-1)/12)*$H172</f>
        <v>0</v>
      </c>
      <c r="S172" s="227">
        <f>(SUM('1.  LRAMVA Summary'!N$54:N$80)+SUM('1.  LRAMVA Summary'!N$81:N$82)*(MONTH($E172)-1)/12)*$H172</f>
        <v>0</v>
      </c>
      <c r="T172" s="227">
        <f>(SUM('1.  LRAMVA Summary'!O$54:O$80)+SUM('1.  LRAMVA Summary'!O$81:O$82)*(MONTH($E172)-1)/12)*$H172</f>
        <v>0</v>
      </c>
      <c r="U172" s="227">
        <f>(SUM('1.  LRAMVA Summary'!P$54:P$80)+SUM('1.  LRAMVA Summary'!P$81:P$82)*(MONTH($E172)-1)/12)*$H172</f>
        <v>0</v>
      </c>
      <c r="V172" s="227">
        <f>(SUM('1.  LRAMVA Summary'!Q$54:Q$80)+SUM('1.  LRAMVA Summary'!Q$81:Q$82)*(MONTH($E172)-1)/12)*$H172</f>
        <v>0</v>
      </c>
      <c r="W172" s="228">
        <f t="shared" si="97"/>
        <v>0</v>
      </c>
    </row>
    <row r="173" spans="2:23" s="9" customFormat="1">
      <c r="B173" s="66"/>
      <c r="E173" s="211">
        <v>44075</v>
      </c>
      <c r="F173" s="211" t="s">
        <v>184</v>
      </c>
      <c r="G173" s="212" t="s">
        <v>68</v>
      </c>
      <c r="H173" s="237">
        <f t="shared" si="98"/>
        <v>0</v>
      </c>
      <c r="I173" s="227">
        <f>(SUM('1.  LRAMVA Summary'!D$54:D$80)+SUM('1.  LRAMVA Summary'!D$81:D$82)*(MONTH($E173)-1)/12)*$H173</f>
        <v>0</v>
      </c>
      <c r="J173" s="227">
        <f>(SUM('1.  LRAMVA Summary'!E$54:E$80)+SUM('1.  LRAMVA Summary'!E$81:E$82)*(MONTH($E173)-1)/12)*$H173</f>
        <v>0</v>
      </c>
      <c r="K173" s="227">
        <f>(SUM('1.  LRAMVA Summary'!F$54:F$80)+SUM('1.  LRAMVA Summary'!F$81:F$82)*(MONTH($E173)-1)/12)*$H173</f>
        <v>0</v>
      </c>
      <c r="L173" s="227">
        <f>(SUM('1.  LRAMVA Summary'!G$54:G$80)+SUM('1.  LRAMVA Summary'!G$81:G$82)*(MONTH($E173)-1)/12)*$H173</f>
        <v>0</v>
      </c>
      <c r="M173" s="227">
        <f>(SUM('1.  LRAMVA Summary'!H$54:H$80)+SUM('1.  LRAMVA Summary'!H$81:H$82)*(MONTH($E173)-1)/12)*$H173</f>
        <v>0</v>
      </c>
      <c r="N173" s="227">
        <f>(SUM('1.  LRAMVA Summary'!I$54:I$80)+SUM('1.  LRAMVA Summary'!I$81:I$82)*(MONTH($E173)-1)/12)*$H173</f>
        <v>0</v>
      </c>
      <c r="O173" s="227">
        <f>(SUM('1.  LRAMVA Summary'!J$54:J$80)+SUM('1.  LRAMVA Summary'!J$81:J$82)*(MONTH($E173)-1)/12)*$H173</f>
        <v>0</v>
      </c>
      <c r="P173" s="227">
        <f>(SUM('1.  LRAMVA Summary'!K$54:K$80)+SUM('1.  LRAMVA Summary'!K$81:K$82)*(MONTH($E173)-1)/12)*$H173</f>
        <v>0</v>
      </c>
      <c r="Q173" s="227">
        <f>(SUM('1.  LRAMVA Summary'!L$54:L$80)+SUM('1.  LRAMVA Summary'!L$81:L$82)*(MONTH($E173)-1)/12)*$H173</f>
        <v>0</v>
      </c>
      <c r="R173" s="227">
        <f>(SUM('1.  LRAMVA Summary'!M$54:M$80)+SUM('1.  LRAMVA Summary'!M$81:M$82)*(MONTH($E173)-1)/12)*$H173</f>
        <v>0</v>
      </c>
      <c r="S173" s="227">
        <f>(SUM('1.  LRAMVA Summary'!N$54:N$80)+SUM('1.  LRAMVA Summary'!N$81:N$82)*(MONTH($E173)-1)/12)*$H173</f>
        <v>0</v>
      </c>
      <c r="T173" s="227">
        <f>(SUM('1.  LRAMVA Summary'!O$54:O$80)+SUM('1.  LRAMVA Summary'!O$81:O$82)*(MONTH($E173)-1)/12)*$H173</f>
        <v>0</v>
      </c>
      <c r="U173" s="227">
        <f>(SUM('1.  LRAMVA Summary'!P$54:P$80)+SUM('1.  LRAMVA Summary'!P$81:P$82)*(MONTH($E173)-1)/12)*$H173</f>
        <v>0</v>
      </c>
      <c r="V173" s="227">
        <f>(SUM('1.  LRAMVA Summary'!Q$54:Q$80)+SUM('1.  LRAMVA Summary'!Q$81:Q$82)*(MONTH($E173)-1)/12)*$H173</f>
        <v>0</v>
      </c>
      <c r="W173" s="228">
        <f t="shared" si="97"/>
        <v>0</v>
      </c>
    </row>
    <row r="174" spans="2:23" s="9" customFormat="1">
      <c r="B174" s="66"/>
      <c r="E174" s="211">
        <v>44105</v>
      </c>
      <c r="F174" s="211" t="s">
        <v>184</v>
      </c>
      <c r="G174" s="212" t="s">
        <v>69</v>
      </c>
      <c r="H174" s="237">
        <f>$C$58/12</f>
        <v>0</v>
      </c>
      <c r="I174" s="227">
        <f>(SUM('1.  LRAMVA Summary'!D$54:D$80)+SUM('1.  LRAMVA Summary'!D$81:D$82)*(MONTH($E174)-1)/12)*$H174</f>
        <v>0</v>
      </c>
      <c r="J174" s="227">
        <f>(SUM('1.  LRAMVA Summary'!E$54:E$80)+SUM('1.  LRAMVA Summary'!E$81:E$82)*(MONTH($E174)-1)/12)*$H174</f>
        <v>0</v>
      </c>
      <c r="K174" s="227">
        <f>(SUM('1.  LRAMVA Summary'!F$54:F$80)+SUM('1.  LRAMVA Summary'!F$81:F$82)*(MONTH($E174)-1)/12)*$H174</f>
        <v>0</v>
      </c>
      <c r="L174" s="227">
        <f>(SUM('1.  LRAMVA Summary'!G$54:G$80)+SUM('1.  LRAMVA Summary'!G$81:G$82)*(MONTH($E174)-1)/12)*$H174</f>
        <v>0</v>
      </c>
      <c r="M174" s="227">
        <f>(SUM('1.  LRAMVA Summary'!H$54:H$80)+SUM('1.  LRAMVA Summary'!H$81:H$82)*(MONTH($E174)-1)/12)*$H174</f>
        <v>0</v>
      </c>
      <c r="N174" s="227">
        <f>(SUM('1.  LRAMVA Summary'!I$54:I$80)+SUM('1.  LRAMVA Summary'!I$81:I$82)*(MONTH($E174)-1)/12)*$H174</f>
        <v>0</v>
      </c>
      <c r="O174" s="227">
        <f>(SUM('1.  LRAMVA Summary'!J$54:J$80)+SUM('1.  LRAMVA Summary'!J$81:J$82)*(MONTH($E174)-1)/12)*$H174</f>
        <v>0</v>
      </c>
      <c r="P174" s="227">
        <f>(SUM('1.  LRAMVA Summary'!K$54:K$80)+SUM('1.  LRAMVA Summary'!K$81:K$82)*(MONTH($E174)-1)/12)*$H174</f>
        <v>0</v>
      </c>
      <c r="Q174" s="227">
        <f>(SUM('1.  LRAMVA Summary'!L$54:L$80)+SUM('1.  LRAMVA Summary'!L$81:L$82)*(MONTH($E174)-1)/12)*$H174</f>
        <v>0</v>
      </c>
      <c r="R174" s="227">
        <f>(SUM('1.  LRAMVA Summary'!M$54:M$80)+SUM('1.  LRAMVA Summary'!M$81:M$82)*(MONTH($E174)-1)/12)*$H174</f>
        <v>0</v>
      </c>
      <c r="S174" s="227">
        <f>(SUM('1.  LRAMVA Summary'!N$54:N$80)+SUM('1.  LRAMVA Summary'!N$81:N$82)*(MONTH($E174)-1)/12)*$H174</f>
        <v>0</v>
      </c>
      <c r="T174" s="227">
        <f>(SUM('1.  LRAMVA Summary'!O$54:O$80)+SUM('1.  LRAMVA Summary'!O$81:O$82)*(MONTH($E174)-1)/12)*$H174</f>
        <v>0</v>
      </c>
      <c r="U174" s="227">
        <f>(SUM('1.  LRAMVA Summary'!P$54:P$80)+SUM('1.  LRAMVA Summary'!P$81:P$82)*(MONTH($E174)-1)/12)*$H174</f>
        <v>0</v>
      </c>
      <c r="V174" s="227">
        <f>(SUM('1.  LRAMVA Summary'!Q$54:Q$80)+SUM('1.  LRAMVA Summary'!Q$81:Q$82)*(MONTH($E174)-1)/12)*$H174</f>
        <v>0</v>
      </c>
      <c r="W174" s="228">
        <f t="shared" si="97"/>
        <v>0</v>
      </c>
    </row>
    <row r="175" spans="2:23" s="9" customFormat="1">
      <c r="B175" s="66"/>
      <c r="E175" s="211">
        <v>44136</v>
      </c>
      <c r="F175" s="211" t="s">
        <v>184</v>
      </c>
      <c r="G175" s="212" t="s">
        <v>69</v>
      </c>
      <c r="H175" s="237">
        <f t="shared" ref="H175:H176" si="99">$C$58/12</f>
        <v>0</v>
      </c>
      <c r="I175" s="227">
        <f>(SUM('1.  LRAMVA Summary'!D$54:D$80)+SUM('1.  LRAMVA Summary'!D$81:D$82)*(MONTH($E175)-1)/12)*$H175</f>
        <v>0</v>
      </c>
      <c r="J175" s="227">
        <f>(SUM('1.  LRAMVA Summary'!E$54:E$80)+SUM('1.  LRAMVA Summary'!E$81:E$82)*(MONTH($E175)-1)/12)*$H175</f>
        <v>0</v>
      </c>
      <c r="K175" s="227">
        <f>(SUM('1.  LRAMVA Summary'!F$54:F$80)+SUM('1.  LRAMVA Summary'!F$81:F$82)*(MONTH($E175)-1)/12)*$H175</f>
        <v>0</v>
      </c>
      <c r="L175" s="227">
        <f>(SUM('1.  LRAMVA Summary'!G$54:G$80)+SUM('1.  LRAMVA Summary'!G$81:G$82)*(MONTH($E175)-1)/12)*$H175</f>
        <v>0</v>
      </c>
      <c r="M175" s="227">
        <f>(SUM('1.  LRAMVA Summary'!H$54:H$80)+SUM('1.  LRAMVA Summary'!H$81:H$82)*(MONTH($E175)-1)/12)*$H175</f>
        <v>0</v>
      </c>
      <c r="N175" s="227">
        <f>(SUM('1.  LRAMVA Summary'!I$54:I$80)+SUM('1.  LRAMVA Summary'!I$81:I$82)*(MONTH($E175)-1)/12)*$H175</f>
        <v>0</v>
      </c>
      <c r="O175" s="227">
        <f>(SUM('1.  LRAMVA Summary'!J$54:J$80)+SUM('1.  LRAMVA Summary'!J$81:J$82)*(MONTH($E175)-1)/12)*$H175</f>
        <v>0</v>
      </c>
      <c r="P175" s="227">
        <f>(SUM('1.  LRAMVA Summary'!K$54:K$80)+SUM('1.  LRAMVA Summary'!K$81:K$82)*(MONTH($E175)-1)/12)*$H175</f>
        <v>0</v>
      </c>
      <c r="Q175" s="227">
        <f>(SUM('1.  LRAMVA Summary'!L$54:L$80)+SUM('1.  LRAMVA Summary'!L$81:L$82)*(MONTH($E175)-1)/12)*$H175</f>
        <v>0</v>
      </c>
      <c r="R175" s="227">
        <f>(SUM('1.  LRAMVA Summary'!M$54:M$80)+SUM('1.  LRAMVA Summary'!M$81:M$82)*(MONTH($E175)-1)/12)*$H175</f>
        <v>0</v>
      </c>
      <c r="S175" s="227">
        <f>(SUM('1.  LRAMVA Summary'!N$54:N$80)+SUM('1.  LRAMVA Summary'!N$81:N$82)*(MONTH($E175)-1)/12)*$H175</f>
        <v>0</v>
      </c>
      <c r="T175" s="227">
        <f>(SUM('1.  LRAMVA Summary'!O$54:O$80)+SUM('1.  LRAMVA Summary'!O$81:O$82)*(MONTH($E175)-1)/12)*$H175</f>
        <v>0</v>
      </c>
      <c r="U175" s="227">
        <f>(SUM('1.  LRAMVA Summary'!P$54:P$80)+SUM('1.  LRAMVA Summary'!P$81:P$82)*(MONTH($E175)-1)/12)*$H175</f>
        <v>0</v>
      </c>
      <c r="V175" s="227">
        <f>(SUM('1.  LRAMVA Summary'!Q$54:Q$80)+SUM('1.  LRAMVA Summary'!Q$81:Q$82)*(MONTH($E175)-1)/12)*$H175</f>
        <v>0</v>
      </c>
      <c r="W175" s="228">
        <f t="shared" si="97"/>
        <v>0</v>
      </c>
    </row>
    <row r="176" spans="2:23" s="9" customFormat="1">
      <c r="B176" s="66"/>
      <c r="E176" s="211">
        <v>44166</v>
      </c>
      <c r="F176" s="211" t="s">
        <v>184</v>
      </c>
      <c r="G176" s="212" t="s">
        <v>69</v>
      </c>
      <c r="H176" s="237">
        <f t="shared" si="99"/>
        <v>0</v>
      </c>
      <c r="I176" s="227">
        <f>(SUM('1.  LRAMVA Summary'!D$54:D$80)+SUM('1.  LRAMVA Summary'!D$81:D$82)*(MONTH($E176)-1)/12)*$H176</f>
        <v>0</v>
      </c>
      <c r="J176" s="227">
        <f>(SUM('1.  LRAMVA Summary'!E$54:E$80)+SUM('1.  LRAMVA Summary'!E$81:E$82)*(MONTH($E176)-1)/12)*$H176</f>
        <v>0</v>
      </c>
      <c r="K176" s="227">
        <f>(SUM('1.  LRAMVA Summary'!F$54:F$80)+SUM('1.  LRAMVA Summary'!F$81:F$82)*(MONTH($E176)-1)/12)*$H176</f>
        <v>0</v>
      </c>
      <c r="L176" s="227">
        <f>(SUM('1.  LRAMVA Summary'!G$54:G$80)+SUM('1.  LRAMVA Summary'!G$81:G$82)*(MONTH($E176)-1)/12)*$H176</f>
        <v>0</v>
      </c>
      <c r="M176" s="227">
        <f>(SUM('1.  LRAMVA Summary'!H$54:H$80)+SUM('1.  LRAMVA Summary'!H$81:H$82)*(MONTH($E176)-1)/12)*$H176</f>
        <v>0</v>
      </c>
      <c r="N176" s="227">
        <f>(SUM('1.  LRAMVA Summary'!I$54:I$80)+SUM('1.  LRAMVA Summary'!I$81:I$82)*(MONTH($E176)-1)/12)*$H176</f>
        <v>0</v>
      </c>
      <c r="O176" s="227">
        <f>(SUM('1.  LRAMVA Summary'!J$54:J$80)+SUM('1.  LRAMVA Summary'!J$81:J$82)*(MONTH($E176)-1)/12)*$H176</f>
        <v>0</v>
      </c>
      <c r="P176" s="227">
        <f>(SUM('1.  LRAMVA Summary'!K$54:K$80)+SUM('1.  LRAMVA Summary'!K$81:K$82)*(MONTH($E176)-1)/12)*$H176</f>
        <v>0</v>
      </c>
      <c r="Q176" s="227">
        <f>(SUM('1.  LRAMVA Summary'!L$54:L$80)+SUM('1.  LRAMVA Summary'!L$81:L$82)*(MONTH($E176)-1)/12)*$H176</f>
        <v>0</v>
      </c>
      <c r="R176" s="227">
        <f>(SUM('1.  LRAMVA Summary'!M$54:M$80)+SUM('1.  LRAMVA Summary'!M$81:M$82)*(MONTH($E176)-1)/12)*$H176</f>
        <v>0</v>
      </c>
      <c r="S176" s="227">
        <f>(SUM('1.  LRAMVA Summary'!N$54:N$80)+SUM('1.  LRAMVA Summary'!N$81:N$82)*(MONTH($E176)-1)/12)*$H176</f>
        <v>0</v>
      </c>
      <c r="T176" s="227">
        <f>(SUM('1.  LRAMVA Summary'!O$54:O$80)+SUM('1.  LRAMVA Summary'!O$81:O$82)*(MONTH($E176)-1)/12)*$H176</f>
        <v>0</v>
      </c>
      <c r="U176" s="227">
        <f>(SUM('1.  LRAMVA Summary'!P$54:P$80)+SUM('1.  LRAMVA Summary'!P$81:P$82)*(MONTH($E176)-1)/12)*$H176</f>
        <v>0</v>
      </c>
      <c r="V176" s="227">
        <f>(SUM('1.  LRAMVA Summary'!Q$54:Q$80)+SUM('1.  LRAMVA Summary'!Q$81:Q$82)*(MONTH($E176)-1)/12)*$H176</f>
        <v>0</v>
      </c>
      <c r="W176" s="228">
        <f>SUM(I176:V176)</f>
        <v>0</v>
      </c>
    </row>
    <row r="177" spans="2:23" s="9" customFormat="1" ht="15" thickBot="1">
      <c r="B177" s="66"/>
      <c r="E177" s="213" t="s">
        <v>455</v>
      </c>
      <c r="F177" s="213"/>
      <c r="G177" s="214"/>
      <c r="H177" s="215"/>
      <c r="I177" s="216">
        <f>SUM(I164:I176)</f>
        <v>3505.8283640733239</v>
      </c>
      <c r="J177" s="216">
        <f>SUM(J164:J176)</f>
        <v>8461.9583121202377</v>
      </c>
      <c r="K177" s="216">
        <f t="shared" ref="K177:V177" si="100">SUM(K164:K176)</f>
        <v>12034.646751815208</v>
      </c>
      <c r="L177" s="216">
        <f t="shared" si="100"/>
        <v>0</v>
      </c>
      <c r="M177" s="216">
        <f t="shared" si="100"/>
        <v>0</v>
      </c>
      <c r="N177" s="216">
        <f t="shared" si="100"/>
        <v>15.53783089003273</v>
      </c>
      <c r="O177" s="216">
        <f t="shared" si="100"/>
        <v>0</v>
      </c>
      <c r="P177" s="216">
        <f t="shared" si="100"/>
        <v>0</v>
      </c>
      <c r="Q177" s="216">
        <f t="shared" si="100"/>
        <v>0</v>
      </c>
      <c r="R177" s="216">
        <f t="shared" si="100"/>
        <v>0</v>
      </c>
      <c r="S177" s="216">
        <f t="shared" si="100"/>
        <v>0</v>
      </c>
      <c r="T177" s="216">
        <f t="shared" si="100"/>
        <v>0</v>
      </c>
      <c r="U177" s="216">
        <f t="shared" si="100"/>
        <v>0</v>
      </c>
      <c r="V177" s="216">
        <f t="shared" si="100"/>
        <v>0</v>
      </c>
      <c r="W177" s="216">
        <f>SUM(W164:W176)</f>
        <v>24017.971258898793</v>
      </c>
    </row>
    <row r="178" spans="2:23" s="9" customFormat="1" ht="15" thickTop="1">
      <c r="B178" s="66"/>
      <c r="E178" s="217" t="s">
        <v>67</v>
      </c>
      <c r="F178" s="217"/>
      <c r="G178" s="218"/>
      <c r="H178" s="219"/>
      <c r="I178" s="220"/>
      <c r="J178" s="220"/>
      <c r="K178" s="220"/>
      <c r="L178" s="220"/>
      <c r="M178" s="220"/>
      <c r="N178" s="220"/>
      <c r="O178" s="220"/>
      <c r="P178" s="220"/>
      <c r="Q178" s="220"/>
      <c r="R178" s="220"/>
      <c r="S178" s="220"/>
      <c r="T178" s="220"/>
      <c r="U178" s="220"/>
      <c r="V178" s="220"/>
      <c r="W178" s="221"/>
    </row>
    <row r="179" spans="2:23">
      <c r="E179" s="586" t="s">
        <v>509</v>
      </c>
    </row>
  </sheetData>
  <dataConsolidate/>
  <mergeCells count="4">
    <mergeCell ref="B12:C12"/>
    <mergeCell ref="C8:S8"/>
    <mergeCell ref="C9:S9"/>
    <mergeCell ref="C10:S10"/>
  </mergeCells>
  <phoneticPr fontId="239" type="noConversion"/>
  <hyperlinks>
    <hyperlink ref="B60" r:id="rId1" xr:uid="{00000000-0004-0000-0B00-000000000000}"/>
    <hyperlink ref="E179"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71"/>
  <sheetViews>
    <sheetView view="pageBreakPreview" topLeftCell="A49" zoomScale="66" zoomScaleNormal="90" zoomScaleSheetLayoutView="66" workbookViewId="0">
      <selection activeCell="S170" sqref="S170:V171"/>
    </sheetView>
  </sheetViews>
  <sheetFormatPr defaultColWidth="9.109375" defaultRowHeight="14.4" outlineLevelRow="1"/>
  <cols>
    <col min="1" max="1" width="5.88671875" style="12" customWidth="1"/>
    <col min="2" max="2" width="24.33203125" style="12" customWidth="1"/>
    <col min="3" max="3" width="11.44140625" style="12" customWidth="1"/>
    <col min="4" max="4" width="62.88671875" style="12" customWidth="1"/>
    <col min="5" max="5" width="15.5546875" style="12" customWidth="1"/>
    <col min="6" max="6" width="8.5546875" style="12" customWidth="1"/>
    <col min="7" max="7" width="4.5546875" style="12" customWidth="1"/>
    <col min="8" max="8" width="7.33203125" style="12" customWidth="1"/>
    <col min="9" max="9" width="14.6640625" style="632" customWidth="1"/>
    <col min="10" max="10" width="11.33203125" style="632" customWidth="1"/>
    <col min="11" max="11" width="2" style="16" customWidth="1"/>
    <col min="12" max="17" width="9.109375" style="12"/>
    <col min="18" max="18" width="32.33203125" style="12" bestFit="1" customWidth="1"/>
    <col min="19" max="19" width="10.5546875" style="12" customWidth="1"/>
    <col min="20" max="20" width="9.109375" style="12"/>
    <col min="21" max="21" width="29.6640625" style="12" bestFit="1" customWidth="1"/>
    <col min="22" max="41" width="9.109375" style="12"/>
    <col min="42" max="42" width="2.109375" style="12" customWidth="1"/>
    <col min="43" max="43" width="12.5546875" style="12" customWidth="1"/>
    <col min="44" max="49" width="12" style="12" bestFit="1" customWidth="1"/>
    <col min="50" max="50" width="15.6640625" style="12" customWidth="1"/>
    <col min="51" max="51" width="14.33203125" style="12" bestFit="1" customWidth="1"/>
    <col min="52" max="52" width="13.5546875" style="12" customWidth="1"/>
    <col min="53" max="64" width="12" style="12" bestFit="1" customWidth="1"/>
    <col min="65" max="72" width="9.109375" style="12"/>
    <col min="73" max="73" width="9.109375" style="16"/>
    <col min="74" max="16384" width="9.1093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168</v>
      </c>
      <c r="D12" s="126" t="s">
        <v>172</v>
      </c>
      <c r="E12" s="17"/>
      <c r="F12" s="174"/>
      <c r="G12" s="175"/>
      <c r="H12" s="176"/>
      <c r="K12" s="176"/>
      <c r="L12" s="174"/>
      <c r="M12" s="174"/>
      <c r="N12" s="174"/>
      <c r="O12" s="174"/>
      <c r="P12" s="174"/>
      <c r="Q12" s="177"/>
    </row>
    <row r="13" spans="2:73" s="9" customFormat="1" ht="25.5" customHeight="1" outlineLevel="1" thickBot="1">
      <c r="B13" s="548"/>
      <c r="D13" s="634" t="s">
        <v>392</v>
      </c>
      <c r="E13" s="17"/>
      <c r="F13" s="174"/>
      <c r="G13" s="175"/>
      <c r="H13" s="176"/>
      <c r="K13" s="176"/>
      <c r="L13" s="174"/>
      <c r="M13" s="174"/>
      <c r="N13" s="174"/>
      <c r="O13" s="174"/>
      <c r="P13" s="174"/>
      <c r="Q13" s="177"/>
    </row>
    <row r="14" spans="2:73" ht="30" customHeight="1" outlineLevel="1" thickBot="1">
      <c r="B14" s="90"/>
      <c r="D14" s="607" t="s">
        <v>533</v>
      </c>
      <c r="I14" s="12"/>
      <c r="J14" s="12"/>
      <c r="BU14" s="12"/>
    </row>
    <row r="15" spans="2:73" ht="26.25" customHeight="1" outlineLevel="1">
      <c r="C15" s="90"/>
      <c r="I15" s="12"/>
      <c r="J15" s="12"/>
    </row>
    <row r="16" spans="2:73" ht="23.25" customHeight="1" outlineLevel="1">
      <c r="B16" s="116" t="s">
        <v>490</v>
      </c>
      <c r="C16" s="90"/>
      <c r="D16" s="612" t="s">
        <v>593</v>
      </c>
      <c r="E16" s="602"/>
      <c r="F16" s="602"/>
      <c r="G16" s="613"/>
      <c r="H16" s="602"/>
      <c r="I16" s="602"/>
      <c r="J16" s="602"/>
      <c r="K16" s="637"/>
      <c r="L16" s="602"/>
      <c r="M16" s="602"/>
      <c r="N16" s="602"/>
      <c r="O16" s="602"/>
      <c r="P16" s="602"/>
      <c r="Q16" s="602"/>
      <c r="R16" s="602"/>
      <c r="S16" s="602"/>
      <c r="T16" s="602"/>
      <c r="U16" s="602"/>
      <c r="V16" s="602"/>
      <c r="W16" s="602"/>
      <c r="X16" s="602"/>
      <c r="Y16" s="602"/>
      <c r="Z16" s="602"/>
      <c r="AA16" s="602"/>
      <c r="AB16" s="602"/>
      <c r="AC16" s="602"/>
      <c r="AD16" s="602"/>
      <c r="AE16" s="602"/>
      <c r="AF16" s="602"/>
      <c r="AG16" s="602"/>
    </row>
    <row r="17" spans="2:73" ht="23.25" customHeight="1" outlineLevel="1">
      <c r="B17" s="687" t="s">
        <v>587</v>
      </c>
      <c r="C17" s="90"/>
      <c r="D17" s="608" t="s">
        <v>565</v>
      </c>
      <c r="E17" s="602"/>
      <c r="F17" s="602"/>
      <c r="G17" s="613"/>
      <c r="H17" s="602"/>
      <c r="I17" s="602"/>
      <c r="J17" s="602"/>
      <c r="K17" s="637"/>
      <c r="L17" s="602"/>
      <c r="M17" s="602"/>
      <c r="N17" s="602"/>
      <c r="O17" s="602"/>
      <c r="P17" s="602"/>
      <c r="Q17" s="602"/>
      <c r="R17" s="602"/>
      <c r="S17" s="602"/>
      <c r="T17" s="602"/>
      <c r="U17" s="602"/>
      <c r="V17" s="602"/>
      <c r="W17" s="602"/>
      <c r="X17" s="602"/>
      <c r="Y17" s="602"/>
      <c r="Z17" s="602"/>
      <c r="AA17" s="602"/>
      <c r="AB17" s="602"/>
      <c r="AC17" s="602"/>
      <c r="AD17" s="602"/>
      <c r="AE17" s="602"/>
      <c r="AF17" s="602"/>
      <c r="AG17" s="602"/>
    </row>
    <row r="18" spans="2:73" ht="23.25" customHeight="1" outlineLevel="1">
      <c r="C18" s="90"/>
      <c r="D18" s="608" t="s">
        <v>600</v>
      </c>
      <c r="E18" s="602"/>
      <c r="F18" s="602"/>
      <c r="G18" s="613"/>
      <c r="H18" s="602"/>
      <c r="I18" s="602"/>
      <c r="J18" s="602"/>
      <c r="K18" s="637"/>
      <c r="L18" s="602"/>
      <c r="M18" s="602"/>
      <c r="N18" s="602"/>
      <c r="O18" s="602"/>
      <c r="P18" s="602"/>
      <c r="Q18" s="602"/>
      <c r="R18" s="602"/>
      <c r="S18" s="602"/>
      <c r="T18" s="602"/>
      <c r="U18" s="602"/>
      <c r="V18" s="602"/>
      <c r="W18" s="602"/>
      <c r="X18" s="602"/>
      <c r="Y18" s="602"/>
      <c r="Z18" s="602"/>
      <c r="AA18" s="602"/>
      <c r="AB18" s="602"/>
      <c r="AC18" s="602"/>
      <c r="AD18" s="602"/>
      <c r="AE18" s="602"/>
      <c r="AF18" s="602"/>
      <c r="AG18" s="602"/>
    </row>
    <row r="19" spans="2:73" ht="23.25" customHeight="1" outlineLevel="1">
      <c r="C19" s="90"/>
      <c r="D19" s="608" t="s">
        <v>599</v>
      </c>
      <c r="E19" s="602"/>
      <c r="F19" s="602"/>
      <c r="G19" s="613"/>
      <c r="H19" s="602"/>
      <c r="I19" s="602"/>
      <c r="J19" s="602"/>
      <c r="K19" s="637"/>
      <c r="L19" s="602"/>
      <c r="M19" s="602"/>
      <c r="N19" s="602"/>
      <c r="O19" s="602"/>
      <c r="P19" s="602"/>
      <c r="Q19" s="602"/>
      <c r="R19" s="602"/>
      <c r="S19" s="602"/>
      <c r="T19" s="602"/>
      <c r="U19" s="602"/>
      <c r="V19" s="602"/>
      <c r="W19" s="602"/>
      <c r="X19" s="602"/>
      <c r="Y19" s="602"/>
      <c r="Z19" s="602"/>
      <c r="AA19" s="602"/>
      <c r="AB19" s="602"/>
      <c r="AC19" s="602"/>
      <c r="AD19" s="602"/>
      <c r="AE19" s="602"/>
      <c r="AF19" s="602"/>
      <c r="AG19" s="602"/>
    </row>
    <row r="20" spans="2:73" ht="23.25" customHeight="1" outlineLevel="1">
      <c r="C20" s="90"/>
      <c r="D20" s="608" t="s">
        <v>601</v>
      </c>
      <c r="E20" s="602"/>
      <c r="F20" s="602"/>
      <c r="G20" s="613"/>
      <c r="H20" s="602"/>
      <c r="I20" s="602"/>
      <c r="J20" s="602"/>
      <c r="K20" s="637"/>
      <c r="L20" s="602"/>
      <c r="M20" s="602"/>
      <c r="N20" s="602"/>
      <c r="O20" s="602"/>
      <c r="P20" s="602"/>
      <c r="Q20" s="602"/>
      <c r="R20" s="602"/>
      <c r="S20" s="602"/>
      <c r="T20" s="602"/>
      <c r="U20" s="602"/>
      <c r="V20" s="602"/>
      <c r="W20" s="602"/>
      <c r="X20" s="602"/>
      <c r="Y20" s="602"/>
      <c r="Z20" s="602"/>
      <c r="AA20" s="602"/>
      <c r="AB20" s="602"/>
      <c r="AC20" s="602"/>
      <c r="AD20" s="602"/>
      <c r="AE20" s="602"/>
      <c r="AF20" s="602"/>
      <c r="AG20" s="602"/>
    </row>
    <row r="21" spans="2:73" ht="23.25" customHeight="1" outlineLevel="1">
      <c r="C21" s="90"/>
      <c r="D21" s="695" t="s">
        <v>611</v>
      </c>
      <c r="E21" s="602"/>
      <c r="F21" s="602"/>
      <c r="G21" s="613"/>
      <c r="H21" s="602"/>
      <c r="I21" s="602"/>
      <c r="J21" s="602"/>
      <c r="K21" s="637"/>
      <c r="L21" s="602"/>
      <c r="M21" s="602"/>
      <c r="N21" s="602"/>
      <c r="O21" s="602"/>
      <c r="P21" s="602"/>
      <c r="Q21" s="602"/>
      <c r="R21" s="602"/>
      <c r="S21" s="602"/>
      <c r="T21" s="602"/>
      <c r="U21" s="602"/>
      <c r="V21" s="602"/>
      <c r="W21" s="602"/>
      <c r="X21" s="602"/>
      <c r="Y21" s="602"/>
      <c r="Z21" s="602"/>
      <c r="AA21" s="602"/>
      <c r="AB21" s="602"/>
      <c r="AC21" s="602"/>
      <c r="AD21" s="602"/>
      <c r="AE21" s="602"/>
      <c r="AF21" s="602"/>
      <c r="AG21" s="602"/>
    </row>
    <row r="22" spans="2:73">
      <c r="I22" s="12"/>
      <c r="J22" s="12"/>
    </row>
    <row r="23" spans="2:73" ht="15.6">
      <c r="B23" s="179" t="s">
        <v>570</v>
      </c>
      <c r="H23" s="10"/>
      <c r="I23" s="10"/>
      <c r="J23" s="10"/>
    </row>
    <row r="24" spans="2:73" s="667" customFormat="1" ht="21" customHeight="1">
      <c r="B24" s="694" t="s">
        <v>574</v>
      </c>
      <c r="C24" s="936" t="s">
        <v>575</v>
      </c>
      <c r="D24" s="936"/>
      <c r="E24" s="936"/>
      <c r="F24" s="936"/>
      <c r="G24" s="936"/>
      <c r="H24" s="675" t="s">
        <v>572</v>
      </c>
      <c r="I24" s="675" t="s">
        <v>571</v>
      </c>
      <c r="J24" s="675" t="s">
        <v>573</v>
      </c>
      <c r="K24" s="666"/>
      <c r="L24" s="667" t="s">
        <v>575</v>
      </c>
      <c r="AQ24" s="667" t="s">
        <v>575</v>
      </c>
      <c r="BU24" s="666"/>
    </row>
    <row r="25" spans="2:73" s="247" customFormat="1" ht="49.5" customHeight="1">
      <c r="B25" s="242" t="s">
        <v>458</v>
      </c>
      <c r="C25" s="242" t="s">
        <v>208</v>
      </c>
      <c r="D25" s="625" t="s">
        <v>459</v>
      </c>
      <c r="E25" s="242" t="s">
        <v>205</v>
      </c>
      <c r="F25" s="242" t="s">
        <v>460</v>
      </c>
      <c r="G25" s="242" t="s">
        <v>461</v>
      </c>
      <c r="H25" s="625" t="s">
        <v>462</v>
      </c>
      <c r="I25" s="633" t="s">
        <v>563</v>
      </c>
      <c r="J25" s="640" t="s">
        <v>564</v>
      </c>
      <c r="K25" s="638"/>
      <c r="L25" s="243" t="s">
        <v>463</v>
      </c>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5"/>
      <c r="AP25" s="246"/>
      <c r="AQ25" s="243" t="s">
        <v>464</v>
      </c>
      <c r="AR25" s="244"/>
      <c r="AS25" s="244"/>
      <c r="AT25" s="244"/>
      <c r="AU25" s="244"/>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44"/>
      <c r="BR25" s="244"/>
      <c r="BS25" s="244"/>
      <c r="BT25" s="245"/>
      <c r="BU25" s="246"/>
    </row>
    <row r="26" spans="2:73" s="247" customFormat="1" ht="30" customHeight="1">
      <c r="B26" s="248"/>
      <c r="C26" s="248"/>
      <c r="D26" s="248"/>
      <c r="E26" s="248"/>
      <c r="F26" s="248"/>
      <c r="G26" s="248"/>
      <c r="H26" s="688"/>
      <c r="I26" s="631"/>
      <c r="J26" s="631"/>
      <c r="K26" s="639"/>
      <c r="L26" s="249">
        <v>2011</v>
      </c>
      <c r="M26" s="249">
        <v>2012</v>
      </c>
      <c r="N26" s="249">
        <v>2013</v>
      </c>
      <c r="O26" s="249">
        <v>2014</v>
      </c>
      <c r="P26" s="249">
        <v>2015</v>
      </c>
      <c r="Q26" s="249">
        <v>2016</v>
      </c>
      <c r="R26" s="249">
        <v>2017</v>
      </c>
      <c r="S26" s="249">
        <v>2018</v>
      </c>
      <c r="T26" s="249">
        <v>2019</v>
      </c>
      <c r="U26" s="249">
        <v>2020</v>
      </c>
      <c r="V26" s="249">
        <v>2021</v>
      </c>
      <c r="W26" s="249">
        <v>2022</v>
      </c>
      <c r="X26" s="249">
        <v>2023</v>
      </c>
      <c r="Y26" s="249">
        <v>2024</v>
      </c>
      <c r="Z26" s="249">
        <v>2025</v>
      </c>
      <c r="AA26" s="249">
        <v>2026</v>
      </c>
      <c r="AB26" s="249">
        <v>2027</v>
      </c>
      <c r="AC26" s="249">
        <v>2028</v>
      </c>
      <c r="AD26" s="249">
        <v>2029</v>
      </c>
      <c r="AE26" s="249">
        <v>2030</v>
      </c>
      <c r="AF26" s="249">
        <v>2031</v>
      </c>
      <c r="AG26" s="249">
        <v>2032</v>
      </c>
      <c r="AH26" s="249">
        <v>2033</v>
      </c>
      <c r="AI26" s="249">
        <v>2034</v>
      </c>
      <c r="AJ26" s="249">
        <v>2035</v>
      </c>
      <c r="AK26" s="249">
        <v>2036</v>
      </c>
      <c r="AL26" s="249">
        <v>2037</v>
      </c>
      <c r="AM26" s="249">
        <v>2038</v>
      </c>
      <c r="AN26" s="249">
        <v>2039</v>
      </c>
      <c r="AO26" s="249">
        <v>2040</v>
      </c>
      <c r="AP26" s="246"/>
      <c r="AQ26" s="249">
        <v>2011</v>
      </c>
      <c r="AR26" s="249">
        <v>2012</v>
      </c>
      <c r="AS26" s="249">
        <v>2013</v>
      </c>
      <c r="AT26" s="249">
        <v>2014</v>
      </c>
      <c r="AU26" s="249">
        <v>2015</v>
      </c>
      <c r="AV26" s="249">
        <v>2016</v>
      </c>
      <c r="AW26" s="249">
        <v>2017</v>
      </c>
      <c r="AX26" s="249">
        <v>2018</v>
      </c>
      <c r="AY26" s="249">
        <v>2019</v>
      </c>
      <c r="AZ26" s="249">
        <v>2020</v>
      </c>
      <c r="BA26" s="249">
        <v>2021</v>
      </c>
      <c r="BB26" s="249">
        <v>2022</v>
      </c>
      <c r="BC26" s="249">
        <v>2023</v>
      </c>
      <c r="BD26" s="249">
        <v>2024</v>
      </c>
      <c r="BE26" s="249">
        <v>2025</v>
      </c>
      <c r="BF26" s="249">
        <v>2026</v>
      </c>
      <c r="BG26" s="249">
        <v>2027</v>
      </c>
      <c r="BH26" s="249">
        <v>2028</v>
      </c>
      <c r="BI26" s="249">
        <v>2029</v>
      </c>
      <c r="BJ26" s="249">
        <v>2030</v>
      </c>
      <c r="BK26" s="249">
        <v>2031</v>
      </c>
      <c r="BL26" s="249">
        <v>2032</v>
      </c>
      <c r="BM26" s="249">
        <v>2033</v>
      </c>
      <c r="BN26" s="249">
        <v>2034</v>
      </c>
      <c r="BO26" s="249">
        <v>2035</v>
      </c>
      <c r="BP26" s="249">
        <v>2036</v>
      </c>
      <c r="BQ26" s="249">
        <v>2037</v>
      </c>
      <c r="BR26" s="249">
        <v>2038</v>
      </c>
      <c r="BS26" s="249">
        <v>2039</v>
      </c>
      <c r="BT26" s="249">
        <v>2040</v>
      </c>
      <c r="BU26" s="246"/>
    </row>
    <row r="27" spans="2:73" s="17" customFormat="1" ht="15.6">
      <c r="B27" s="733" t="s">
        <v>675</v>
      </c>
      <c r="C27" s="733" t="s">
        <v>676</v>
      </c>
      <c r="D27" s="734" t="s">
        <v>2</v>
      </c>
      <c r="E27" s="733" t="s">
        <v>663</v>
      </c>
      <c r="F27" s="733" t="s">
        <v>29</v>
      </c>
      <c r="G27" s="733" t="s">
        <v>677</v>
      </c>
      <c r="H27" s="733">
        <v>2011</v>
      </c>
      <c r="I27" s="641" t="s">
        <v>551</v>
      </c>
      <c r="J27" s="641" t="s">
        <v>569</v>
      </c>
      <c r="K27" s="630"/>
      <c r="L27" s="735">
        <v>4.1702275843001742</v>
      </c>
      <c r="M27" s="736">
        <v>4.1702275843001742</v>
      </c>
      <c r="N27" s="736">
        <v>4.1702275843001742</v>
      </c>
      <c r="O27" s="736">
        <v>1.6650005934747449</v>
      </c>
      <c r="P27" s="737">
        <v>0</v>
      </c>
      <c r="Q27" s="738">
        <v>0</v>
      </c>
      <c r="R27" s="738">
        <v>0</v>
      </c>
      <c r="S27" s="738">
        <v>0</v>
      </c>
      <c r="T27" s="738">
        <v>0</v>
      </c>
      <c r="U27" s="738">
        <v>0</v>
      </c>
      <c r="V27" s="738">
        <v>0</v>
      </c>
      <c r="W27" s="738">
        <v>0</v>
      </c>
      <c r="X27" s="738">
        <v>0</v>
      </c>
      <c r="Y27" s="738">
        <v>0</v>
      </c>
      <c r="Z27" s="738">
        <v>0</v>
      </c>
      <c r="AA27" s="738">
        <v>0</v>
      </c>
      <c r="AB27" s="738">
        <v>0</v>
      </c>
      <c r="AC27" s="738">
        <v>0</v>
      </c>
      <c r="AD27" s="738">
        <v>0</v>
      </c>
      <c r="AE27" s="738">
        <v>0</v>
      </c>
      <c r="AF27" s="738">
        <v>0</v>
      </c>
      <c r="AG27" s="738">
        <v>0</v>
      </c>
      <c r="AH27" s="738">
        <v>0</v>
      </c>
      <c r="AI27" s="738">
        <v>0</v>
      </c>
      <c r="AJ27" s="738">
        <v>0</v>
      </c>
      <c r="AK27" s="738">
        <v>0</v>
      </c>
      <c r="AL27" s="738">
        <v>0</v>
      </c>
      <c r="AM27" s="736">
        <v>0</v>
      </c>
      <c r="AN27" s="736">
        <v>0</v>
      </c>
      <c r="AO27" s="739">
        <v>0</v>
      </c>
      <c r="AP27" s="630"/>
      <c r="AQ27" s="735">
        <v>5209.1092236614486</v>
      </c>
      <c r="AR27" s="736">
        <v>5209.1092236614486</v>
      </c>
      <c r="AS27" s="736">
        <v>5209.1092236614486</v>
      </c>
      <c r="AT27" s="736">
        <v>2968.7989132104071</v>
      </c>
      <c r="AU27" s="737">
        <v>0</v>
      </c>
      <c r="AV27" s="738">
        <v>0</v>
      </c>
      <c r="AW27" s="738">
        <v>0</v>
      </c>
      <c r="AX27" s="738">
        <v>0</v>
      </c>
      <c r="AY27" s="738">
        <v>0</v>
      </c>
      <c r="AZ27" s="738">
        <v>0</v>
      </c>
      <c r="BA27" s="738">
        <v>0</v>
      </c>
      <c r="BB27" s="738">
        <v>0</v>
      </c>
      <c r="BC27" s="738">
        <v>0</v>
      </c>
      <c r="BD27" s="738">
        <v>0</v>
      </c>
      <c r="BE27" s="738">
        <v>0</v>
      </c>
      <c r="BF27" s="738">
        <v>0</v>
      </c>
      <c r="BG27" s="738">
        <v>0</v>
      </c>
      <c r="BH27" s="738">
        <v>0</v>
      </c>
      <c r="BI27" s="738">
        <v>0</v>
      </c>
      <c r="BJ27" s="738">
        <v>0</v>
      </c>
      <c r="BK27" s="738">
        <v>0</v>
      </c>
      <c r="BL27" s="738">
        <v>0</v>
      </c>
      <c r="BM27" s="738">
        <v>0</v>
      </c>
      <c r="BN27" s="738">
        <v>0</v>
      </c>
      <c r="BO27" s="738">
        <v>0</v>
      </c>
      <c r="BP27" s="738">
        <v>0</v>
      </c>
      <c r="BQ27" s="738">
        <v>0</v>
      </c>
      <c r="BR27" s="738">
        <v>0</v>
      </c>
      <c r="BS27" s="738">
        <v>0</v>
      </c>
      <c r="BT27" s="740">
        <v>0</v>
      </c>
      <c r="BU27" s="16"/>
    </row>
    <row r="28" spans="2:73" s="17" customFormat="1" ht="15.6">
      <c r="B28" s="733" t="s">
        <v>675</v>
      </c>
      <c r="C28" s="733" t="s">
        <v>676</v>
      </c>
      <c r="D28" s="741" t="s">
        <v>1</v>
      </c>
      <c r="E28" s="733" t="s">
        <v>663</v>
      </c>
      <c r="F28" s="733" t="s">
        <v>29</v>
      </c>
      <c r="G28" s="733" t="s">
        <v>677</v>
      </c>
      <c r="H28" s="733">
        <v>2011</v>
      </c>
      <c r="I28" s="641" t="s">
        <v>551</v>
      </c>
      <c r="J28" s="641" t="s">
        <v>569</v>
      </c>
      <c r="K28" s="630"/>
      <c r="L28" s="735">
        <v>75.079442641357844</v>
      </c>
      <c r="M28" s="736">
        <v>75.079442641357844</v>
      </c>
      <c r="N28" s="736">
        <v>75.079442641357844</v>
      </c>
      <c r="O28" s="736">
        <v>64.811546133884164</v>
      </c>
      <c r="P28" s="735">
        <v>38.752042830685326</v>
      </c>
      <c r="Q28" s="736">
        <v>0</v>
      </c>
      <c r="R28" s="736">
        <v>0</v>
      </c>
      <c r="S28" s="736">
        <v>0</v>
      </c>
      <c r="T28" s="736">
        <v>0</v>
      </c>
      <c r="U28" s="736">
        <v>0</v>
      </c>
      <c r="V28" s="736">
        <v>0</v>
      </c>
      <c r="W28" s="736">
        <v>0</v>
      </c>
      <c r="X28" s="736">
        <v>0</v>
      </c>
      <c r="Y28" s="736">
        <v>0</v>
      </c>
      <c r="Z28" s="736">
        <v>0</v>
      </c>
      <c r="AA28" s="736">
        <v>0</v>
      </c>
      <c r="AB28" s="736">
        <v>0</v>
      </c>
      <c r="AC28" s="736">
        <v>0</v>
      </c>
      <c r="AD28" s="736">
        <v>0</v>
      </c>
      <c r="AE28" s="736">
        <v>0</v>
      </c>
      <c r="AF28" s="736">
        <v>0</v>
      </c>
      <c r="AG28" s="736">
        <v>0</v>
      </c>
      <c r="AH28" s="736">
        <v>0</v>
      </c>
      <c r="AI28" s="736">
        <v>0</v>
      </c>
      <c r="AJ28" s="736">
        <v>0</v>
      </c>
      <c r="AK28" s="736">
        <v>0</v>
      </c>
      <c r="AL28" s="736">
        <v>0</v>
      </c>
      <c r="AM28" s="736">
        <v>0</v>
      </c>
      <c r="AN28" s="736">
        <v>0</v>
      </c>
      <c r="AO28" s="739">
        <v>0</v>
      </c>
      <c r="AP28" s="630"/>
      <c r="AQ28" s="735">
        <v>427371.44032797671</v>
      </c>
      <c r="AR28" s="736">
        <v>427371.44032797671</v>
      </c>
      <c r="AS28" s="736">
        <v>427371.44032797671</v>
      </c>
      <c r="AT28" s="736">
        <v>418189.32848877832</v>
      </c>
      <c r="AU28" s="735">
        <v>294737.78803251678</v>
      </c>
      <c r="AV28" s="736">
        <v>0</v>
      </c>
      <c r="AW28" s="736">
        <v>0</v>
      </c>
      <c r="AX28" s="736">
        <v>0</v>
      </c>
      <c r="AY28" s="736">
        <v>0</v>
      </c>
      <c r="AZ28" s="736">
        <v>0</v>
      </c>
      <c r="BA28" s="736">
        <v>0</v>
      </c>
      <c r="BB28" s="736">
        <v>0</v>
      </c>
      <c r="BC28" s="736">
        <v>0</v>
      </c>
      <c r="BD28" s="736">
        <v>0</v>
      </c>
      <c r="BE28" s="736">
        <v>0</v>
      </c>
      <c r="BF28" s="736">
        <v>0</v>
      </c>
      <c r="BG28" s="736">
        <v>0</v>
      </c>
      <c r="BH28" s="736">
        <v>0</v>
      </c>
      <c r="BI28" s="736">
        <v>0</v>
      </c>
      <c r="BJ28" s="736">
        <v>0</v>
      </c>
      <c r="BK28" s="736">
        <v>0</v>
      </c>
      <c r="BL28" s="736">
        <v>0</v>
      </c>
      <c r="BM28" s="736">
        <v>0</v>
      </c>
      <c r="BN28" s="736">
        <v>0</v>
      </c>
      <c r="BO28" s="736">
        <v>0</v>
      </c>
      <c r="BP28" s="736">
        <v>0</v>
      </c>
      <c r="BQ28" s="736">
        <v>0</v>
      </c>
      <c r="BR28" s="736">
        <v>0</v>
      </c>
      <c r="BS28" s="736">
        <v>0</v>
      </c>
      <c r="BT28" s="739">
        <v>0</v>
      </c>
      <c r="BU28" s="16"/>
    </row>
    <row r="29" spans="2:73" s="17" customFormat="1" ht="16.5" customHeight="1">
      <c r="B29" s="733" t="s">
        <v>675</v>
      </c>
      <c r="C29" s="733" t="s">
        <v>676</v>
      </c>
      <c r="D29" s="741" t="s">
        <v>5</v>
      </c>
      <c r="E29" s="733" t="s">
        <v>663</v>
      </c>
      <c r="F29" s="733" t="s">
        <v>29</v>
      </c>
      <c r="G29" s="733" t="s">
        <v>677</v>
      </c>
      <c r="H29" s="733">
        <v>2011</v>
      </c>
      <c r="I29" s="641" t="s">
        <v>551</v>
      </c>
      <c r="J29" s="641" t="s">
        <v>569</v>
      </c>
      <c r="K29" s="630"/>
      <c r="L29" s="735">
        <v>17.278600481224288</v>
      </c>
      <c r="M29" s="736">
        <v>17.278600481224288</v>
      </c>
      <c r="N29" s="736">
        <v>17.278600481224288</v>
      </c>
      <c r="O29" s="736">
        <v>17.278600481224288</v>
      </c>
      <c r="P29" s="735">
        <v>16.07506643440006</v>
      </c>
      <c r="Q29" s="736">
        <v>14.760256184645167</v>
      </c>
      <c r="R29" s="736">
        <v>11.939316449982758</v>
      </c>
      <c r="S29" s="736">
        <v>11.861581184347468</v>
      </c>
      <c r="T29" s="736">
        <v>14.379925480926589</v>
      </c>
      <c r="U29" s="736">
        <v>6.8213518264006794</v>
      </c>
      <c r="V29" s="736">
        <v>0.97006126917084023</v>
      </c>
      <c r="W29" s="736">
        <v>0.96965777061253755</v>
      </c>
      <c r="X29" s="736">
        <v>0.96965777061253755</v>
      </c>
      <c r="Y29" s="736">
        <v>0.90001421705868978</v>
      </c>
      <c r="Z29" s="736">
        <v>0.90001421705868978</v>
      </c>
      <c r="AA29" s="736">
        <v>0.75964536289514539</v>
      </c>
      <c r="AB29" s="736">
        <v>0</v>
      </c>
      <c r="AC29" s="736">
        <v>0</v>
      </c>
      <c r="AD29" s="736">
        <v>0</v>
      </c>
      <c r="AE29" s="736">
        <v>0</v>
      </c>
      <c r="AF29" s="736">
        <v>0</v>
      </c>
      <c r="AG29" s="736">
        <v>0</v>
      </c>
      <c r="AH29" s="736">
        <v>0</v>
      </c>
      <c r="AI29" s="736">
        <v>0</v>
      </c>
      <c r="AJ29" s="736">
        <v>0</v>
      </c>
      <c r="AK29" s="736">
        <v>0</v>
      </c>
      <c r="AL29" s="736">
        <v>0</v>
      </c>
      <c r="AM29" s="736">
        <v>0</v>
      </c>
      <c r="AN29" s="736">
        <v>0</v>
      </c>
      <c r="AO29" s="739">
        <v>0</v>
      </c>
      <c r="AP29" s="630"/>
      <c r="AQ29" s="735">
        <v>301980.93450529833</v>
      </c>
      <c r="AR29" s="736">
        <v>301980.93450529833</v>
      </c>
      <c r="AS29" s="736">
        <v>301980.93450529833</v>
      </c>
      <c r="AT29" s="736">
        <v>301980.93450529833</v>
      </c>
      <c r="AU29" s="735">
        <v>275988.33480814326</v>
      </c>
      <c r="AV29" s="736">
        <v>247592.51452389435</v>
      </c>
      <c r="AW29" s="736">
        <v>186668.97232219405</v>
      </c>
      <c r="AX29" s="736">
        <v>185988.01139522888</v>
      </c>
      <c r="AY29" s="736">
        <v>240376.4313766328</v>
      </c>
      <c r="AZ29" s="736">
        <v>77134.701903359295</v>
      </c>
      <c r="BA29" s="736">
        <v>27773.710672385489</v>
      </c>
      <c r="BB29" s="736">
        <v>24448.420964049095</v>
      </c>
      <c r="BC29" s="736">
        <v>24448.420964049095</v>
      </c>
      <c r="BD29" s="736">
        <v>18056.185756872175</v>
      </c>
      <c r="BE29" s="736">
        <v>18056.185756872175</v>
      </c>
      <c r="BF29" s="736">
        <v>16405.98193431694</v>
      </c>
      <c r="BG29" s="736">
        <v>0</v>
      </c>
      <c r="BH29" s="736">
        <v>0</v>
      </c>
      <c r="BI29" s="736">
        <v>0</v>
      </c>
      <c r="BJ29" s="736">
        <v>0</v>
      </c>
      <c r="BK29" s="736">
        <v>0</v>
      </c>
      <c r="BL29" s="736">
        <v>0</v>
      </c>
      <c r="BM29" s="736">
        <v>0</v>
      </c>
      <c r="BN29" s="736">
        <v>0</v>
      </c>
      <c r="BO29" s="736">
        <v>0</v>
      </c>
      <c r="BP29" s="736">
        <v>0</v>
      </c>
      <c r="BQ29" s="736">
        <v>0</v>
      </c>
      <c r="BR29" s="736">
        <v>0</v>
      </c>
      <c r="BS29" s="736">
        <v>0</v>
      </c>
      <c r="BT29" s="739">
        <v>0</v>
      </c>
      <c r="BU29" s="16"/>
    </row>
    <row r="30" spans="2:73" s="17" customFormat="1" ht="15.6">
      <c r="B30" s="733" t="s">
        <v>675</v>
      </c>
      <c r="C30" s="733" t="s">
        <v>676</v>
      </c>
      <c r="D30" s="741" t="s">
        <v>4</v>
      </c>
      <c r="E30" s="733" t="s">
        <v>663</v>
      </c>
      <c r="F30" s="733" t="s">
        <v>29</v>
      </c>
      <c r="G30" s="733" t="s">
        <v>677</v>
      </c>
      <c r="H30" s="733">
        <v>2011</v>
      </c>
      <c r="I30" s="641" t="s">
        <v>551</v>
      </c>
      <c r="J30" s="641" t="s">
        <v>569</v>
      </c>
      <c r="K30" s="630"/>
      <c r="L30" s="735">
        <v>12.21651939754479</v>
      </c>
      <c r="M30" s="736">
        <v>12.21651939754479</v>
      </c>
      <c r="N30" s="736">
        <v>12.21651939754479</v>
      </c>
      <c r="O30" s="736">
        <v>12.21651939754479</v>
      </c>
      <c r="P30" s="735">
        <v>11.471528106904024</v>
      </c>
      <c r="Q30" s="736">
        <v>10.657656503107455</v>
      </c>
      <c r="R30" s="736">
        <v>8.9760057880748345</v>
      </c>
      <c r="S30" s="736">
        <v>8.8839573624178065</v>
      </c>
      <c r="T30" s="736">
        <v>10.442820256855141</v>
      </c>
      <c r="U30" s="736">
        <v>5.7640398292076638</v>
      </c>
      <c r="V30" s="736">
        <v>0.72337122137916909</v>
      </c>
      <c r="W30" s="736">
        <v>0.72283733875860168</v>
      </c>
      <c r="X30" s="736">
        <v>0.72283733875860168</v>
      </c>
      <c r="Y30" s="736">
        <v>0.70330549820440313</v>
      </c>
      <c r="Z30" s="736">
        <v>0.70330549820440313</v>
      </c>
      <c r="AA30" s="736">
        <v>0.66879088575975609</v>
      </c>
      <c r="AB30" s="736">
        <v>0</v>
      </c>
      <c r="AC30" s="736">
        <v>0</v>
      </c>
      <c r="AD30" s="736">
        <v>0</v>
      </c>
      <c r="AE30" s="736">
        <v>0</v>
      </c>
      <c r="AF30" s="736">
        <v>0</v>
      </c>
      <c r="AG30" s="736">
        <v>0</v>
      </c>
      <c r="AH30" s="736">
        <v>0</v>
      </c>
      <c r="AI30" s="736">
        <v>0</v>
      </c>
      <c r="AJ30" s="736">
        <v>0</v>
      </c>
      <c r="AK30" s="736">
        <v>0</v>
      </c>
      <c r="AL30" s="736">
        <v>0</v>
      </c>
      <c r="AM30" s="736">
        <v>0</v>
      </c>
      <c r="AN30" s="736">
        <v>0</v>
      </c>
      <c r="AO30" s="739">
        <v>0</v>
      </c>
      <c r="AP30" s="630"/>
      <c r="AQ30" s="735">
        <v>200792.83497092378</v>
      </c>
      <c r="AR30" s="736">
        <v>200792.83497092378</v>
      </c>
      <c r="AS30" s="736">
        <v>200792.83497092378</v>
      </c>
      <c r="AT30" s="736">
        <v>200792.83497092378</v>
      </c>
      <c r="AU30" s="735">
        <v>184703.33551173611</v>
      </c>
      <c r="AV30" s="736">
        <v>167126.23508970259</v>
      </c>
      <c r="AW30" s="736">
        <v>130807.79941136288</v>
      </c>
      <c r="AX30" s="736">
        <v>130001.45520260734</v>
      </c>
      <c r="AY30" s="736">
        <v>163668.05508382857</v>
      </c>
      <c r="AZ30" s="736">
        <v>62620.920565592198</v>
      </c>
      <c r="BA30" s="736">
        <v>21042.101782498579</v>
      </c>
      <c r="BB30" s="736">
        <v>16642.298246397309</v>
      </c>
      <c r="BC30" s="736">
        <v>16642.298246397309</v>
      </c>
      <c r="BD30" s="736">
        <v>14849.567799996707</v>
      </c>
      <c r="BE30" s="736">
        <v>14849.567799996707</v>
      </c>
      <c r="BF30" s="736">
        <v>14443.807236304923</v>
      </c>
      <c r="BG30" s="736">
        <v>0</v>
      </c>
      <c r="BH30" s="736">
        <v>0</v>
      </c>
      <c r="BI30" s="736">
        <v>0</v>
      </c>
      <c r="BJ30" s="736">
        <v>0</v>
      </c>
      <c r="BK30" s="736">
        <v>0</v>
      </c>
      <c r="BL30" s="736">
        <v>0</v>
      </c>
      <c r="BM30" s="736">
        <v>0</v>
      </c>
      <c r="BN30" s="736">
        <v>0</v>
      </c>
      <c r="BO30" s="736">
        <v>0</v>
      </c>
      <c r="BP30" s="736">
        <v>0</v>
      </c>
      <c r="BQ30" s="736">
        <v>0</v>
      </c>
      <c r="BR30" s="736">
        <v>0</v>
      </c>
      <c r="BS30" s="736">
        <v>0</v>
      </c>
      <c r="BT30" s="739">
        <v>0</v>
      </c>
      <c r="BU30" s="16"/>
    </row>
    <row r="31" spans="2:73" s="17" customFormat="1" ht="15.6">
      <c r="B31" s="733" t="s">
        <v>675</v>
      </c>
      <c r="C31" s="733" t="s">
        <v>676</v>
      </c>
      <c r="D31" s="741" t="s">
        <v>3</v>
      </c>
      <c r="E31" s="733" t="s">
        <v>663</v>
      </c>
      <c r="F31" s="733" t="s">
        <v>29</v>
      </c>
      <c r="G31" s="733" t="s">
        <v>677</v>
      </c>
      <c r="H31" s="733">
        <v>2011</v>
      </c>
      <c r="I31" s="641" t="s">
        <v>551</v>
      </c>
      <c r="J31" s="641" t="s">
        <v>569</v>
      </c>
      <c r="K31" s="630"/>
      <c r="L31" s="735">
        <v>279.01758619464363</v>
      </c>
      <c r="M31" s="736">
        <v>279.01758619464363</v>
      </c>
      <c r="N31" s="736">
        <v>279.01758619464363</v>
      </c>
      <c r="O31" s="736">
        <v>279.01758619464363</v>
      </c>
      <c r="P31" s="735">
        <v>279.01758619464363</v>
      </c>
      <c r="Q31" s="736">
        <v>279.01758619464363</v>
      </c>
      <c r="R31" s="736">
        <v>279.01758619464363</v>
      </c>
      <c r="S31" s="736">
        <v>279.01758619464363</v>
      </c>
      <c r="T31" s="736">
        <v>279.01758619464363</v>
      </c>
      <c r="U31" s="736">
        <v>279.01758619464363</v>
      </c>
      <c r="V31" s="736">
        <v>279.01758619464363</v>
      </c>
      <c r="W31" s="736">
        <v>279.01758619464363</v>
      </c>
      <c r="X31" s="736">
        <v>279.01758619464363</v>
      </c>
      <c r="Y31" s="736">
        <v>279.01758619464363</v>
      </c>
      <c r="Z31" s="736">
        <v>279.01758619464363</v>
      </c>
      <c r="AA31" s="736">
        <v>279.01758619464363</v>
      </c>
      <c r="AB31" s="736">
        <v>279.01758619464363</v>
      </c>
      <c r="AC31" s="736">
        <v>279.01758619464363</v>
      </c>
      <c r="AD31" s="736">
        <v>263.47902654403538</v>
      </c>
      <c r="AE31" s="736">
        <v>0</v>
      </c>
      <c r="AF31" s="736">
        <v>0</v>
      </c>
      <c r="AG31" s="736">
        <v>0</v>
      </c>
      <c r="AH31" s="736">
        <v>0</v>
      </c>
      <c r="AI31" s="736">
        <v>0</v>
      </c>
      <c r="AJ31" s="736">
        <v>0</v>
      </c>
      <c r="AK31" s="736">
        <v>0</v>
      </c>
      <c r="AL31" s="736">
        <v>0</v>
      </c>
      <c r="AM31" s="736">
        <v>0</v>
      </c>
      <c r="AN31" s="736">
        <v>0</v>
      </c>
      <c r="AO31" s="739">
        <v>0</v>
      </c>
      <c r="AP31" s="630"/>
      <c r="AQ31" s="735">
        <v>555311.64787560445</v>
      </c>
      <c r="AR31" s="736">
        <v>555311.64787560445</v>
      </c>
      <c r="AS31" s="736">
        <v>555311.64787560445</v>
      </c>
      <c r="AT31" s="736">
        <v>555311.64787560445</v>
      </c>
      <c r="AU31" s="735">
        <v>555311.64787560445</v>
      </c>
      <c r="AV31" s="736">
        <v>555311.64787560445</v>
      </c>
      <c r="AW31" s="736">
        <v>555311.64787560445</v>
      </c>
      <c r="AX31" s="736">
        <v>555311.64787560445</v>
      </c>
      <c r="AY31" s="736">
        <v>555311.64787560445</v>
      </c>
      <c r="AZ31" s="736">
        <v>555311.64787560445</v>
      </c>
      <c r="BA31" s="736">
        <v>555311.64787560445</v>
      </c>
      <c r="BB31" s="736">
        <v>555311.64787560445</v>
      </c>
      <c r="BC31" s="736">
        <v>555311.64787560445</v>
      </c>
      <c r="BD31" s="736">
        <v>555311.64787560445</v>
      </c>
      <c r="BE31" s="736">
        <v>555311.64787560445</v>
      </c>
      <c r="BF31" s="736">
        <v>555311.64787560445</v>
      </c>
      <c r="BG31" s="736">
        <v>555311.64787560445</v>
      </c>
      <c r="BH31" s="736">
        <v>555311.64787560445</v>
      </c>
      <c r="BI31" s="736">
        <v>541417.98487887578</v>
      </c>
      <c r="BJ31" s="736">
        <v>0</v>
      </c>
      <c r="BK31" s="736">
        <v>0</v>
      </c>
      <c r="BL31" s="736">
        <v>0</v>
      </c>
      <c r="BM31" s="736">
        <v>0</v>
      </c>
      <c r="BN31" s="736">
        <v>0</v>
      </c>
      <c r="BO31" s="736">
        <v>0</v>
      </c>
      <c r="BP31" s="736">
        <v>0</v>
      </c>
      <c r="BQ31" s="736">
        <v>0</v>
      </c>
      <c r="BR31" s="736">
        <v>0</v>
      </c>
      <c r="BS31" s="736">
        <v>0</v>
      </c>
      <c r="BT31" s="739">
        <v>0</v>
      </c>
      <c r="BU31" s="16"/>
    </row>
    <row r="32" spans="2:73" s="17" customFormat="1" ht="15.6">
      <c r="B32" s="733" t="s">
        <v>675</v>
      </c>
      <c r="C32" s="733" t="s">
        <v>676</v>
      </c>
      <c r="D32" s="741" t="s">
        <v>42</v>
      </c>
      <c r="E32" s="733" t="s">
        <v>663</v>
      </c>
      <c r="F32" s="733" t="s">
        <v>29</v>
      </c>
      <c r="G32" s="733" t="s">
        <v>678</v>
      </c>
      <c r="H32" s="733">
        <v>2011</v>
      </c>
      <c r="I32" s="641" t="s">
        <v>551</v>
      </c>
      <c r="J32" s="641" t="s">
        <v>569</v>
      </c>
      <c r="K32" s="630"/>
      <c r="L32" s="735">
        <v>72.800000000000011</v>
      </c>
      <c r="M32" s="736">
        <v>0</v>
      </c>
      <c r="N32" s="736">
        <v>0</v>
      </c>
      <c r="O32" s="736">
        <v>0</v>
      </c>
      <c r="P32" s="735">
        <v>0</v>
      </c>
      <c r="Q32" s="736">
        <v>0</v>
      </c>
      <c r="R32" s="736">
        <v>0</v>
      </c>
      <c r="S32" s="736">
        <v>0</v>
      </c>
      <c r="T32" s="736">
        <v>0</v>
      </c>
      <c r="U32" s="736">
        <v>0</v>
      </c>
      <c r="V32" s="736">
        <v>0</v>
      </c>
      <c r="W32" s="736">
        <v>0</v>
      </c>
      <c r="X32" s="736">
        <v>0</v>
      </c>
      <c r="Y32" s="736">
        <v>0</v>
      </c>
      <c r="Z32" s="736">
        <v>0</v>
      </c>
      <c r="AA32" s="736">
        <v>0</v>
      </c>
      <c r="AB32" s="736">
        <v>0</v>
      </c>
      <c r="AC32" s="736">
        <v>0</v>
      </c>
      <c r="AD32" s="736">
        <v>0</v>
      </c>
      <c r="AE32" s="736">
        <v>0</v>
      </c>
      <c r="AF32" s="736">
        <v>0</v>
      </c>
      <c r="AG32" s="736">
        <v>0</v>
      </c>
      <c r="AH32" s="736">
        <v>0</v>
      </c>
      <c r="AI32" s="736">
        <v>0</v>
      </c>
      <c r="AJ32" s="736">
        <v>0</v>
      </c>
      <c r="AK32" s="736">
        <v>0</v>
      </c>
      <c r="AL32" s="736">
        <v>0</v>
      </c>
      <c r="AM32" s="736">
        <v>0</v>
      </c>
      <c r="AN32" s="736">
        <v>0</v>
      </c>
      <c r="AO32" s="739">
        <v>0</v>
      </c>
      <c r="AP32" s="630"/>
      <c r="AQ32" s="735">
        <v>188.5</v>
      </c>
      <c r="AR32" s="736">
        <v>0</v>
      </c>
      <c r="AS32" s="736">
        <v>0</v>
      </c>
      <c r="AT32" s="736">
        <v>0</v>
      </c>
      <c r="AU32" s="735">
        <v>0</v>
      </c>
      <c r="AV32" s="736">
        <v>0</v>
      </c>
      <c r="AW32" s="736">
        <v>0</v>
      </c>
      <c r="AX32" s="736">
        <v>0</v>
      </c>
      <c r="AY32" s="736">
        <v>0</v>
      </c>
      <c r="AZ32" s="736">
        <v>0</v>
      </c>
      <c r="BA32" s="736">
        <v>0</v>
      </c>
      <c r="BB32" s="736">
        <v>0</v>
      </c>
      <c r="BC32" s="736">
        <v>0</v>
      </c>
      <c r="BD32" s="736">
        <v>0</v>
      </c>
      <c r="BE32" s="736">
        <v>0</v>
      </c>
      <c r="BF32" s="736">
        <v>0</v>
      </c>
      <c r="BG32" s="736">
        <v>0</v>
      </c>
      <c r="BH32" s="736">
        <v>0</v>
      </c>
      <c r="BI32" s="736">
        <v>0</v>
      </c>
      <c r="BJ32" s="736">
        <v>0</v>
      </c>
      <c r="BK32" s="736">
        <v>0</v>
      </c>
      <c r="BL32" s="736">
        <v>0</v>
      </c>
      <c r="BM32" s="736">
        <v>0</v>
      </c>
      <c r="BN32" s="736">
        <v>0</v>
      </c>
      <c r="BO32" s="736">
        <v>0</v>
      </c>
      <c r="BP32" s="736">
        <v>0</v>
      </c>
      <c r="BQ32" s="736">
        <v>0</v>
      </c>
      <c r="BR32" s="742">
        <v>0</v>
      </c>
      <c r="BS32" s="742">
        <v>0</v>
      </c>
      <c r="BT32" s="743">
        <v>0</v>
      </c>
      <c r="BU32" s="16"/>
    </row>
    <row r="33" spans="2:73" s="17" customFormat="1" ht="15.6">
      <c r="B33" s="733" t="s">
        <v>675</v>
      </c>
      <c r="C33" s="733" t="s">
        <v>676</v>
      </c>
      <c r="D33" s="741" t="s">
        <v>6</v>
      </c>
      <c r="E33" s="733" t="s">
        <v>663</v>
      </c>
      <c r="F33" s="733" t="s">
        <v>29</v>
      </c>
      <c r="G33" s="733" t="s">
        <v>677</v>
      </c>
      <c r="H33" s="733">
        <v>2011</v>
      </c>
      <c r="I33" s="641" t="s">
        <v>551</v>
      </c>
      <c r="J33" s="641" t="s">
        <v>569</v>
      </c>
      <c r="K33" s="630"/>
      <c r="L33" s="735">
        <v>0</v>
      </c>
      <c r="M33" s="736">
        <v>0</v>
      </c>
      <c r="N33" s="736">
        <v>0</v>
      </c>
      <c r="O33" s="736">
        <v>0</v>
      </c>
      <c r="P33" s="735">
        <v>0</v>
      </c>
      <c r="Q33" s="736">
        <v>0</v>
      </c>
      <c r="R33" s="736">
        <v>0</v>
      </c>
      <c r="S33" s="736">
        <v>0</v>
      </c>
      <c r="T33" s="736">
        <v>0</v>
      </c>
      <c r="U33" s="736">
        <v>0</v>
      </c>
      <c r="V33" s="736">
        <v>0</v>
      </c>
      <c r="W33" s="736">
        <v>0</v>
      </c>
      <c r="X33" s="736">
        <v>0</v>
      </c>
      <c r="Y33" s="736">
        <v>0</v>
      </c>
      <c r="Z33" s="736">
        <v>0</v>
      </c>
      <c r="AA33" s="736">
        <v>0</v>
      </c>
      <c r="AB33" s="736">
        <v>0</v>
      </c>
      <c r="AC33" s="736">
        <v>0</v>
      </c>
      <c r="AD33" s="736">
        <v>0</v>
      </c>
      <c r="AE33" s="736">
        <v>0</v>
      </c>
      <c r="AF33" s="736">
        <v>0</v>
      </c>
      <c r="AG33" s="736">
        <v>0</v>
      </c>
      <c r="AH33" s="736">
        <v>0</v>
      </c>
      <c r="AI33" s="736">
        <v>0</v>
      </c>
      <c r="AJ33" s="736">
        <v>0</v>
      </c>
      <c r="AK33" s="736">
        <v>0</v>
      </c>
      <c r="AL33" s="736">
        <v>0</v>
      </c>
      <c r="AM33" s="736">
        <v>0</v>
      </c>
      <c r="AN33" s="736">
        <v>0</v>
      </c>
      <c r="AO33" s="739">
        <v>0</v>
      </c>
      <c r="AP33" s="630"/>
      <c r="AQ33" s="735">
        <v>0</v>
      </c>
      <c r="AR33" s="736">
        <v>0</v>
      </c>
      <c r="AS33" s="736">
        <v>0</v>
      </c>
      <c r="AT33" s="736">
        <v>0</v>
      </c>
      <c r="AU33" s="735">
        <v>0</v>
      </c>
      <c r="AV33" s="736">
        <v>0</v>
      </c>
      <c r="AW33" s="736">
        <v>0</v>
      </c>
      <c r="AX33" s="736">
        <v>0</v>
      </c>
      <c r="AY33" s="736">
        <v>0</v>
      </c>
      <c r="AZ33" s="736">
        <v>0</v>
      </c>
      <c r="BA33" s="736">
        <v>0</v>
      </c>
      <c r="BB33" s="736">
        <v>0</v>
      </c>
      <c r="BC33" s="736">
        <v>0</v>
      </c>
      <c r="BD33" s="736">
        <v>0</v>
      </c>
      <c r="BE33" s="736">
        <v>0</v>
      </c>
      <c r="BF33" s="736">
        <v>0</v>
      </c>
      <c r="BG33" s="736">
        <v>0</v>
      </c>
      <c r="BH33" s="736">
        <v>0</v>
      </c>
      <c r="BI33" s="736">
        <v>0</v>
      </c>
      <c r="BJ33" s="736">
        <v>0</v>
      </c>
      <c r="BK33" s="736">
        <v>0</v>
      </c>
      <c r="BL33" s="736">
        <v>0</v>
      </c>
      <c r="BM33" s="736">
        <v>0</v>
      </c>
      <c r="BN33" s="736">
        <v>0</v>
      </c>
      <c r="BO33" s="736">
        <v>0</v>
      </c>
      <c r="BP33" s="736">
        <v>0</v>
      </c>
      <c r="BQ33" s="736">
        <v>0</v>
      </c>
      <c r="BR33" s="738">
        <v>0</v>
      </c>
      <c r="BS33" s="738">
        <v>0</v>
      </c>
      <c r="BT33" s="740">
        <v>0</v>
      </c>
      <c r="BU33" s="16"/>
    </row>
    <row r="34" spans="2:73" s="17" customFormat="1" ht="15.6">
      <c r="B34" s="733" t="s">
        <v>675</v>
      </c>
      <c r="C34" s="733" t="s">
        <v>679</v>
      </c>
      <c r="D34" s="741" t="s">
        <v>680</v>
      </c>
      <c r="E34" s="733" t="s">
        <v>663</v>
      </c>
      <c r="F34" s="733" t="s">
        <v>681</v>
      </c>
      <c r="G34" s="733" t="s">
        <v>678</v>
      </c>
      <c r="H34" s="733">
        <v>2011</v>
      </c>
      <c r="I34" s="641" t="s">
        <v>551</v>
      </c>
      <c r="J34" s="641" t="s">
        <v>569</v>
      </c>
      <c r="K34" s="630"/>
      <c r="L34" s="735">
        <v>0.64</v>
      </c>
      <c r="M34" s="736">
        <v>0</v>
      </c>
      <c r="N34" s="736">
        <v>0</v>
      </c>
      <c r="O34" s="736">
        <v>0</v>
      </c>
      <c r="P34" s="735">
        <v>0</v>
      </c>
      <c r="Q34" s="736">
        <v>0</v>
      </c>
      <c r="R34" s="736">
        <v>0</v>
      </c>
      <c r="S34" s="736">
        <v>0</v>
      </c>
      <c r="T34" s="736">
        <v>0</v>
      </c>
      <c r="U34" s="736">
        <v>0</v>
      </c>
      <c r="V34" s="736">
        <v>0</v>
      </c>
      <c r="W34" s="736">
        <v>0</v>
      </c>
      <c r="X34" s="736">
        <v>0</v>
      </c>
      <c r="Y34" s="736">
        <v>0</v>
      </c>
      <c r="Z34" s="736">
        <v>0</v>
      </c>
      <c r="AA34" s="736">
        <v>0</v>
      </c>
      <c r="AB34" s="736">
        <v>0</v>
      </c>
      <c r="AC34" s="736">
        <v>0</v>
      </c>
      <c r="AD34" s="736">
        <v>0</v>
      </c>
      <c r="AE34" s="736">
        <v>0</v>
      </c>
      <c r="AF34" s="736">
        <v>0</v>
      </c>
      <c r="AG34" s="736">
        <v>0</v>
      </c>
      <c r="AH34" s="736">
        <v>0</v>
      </c>
      <c r="AI34" s="736">
        <v>0</v>
      </c>
      <c r="AJ34" s="736">
        <v>0</v>
      </c>
      <c r="AK34" s="736">
        <v>0</v>
      </c>
      <c r="AL34" s="736">
        <v>0</v>
      </c>
      <c r="AM34" s="736">
        <v>0</v>
      </c>
      <c r="AN34" s="736">
        <v>0</v>
      </c>
      <c r="AO34" s="739">
        <v>0</v>
      </c>
      <c r="AP34" s="630"/>
      <c r="AQ34" s="735">
        <v>2.34</v>
      </c>
      <c r="AR34" s="736">
        <v>0</v>
      </c>
      <c r="AS34" s="736">
        <v>0</v>
      </c>
      <c r="AT34" s="736">
        <v>0</v>
      </c>
      <c r="AU34" s="735">
        <v>0</v>
      </c>
      <c r="AV34" s="736">
        <v>0</v>
      </c>
      <c r="AW34" s="736">
        <v>0</v>
      </c>
      <c r="AX34" s="736">
        <v>0</v>
      </c>
      <c r="AY34" s="736">
        <v>0</v>
      </c>
      <c r="AZ34" s="736">
        <v>0</v>
      </c>
      <c r="BA34" s="736">
        <v>0</v>
      </c>
      <c r="BB34" s="736">
        <v>0</v>
      </c>
      <c r="BC34" s="736">
        <v>0</v>
      </c>
      <c r="BD34" s="736">
        <v>0</v>
      </c>
      <c r="BE34" s="736">
        <v>0</v>
      </c>
      <c r="BF34" s="736">
        <v>0</v>
      </c>
      <c r="BG34" s="736">
        <v>0</v>
      </c>
      <c r="BH34" s="736">
        <v>0</v>
      </c>
      <c r="BI34" s="736">
        <v>0</v>
      </c>
      <c r="BJ34" s="736">
        <v>0</v>
      </c>
      <c r="BK34" s="736">
        <v>0</v>
      </c>
      <c r="BL34" s="736">
        <v>0</v>
      </c>
      <c r="BM34" s="736">
        <v>0</v>
      </c>
      <c r="BN34" s="736">
        <v>0</v>
      </c>
      <c r="BO34" s="736">
        <v>0</v>
      </c>
      <c r="BP34" s="736">
        <v>0</v>
      </c>
      <c r="BQ34" s="736">
        <v>0</v>
      </c>
      <c r="BR34" s="736">
        <v>0</v>
      </c>
      <c r="BS34" s="736">
        <v>0</v>
      </c>
      <c r="BT34" s="739">
        <v>0</v>
      </c>
      <c r="BU34" s="16"/>
    </row>
    <row r="35" spans="2:73" s="17" customFormat="1" ht="15.6">
      <c r="B35" s="733" t="s">
        <v>675</v>
      </c>
      <c r="C35" s="733" t="s">
        <v>679</v>
      </c>
      <c r="D35" s="741" t="s">
        <v>682</v>
      </c>
      <c r="E35" s="733" t="s">
        <v>663</v>
      </c>
      <c r="F35" s="733" t="s">
        <v>681</v>
      </c>
      <c r="G35" s="733" t="s">
        <v>678</v>
      </c>
      <c r="H35" s="733">
        <v>2011</v>
      </c>
      <c r="I35" s="641" t="s">
        <v>551</v>
      </c>
      <c r="J35" s="641" t="s">
        <v>569</v>
      </c>
      <c r="K35" s="630"/>
      <c r="L35" s="735">
        <v>86.465600000000009</v>
      </c>
      <c r="M35" s="736">
        <v>0</v>
      </c>
      <c r="N35" s="736">
        <v>0</v>
      </c>
      <c r="O35" s="736">
        <v>0</v>
      </c>
      <c r="P35" s="735">
        <v>0</v>
      </c>
      <c r="Q35" s="736">
        <v>0</v>
      </c>
      <c r="R35" s="736">
        <v>0</v>
      </c>
      <c r="S35" s="736">
        <v>0</v>
      </c>
      <c r="T35" s="736">
        <v>0</v>
      </c>
      <c r="U35" s="736">
        <v>0</v>
      </c>
      <c r="V35" s="736">
        <v>0</v>
      </c>
      <c r="W35" s="736">
        <v>0</v>
      </c>
      <c r="X35" s="736">
        <v>0</v>
      </c>
      <c r="Y35" s="736">
        <v>0</v>
      </c>
      <c r="Z35" s="736">
        <v>0</v>
      </c>
      <c r="AA35" s="736">
        <v>0</v>
      </c>
      <c r="AB35" s="736">
        <v>0</v>
      </c>
      <c r="AC35" s="736">
        <v>0</v>
      </c>
      <c r="AD35" s="736">
        <v>0</v>
      </c>
      <c r="AE35" s="736">
        <v>0</v>
      </c>
      <c r="AF35" s="736">
        <v>0</v>
      </c>
      <c r="AG35" s="736">
        <v>0</v>
      </c>
      <c r="AH35" s="736">
        <v>0</v>
      </c>
      <c r="AI35" s="736">
        <v>0</v>
      </c>
      <c r="AJ35" s="736">
        <v>0</v>
      </c>
      <c r="AK35" s="736">
        <v>0</v>
      </c>
      <c r="AL35" s="736">
        <v>0</v>
      </c>
      <c r="AM35" s="736">
        <v>0</v>
      </c>
      <c r="AN35" s="736">
        <v>0</v>
      </c>
      <c r="AO35" s="739">
        <v>0</v>
      </c>
      <c r="AP35" s="630"/>
      <c r="AQ35" s="735">
        <v>3375.8740000000003</v>
      </c>
      <c r="AR35" s="736">
        <v>0</v>
      </c>
      <c r="AS35" s="736">
        <v>0</v>
      </c>
      <c r="AT35" s="736">
        <v>0</v>
      </c>
      <c r="AU35" s="735">
        <v>0</v>
      </c>
      <c r="AV35" s="736">
        <v>0</v>
      </c>
      <c r="AW35" s="736">
        <v>0</v>
      </c>
      <c r="AX35" s="736">
        <v>0</v>
      </c>
      <c r="AY35" s="736">
        <v>0</v>
      </c>
      <c r="AZ35" s="736">
        <v>0</v>
      </c>
      <c r="BA35" s="736">
        <v>0</v>
      </c>
      <c r="BB35" s="736">
        <v>0</v>
      </c>
      <c r="BC35" s="736">
        <v>0</v>
      </c>
      <c r="BD35" s="736">
        <v>0</v>
      </c>
      <c r="BE35" s="736">
        <v>0</v>
      </c>
      <c r="BF35" s="736">
        <v>0</v>
      </c>
      <c r="BG35" s="736">
        <v>0</v>
      </c>
      <c r="BH35" s="736">
        <v>0</v>
      </c>
      <c r="BI35" s="736">
        <v>0</v>
      </c>
      <c r="BJ35" s="736">
        <v>0</v>
      </c>
      <c r="BK35" s="736">
        <v>0</v>
      </c>
      <c r="BL35" s="736">
        <v>0</v>
      </c>
      <c r="BM35" s="736">
        <v>0</v>
      </c>
      <c r="BN35" s="736">
        <v>0</v>
      </c>
      <c r="BO35" s="736">
        <v>0</v>
      </c>
      <c r="BP35" s="736">
        <v>0</v>
      </c>
      <c r="BQ35" s="736">
        <v>0</v>
      </c>
      <c r="BR35" s="736">
        <v>0</v>
      </c>
      <c r="BS35" s="736">
        <v>0</v>
      </c>
      <c r="BT35" s="739">
        <v>0</v>
      </c>
      <c r="BU35" s="16"/>
    </row>
    <row r="36" spans="2:73" s="17" customFormat="1" ht="15.6">
      <c r="B36" s="733" t="s">
        <v>675</v>
      </c>
      <c r="C36" s="733" t="s">
        <v>679</v>
      </c>
      <c r="D36" s="741" t="s">
        <v>21</v>
      </c>
      <c r="E36" s="733" t="s">
        <v>663</v>
      </c>
      <c r="F36" s="733" t="s">
        <v>681</v>
      </c>
      <c r="G36" s="733" t="s">
        <v>677</v>
      </c>
      <c r="H36" s="733">
        <v>2011</v>
      </c>
      <c r="I36" s="641" t="s">
        <v>551</v>
      </c>
      <c r="J36" s="641" t="s">
        <v>569</v>
      </c>
      <c r="K36" s="630"/>
      <c r="L36" s="735">
        <v>82.07498777487001</v>
      </c>
      <c r="M36" s="736">
        <v>82.07498777487001</v>
      </c>
      <c r="N36" s="736">
        <v>82.005858412377833</v>
      </c>
      <c r="O36" s="736">
        <v>69.952001905826535</v>
      </c>
      <c r="P36" s="735">
        <v>69.952001905826535</v>
      </c>
      <c r="Q36" s="736">
        <v>69.514172826276734</v>
      </c>
      <c r="R36" s="736">
        <v>27.589518786858864</v>
      </c>
      <c r="S36" s="736">
        <v>27.181655548155064</v>
      </c>
      <c r="T36" s="736">
        <v>27.181655548155064</v>
      </c>
      <c r="U36" s="736">
        <v>27.181655548155064</v>
      </c>
      <c r="V36" s="736">
        <v>25.595136678959769</v>
      </c>
      <c r="W36" s="736">
        <v>25.595136678959769</v>
      </c>
      <c r="X36" s="736">
        <v>0</v>
      </c>
      <c r="Y36" s="736">
        <v>0</v>
      </c>
      <c r="Z36" s="736">
        <v>0</v>
      </c>
      <c r="AA36" s="736">
        <v>0</v>
      </c>
      <c r="AB36" s="736">
        <v>0</v>
      </c>
      <c r="AC36" s="736">
        <v>0</v>
      </c>
      <c r="AD36" s="736">
        <v>0</v>
      </c>
      <c r="AE36" s="736">
        <v>0</v>
      </c>
      <c r="AF36" s="736">
        <v>0</v>
      </c>
      <c r="AG36" s="736">
        <v>0</v>
      </c>
      <c r="AH36" s="736">
        <v>0</v>
      </c>
      <c r="AI36" s="736">
        <v>0</v>
      </c>
      <c r="AJ36" s="736">
        <v>0</v>
      </c>
      <c r="AK36" s="736">
        <v>0</v>
      </c>
      <c r="AL36" s="736">
        <v>0</v>
      </c>
      <c r="AM36" s="736">
        <v>0</v>
      </c>
      <c r="AN36" s="736">
        <v>0</v>
      </c>
      <c r="AO36" s="739">
        <v>0</v>
      </c>
      <c r="AP36" s="630"/>
      <c r="AQ36" s="735">
        <v>207531.02000577404</v>
      </c>
      <c r="AR36" s="736">
        <v>207531.02000577404</v>
      </c>
      <c r="AS36" s="736">
        <v>207280.64593888511</v>
      </c>
      <c r="AT36" s="736">
        <v>175464.07728575711</v>
      </c>
      <c r="AU36" s="735">
        <v>175464.07728575711</v>
      </c>
      <c r="AV36" s="736">
        <v>174420.94112753973</v>
      </c>
      <c r="AW36" s="736">
        <v>73485.983895504731</v>
      </c>
      <c r="AX36" s="736">
        <v>73179.827005422922</v>
      </c>
      <c r="AY36" s="736">
        <v>73179.827005422922</v>
      </c>
      <c r="AZ36" s="736">
        <v>73179.827005422922</v>
      </c>
      <c r="BA36" s="736">
        <v>62747.556921384319</v>
      </c>
      <c r="BB36" s="736">
        <v>62747.556921384319</v>
      </c>
      <c r="BC36" s="736">
        <v>0</v>
      </c>
      <c r="BD36" s="736">
        <v>0</v>
      </c>
      <c r="BE36" s="736">
        <v>0</v>
      </c>
      <c r="BF36" s="736">
        <v>0</v>
      </c>
      <c r="BG36" s="736">
        <v>0</v>
      </c>
      <c r="BH36" s="736">
        <v>0</v>
      </c>
      <c r="BI36" s="736">
        <v>0</v>
      </c>
      <c r="BJ36" s="736">
        <v>0</v>
      </c>
      <c r="BK36" s="736">
        <v>0</v>
      </c>
      <c r="BL36" s="736">
        <v>0</v>
      </c>
      <c r="BM36" s="736">
        <v>0</v>
      </c>
      <c r="BN36" s="736">
        <v>0</v>
      </c>
      <c r="BO36" s="736">
        <v>0</v>
      </c>
      <c r="BP36" s="736">
        <v>0</v>
      </c>
      <c r="BQ36" s="736">
        <v>0</v>
      </c>
      <c r="BR36" s="736">
        <v>0</v>
      </c>
      <c r="BS36" s="736">
        <v>0</v>
      </c>
      <c r="BT36" s="739">
        <v>0</v>
      </c>
      <c r="BU36" s="16"/>
    </row>
    <row r="37" spans="2:73" s="17" customFormat="1" ht="15.6">
      <c r="B37" s="733" t="s">
        <v>675</v>
      </c>
      <c r="C37" s="733" t="s">
        <v>679</v>
      </c>
      <c r="D37" s="741" t="s">
        <v>22</v>
      </c>
      <c r="E37" s="733" t="s">
        <v>663</v>
      </c>
      <c r="F37" s="733" t="s">
        <v>681</v>
      </c>
      <c r="G37" s="733" t="s">
        <v>677</v>
      </c>
      <c r="H37" s="733">
        <v>2011</v>
      </c>
      <c r="I37" s="641" t="s">
        <v>551</v>
      </c>
      <c r="J37" s="641" t="s">
        <v>569</v>
      </c>
      <c r="K37" s="630"/>
      <c r="L37" s="735">
        <v>197.69535428960867</v>
      </c>
      <c r="M37" s="736">
        <v>197.69535428960867</v>
      </c>
      <c r="N37" s="736">
        <v>197.69535428960867</v>
      </c>
      <c r="O37" s="736">
        <v>197.69535428960867</v>
      </c>
      <c r="P37" s="735">
        <v>197.69535428960867</v>
      </c>
      <c r="Q37" s="736">
        <v>197.69535428960867</v>
      </c>
      <c r="R37" s="736">
        <v>197.69535428960867</v>
      </c>
      <c r="S37" s="736">
        <v>197.69535428960867</v>
      </c>
      <c r="T37" s="736">
        <v>157.83811247163425</v>
      </c>
      <c r="U37" s="736">
        <v>157.83811247163425</v>
      </c>
      <c r="V37" s="736">
        <v>157.83811247163425</v>
      </c>
      <c r="W37" s="736">
        <v>14.65385651891815</v>
      </c>
      <c r="X37" s="736">
        <v>0</v>
      </c>
      <c r="Y37" s="736">
        <v>0</v>
      </c>
      <c r="Z37" s="736">
        <v>0</v>
      </c>
      <c r="AA37" s="736">
        <v>0</v>
      </c>
      <c r="AB37" s="736">
        <v>0</v>
      </c>
      <c r="AC37" s="736">
        <v>0</v>
      </c>
      <c r="AD37" s="736">
        <v>0</v>
      </c>
      <c r="AE37" s="736">
        <v>0</v>
      </c>
      <c r="AF37" s="736">
        <v>0</v>
      </c>
      <c r="AG37" s="736">
        <v>0</v>
      </c>
      <c r="AH37" s="736">
        <v>0</v>
      </c>
      <c r="AI37" s="736">
        <v>0</v>
      </c>
      <c r="AJ37" s="736">
        <v>0</v>
      </c>
      <c r="AK37" s="736">
        <v>0</v>
      </c>
      <c r="AL37" s="736">
        <v>0</v>
      </c>
      <c r="AM37" s="736">
        <v>0</v>
      </c>
      <c r="AN37" s="736">
        <v>0</v>
      </c>
      <c r="AO37" s="739">
        <v>0</v>
      </c>
      <c r="AP37" s="630"/>
      <c r="AQ37" s="735">
        <v>1080285.7853026907</v>
      </c>
      <c r="AR37" s="736">
        <v>1080285.7853026907</v>
      </c>
      <c r="AS37" s="736">
        <v>1080285.7853026907</v>
      </c>
      <c r="AT37" s="736">
        <v>1080285.7853026907</v>
      </c>
      <c r="AU37" s="735">
        <v>1080285.7853026907</v>
      </c>
      <c r="AV37" s="736">
        <v>1080285.7853026907</v>
      </c>
      <c r="AW37" s="736">
        <v>1080285.7853026907</v>
      </c>
      <c r="AX37" s="736">
        <v>1080285.7853026907</v>
      </c>
      <c r="AY37" s="736">
        <v>933974.5986372598</v>
      </c>
      <c r="AZ37" s="736">
        <v>933974.5986372598</v>
      </c>
      <c r="BA37" s="736">
        <v>933974.5986372598</v>
      </c>
      <c r="BB37" s="736">
        <v>101083.90288776018</v>
      </c>
      <c r="BC37" s="736">
        <v>0</v>
      </c>
      <c r="BD37" s="736">
        <v>0</v>
      </c>
      <c r="BE37" s="736">
        <v>0</v>
      </c>
      <c r="BF37" s="736">
        <v>0</v>
      </c>
      <c r="BG37" s="736">
        <v>0</v>
      </c>
      <c r="BH37" s="736">
        <v>0</v>
      </c>
      <c r="BI37" s="736">
        <v>0</v>
      </c>
      <c r="BJ37" s="736">
        <v>0</v>
      </c>
      <c r="BK37" s="736">
        <v>0</v>
      </c>
      <c r="BL37" s="736">
        <v>0</v>
      </c>
      <c r="BM37" s="736">
        <v>0</v>
      </c>
      <c r="BN37" s="736">
        <v>0</v>
      </c>
      <c r="BO37" s="736">
        <v>0</v>
      </c>
      <c r="BP37" s="736">
        <v>0</v>
      </c>
      <c r="BQ37" s="736">
        <v>0</v>
      </c>
      <c r="BR37" s="736">
        <v>0</v>
      </c>
      <c r="BS37" s="736">
        <v>0</v>
      </c>
      <c r="BT37" s="739">
        <v>0</v>
      </c>
      <c r="BU37" s="16"/>
    </row>
    <row r="38" spans="2:73" s="17" customFormat="1" ht="15.6">
      <c r="B38" s="733" t="s">
        <v>675</v>
      </c>
      <c r="C38" s="733" t="s">
        <v>683</v>
      </c>
      <c r="D38" s="744" t="s">
        <v>9</v>
      </c>
      <c r="E38" s="733" t="s">
        <v>663</v>
      </c>
      <c r="F38" s="733" t="s">
        <v>683</v>
      </c>
      <c r="G38" s="733" t="s">
        <v>678</v>
      </c>
      <c r="H38" s="733">
        <v>2011</v>
      </c>
      <c r="I38" s="641" t="s">
        <v>551</v>
      </c>
      <c r="J38" s="641" t="s">
        <v>569</v>
      </c>
      <c r="K38" s="630"/>
      <c r="L38" s="735">
        <v>0</v>
      </c>
      <c r="M38" s="736">
        <v>0</v>
      </c>
      <c r="N38" s="736">
        <v>0</v>
      </c>
      <c r="O38" s="736">
        <v>0</v>
      </c>
      <c r="P38" s="745">
        <v>0</v>
      </c>
      <c r="Q38" s="746">
        <v>0</v>
      </c>
      <c r="R38" s="746">
        <v>0</v>
      </c>
      <c r="S38" s="746">
        <v>0</v>
      </c>
      <c r="T38" s="746">
        <v>0</v>
      </c>
      <c r="U38" s="746">
        <v>0</v>
      </c>
      <c r="V38" s="746">
        <v>0</v>
      </c>
      <c r="W38" s="746">
        <v>0</v>
      </c>
      <c r="X38" s="746">
        <v>0</v>
      </c>
      <c r="Y38" s="746">
        <v>0</v>
      </c>
      <c r="Z38" s="746">
        <v>0</v>
      </c>
      <c r="AA38" s="746">
        <v>0</v>
      </c>
      <c r="AB38" s="746">
        <v>0</v>
      </c>
      <c r="AC38" s="746">
        <v>0</v>
      </c>
      <c r="AD38" s="746">
        <v>0</v>
      </c>
      <c r="AE38" s="746">
        <v>0</v>
      </c>
      <c r="AF38" s="746">
        <v>0</v>
      </c>
      <c r="AG38" s="746">
        <v>0</v>
      </c>
      <c r="AH38" s="746">
        <v>0</v>
      </c>
      <c r="AI38" s="746">
        <v>0</v>
      </c>
      <c r="AJ38" s="736">
        <v>0</v>
      </c>
      <c r="AK38" s="736">
        <v>0</v>
      </c>
      <c r="AL38" s="736">
        <v>0</v>
      </c>
      <c r="AM38" s="736">
        <v>0</v>
      </c>
      <c r="AN38" s="736">
        <v>0</v>
      </c>
      <c r="AO38" s="739">
        <v>0</v>
      </c>
      <c r="AP38" s="630"/>
      <c r="AQ38" s="735">
        <v>0</v>
      </c>
      <c r="AR38" s="736">
        <v>0</v>
      </c>
      <c r="AS38" s="736">
        <v>0</v>
      </c>
      <c r="AT38" s="736">
        <v>0</v>
      </c>
      <c r="AU38" s="746">
        <v>0</v>
      </c>
      <c r="AV38" s="746">
        <v>0</v>
      </c>
      <c r="AW38" s="746">
        <v>0</v>
      </c>
      <c r="AX38" s="746">
        <v>0</v>
      </c>
      <c r="AY38" s="746">
        <v>0</v>
      </c>
      <c r="AZ38" s="746">
        <v>0</v>
      </c>
      <c r="BA38" s="746">
        <v>0</v>
      </c>
      <c r="BB38" s="746">
        <v>0</v>
      </c>
      <c r="BC38" s="746">
        <v>0</v>
      </c>
      <c r="BD38" s="746">
        <v>0</v>
      </c>
      <c r="BE38" s="746">
        <v>0</v>
      </c>
      <c r="BF38" s="746">
        <v>0</v>
      </c>
      <c r="BG38" s="736">
        <v>0</v>
      </c>
      <c r="BH38" s="736">
        <v>0</v>
      </c>
      <c r="BI38" s="736">
        <v>0</v>
      </c>
      <c r="BJ38" s="736">
        <v>0</v>
      </c>
      <c r="BK38" s="736">
        <v>0</v>
      </c>
      <c r="BL38" s="736">
        <v>0</v>
      </c>
      <c r="BM38" s="736">
        <v>0</v>
      </c>
      <c r="BN38" s="736">
        <v>0</v>
      </c>
      <c r="BO38" s="736">
        <v>0</v>
      </c>
      <c r="BP38" s="736">
        <v>0</v>
      </c>
      <c r="BQ38" s="736">
        <v>0</v>
      </c>
      <c r="BR38" s="736">
        <v>0</v>
      </c>
      <c r="BS38" s="736">
        <v>0</v>
      </c>
      <c r="BT38" s="739">
        <v>0</v>
      </c>
      <c r="BU38" s="16"/>
    </row>
    <row r="39" spans="2:73" s="17" customFormat="1" ht="15.6">
      <c r="B39" s="733" t="s">
        <v>675</v>
      </c>
      <c r="C39" s="733" t="s">
        <v>683</v>
      </c>
      <c r="D39" s="741" t="s">
        <v>22</v>
      </c>
      <c r="E39" s="733" t="s">
        <v>663</v>
      </c>
      <c r="F39" s="733" t="s">
        <v>683</v>
      </c>
      <c r="G39" s="733" t="s">
        <v>677</v>
      </c>
      <c r="H39" s="733">
        <v>2011</v>
      </c>
      <c r="I39" s="641" t="s">
        <v>551</v>
      </c>
      <c r="J39" s="641" t="s">
        <v>569</v>
      </c>
      <c r="K39" s="630"/>
      <c r="L39" s="735">
        <v>10.78721800170147</v>
      </c>
      <c r="M39" s="736">
        <v>10.78721800170147</v>
      </c>
      <c r="N39" s="736">
        <v>10.78721800170147</v>
      </c>
      <c r="O39" s="736">
        <v>10.78721800170147</v>
      </c>
      <c r="P39" s="735">
        <v>10.78721800170147</v>
      </c>
      <c r="Q39" s="736">
        <v>10.78721800170147</v>
      </c>
      <c r="R39" s="736">
        <v>10.78721800170147</v>
      </c>
      <c r="S39" s="736">
        <v>10.78721800170147</v>
      </c>
      <c r="T39" s="736">
        <v>10.78721800170147</v>
      </c>
      <c r="U39" s="736">
        <v>10.78721800170147</v>
      </c>
      <c r="V39" s="736">
        <v>10.78721800170147</v>
      </c>
      <c r="W39" s="736">
        <v>0</v>
      </c>
      <c r="X39" s="736">
        <v>0</v>
      </c>
      <c r="Y39" s="736">
        <v>0</v>
      </c>
      <c r="Z39" s="736">
        <v>0</v>
      </c>
      <c r="AA39" s="736">
        <v>0</v>
      </c>
      <c r="AB39" s="736">
        <v>0</v>
      </c>
      <c r="AC39" s="736">
        <v>0</v>
      </c>
      <c r="AD39" s="736">
        <v>0</v>
      </c>
      <c r="AE39" s="736">
        <v>0</v>
      </c>
      <c r="AF39" s="736">
        <v>0</v>
      </c>
      <c r="AG39" s="736">
        <v>0</v>
      </c>
      <c r="AH39" s="736">
        <v>0</v>
      </c>
      <c r="AI39" s="736">
        <v>0</v>
      </c>
      <c r="AJ39" s="736">
        <v>0</v>
      </c>
      <c r="AK39" s="736">
        <v>0</v>
      </c>
      <c r="AL39" s="736">
        <v>0</v>
      </c>
      <c r="AM39" s="736">
        <v>0</v>
      </c>
      <c r="AN39" s="736">
        <v>0</v>
      </c>
      <c r="AO39" s="739">
        <v>0</v>
      </c>
      <c r="AP39" s="630"/>
      <c r="AQ39" s="735">
        <v>67778.437904231338</v>
      </c>
      <c r="AR39" s="736">
        <v>67778.437904231338</v>
      </c>
      <c r="AS39" s="736">
        <v>67778.437904231338</v>
      </c>
      <c r="AT39" s="736">
        <v>67778.437904231338</v>
      </c>
      <c r="AU39" s="736">
        <v>67778.437904231338</v>
      </c>
      <c r="AV39" s="736">
        <v>67778.437904231338</v>
      </c>
      <c r="AW39" s="736">
        <v>67778.437904231338</v>
      </c>
      <c r="AX39" s="736">
        <v>67778.437904231338</v>
      </c>
      <c r="AY39" s="736">
        <v>67778.437904231338</v>
      </c>
      <c r="AZ39" s="736">
        <v>67778.437904231338</v>
      </c>
      <c r="BA39" s="736">
        <v>67778.437904231338</v>
      </c>
      <c r="BB39" s="736">
        <v>0</v>
      </c>
      <c r="BC39" s="736">
        <v>0</v>
      </c>
      <c r="BD39" s="736">
        <v>0</v>
      </c>
      <c r="BE39" s="736">
        <v>0</v>
      </c>
      <c r="BF39" s="736">
        <v>0</v>
      </c>
      <c r="BG39" s="736">
        <v>0</v>
      </c>
      <c r="BH39" s="736">
        <v>0</v>
      </c>
      <c r="BI39" s="736">
        <v>0</v>
      </c>
      <c r="BJ39" s="736">
        <v>0</v>
      </c>
      <c r="BK39" s="736">
        <v>0</v>
      </c>
      <c r="BL39" s="736">
        <v>0</v>
      </c>
      <c r="BM39" s="736">
        <v>0</v>
      </c>
      <c r="BN39" s="736">
        <v>0</v>
      </c>
      <c r="BO39" s="736">
        <v>0</v>
      </c>
      <c r="BP39" s="736">
        <v>0</v>
      </c>
      <c r="BQ39" s="736">
        <v>0</v>
      </c>
      <c r="BR39" s="736">
        <v>0</v>
      </c>
      <c r="BS39" s="736">
        <v>0</v>
      </c>
      <c r="BT39" s="739">
        <v>0</v>
      </c>
      <c r="BU39" s="16"/>
    </row>
    <row r="40" spans="2:73" s="17" customFormat="1" ht="15.6">
      <c r="B40" s="733" t="s">
        <v>675</v>
      </c>
      <c r="C40" s="733" t="s">
        <v>684</v>
      </c>
      <c r="D40" s="733" t="s">
        <v>16</v>
      </c>
      <c r="E40" s="733" t="s">
        <v>663</v>
      </c>
      <c r="F40" s="733" t="s">
        <v>681</v>
      </c>
      <c r="G40" s="733" t="s">
        <v>677</v>
      </c>
      <c r="H40" s="733">
        <v>2011</v>
      </c>
      <c r="I40" s="641" t="s">
        <v>551</v>
      </c>
      <c r="J40" s="641" t="s">
        <v>569</v>
      </c>
      <c r="K40" s="630"/>
      <c r="L40" s="738">
        <v>25.670044399999998</v>
      </c>
      <c r="M40" s="738">
        <v>25.670044399999998</v>
      </c>
      <c r="N40" s="738">
        <v>25.670044399999998</v>
      </c>
      <c r="O40" s="738">
        <v>25.670044399999998</v>
      </c>
      <c r="P40" s="738">
        <v>25.670044399999998</v>
      </c>
      <c r="Q40" s="738">
        <v>25.670044399999998</v>
      </c>
      <c r="R40" s="738">
        <v>25.670044399999998</v>
      </c>
      <c r="S40" s="738">
        <v>25.670044399999998</v>
      </c>
      <c r="T40" s="738">
        <v>25.670044399999998</v>
      </c>
      <c r="U40" s="738">
        <v>25.670044399999998</v>
      </c>
      <c r="V40" s="738">
        <v>25.670044399999998</v>
      </c>
      <c r="W40" s="738">
        <v>25.670044399999998</v>
      </c>
      <c r="X40" s="738">
        <v>25.670044399999998</v>
      </c>
      <c r="Y40" s="738">
        <v>0</v>
      </c>
      <c r="Z40" s="738">
        <v>0</v>
      </c>
      <c r="AA40" s="738">
        <v>0</v>
      </c>
      <c r="AB40" s="738">
        <v>0</v>
      </c>
      <c r="AC40" s="738">
        <v>0</v>
      </c>
      <c r="AD40" s="738">
        <v>0</v>
      </c>
      <c r="AE40" s="738">
        <v>0</v>
      </c>
      <c r="AF40" s="738">
        <v>0</v>
      </c>
      <c r="AG40" s="738">
        <v>0</v>
      </c>
      <c r="AH40" s="738">
        <v>0</v>
      </c>
      <c r="AI40" s="738">
        <v>0</v>
      </c>
      <c r="AJ40" s="738">
        <v>0</v>
      </c>
      <c r="AK40" s="738">
        <v>0</v>
      </c>
      <c r="AL40" s="738">
        <v>0</v>
      </c>
      <c r="AM40" s="738">
        <v>0</v>
      </c>
      <c r="AN40" s="738">
        <v>0</v>
      </c>
      <c r="AO40" s="738">
        <v>0</v>
      </c>
      <c r="AP40" s="630"/>
      <c r="AQ40" s="738">
        <v>149160.92699507996</v>
      </c>
      <c r="AR40" s="738">
        <v>149160.92699507996</v>
      </c>
      <c r="AS40" s="738">
        <v>149160.92699507996</v>
      </c>
      <c r="AT40" s="738">
        <v>149160.92699507996</v>
      </c>
      <c r="AU40" s="738">
        <v>149160.92699507996</v>
      </c>
      <c r="AV40" s="738">
        <v>149160.92699507996</v>
      </c>
      <c r="AW40" s="738">
        <v>149160.92699507996</v>
      </c>
      <c r="AX40" s="738">
        <v>149160.92699507996</v>
      </c>
      <c r="AY40" s="738">
        <v>149160.92699507996</v>
      </c>
      <c r="AZ40" s="738">
        <v>149160.92699507996</v>
      </c>
      <c r="BA40" s="738">
        <v>149160.92699507996</v>
      </c>
      <c r="BB40" s="738">
        <v>149160.92699507996</v>
      </c>
      <c r="BC40" s="738">
        <v>149160.92699507996</v>
      </c>
      <c r="BD40" s="738">
        <v>0</v>
      </c>
      <c r="BE40" s="738">
        <v>0</v>
      </c>
      <c r="BF40" s="738">
        <v>0</v>
      </c>
      <c r="BG40" s="738">
        <v>0</v>
      </c>
      <c r="BH40" s="738">
        <v>0</v>
      </c>
      <c r="BI40" s="738">
        <v>0</v>
      </c>
      <c r="BJ40" s="738">
        <v>0</v>
      </c>
      <c r="BK40" s="738">
        <v>0</v>
      </c>
      <c r="BL40" s="738">
        <v>0</v>
      </c>
      <c r="BM40" s="738">
        <v>0</v>
      </c>
      <c r="BN40" s="738">
        <v>0</v>
      </c>
      <c r="BO40" s="738">
        <v>0</v>
      </c>
      <c r="BP40" s="738">
        <v>0</v>
      </c>
      <c r="BQ40" s="738">
        <v>0</v>
      </c>
      <c r="BR40" s="738">
        <v>0</v>
      </c>
      <c r="BS40" s="738">
        <v>0</v>
      </c>
      <c r="BT40" s="740">
        <v>0</v>
      </c>
      <c r="BU40" s="16"/>
    </row>
    <row r="41" spans="2:73" s="17" customFormat="1" ht="15.6">
      <c r="B41" s="733" t="s">
        <v>675</v>
      </c>
      <c r="C41" s="733" t="s">
        <v>684</v>
      </c>
      <c r="D41" s="733" t="s">
        <v>17</v>
      </c>
      <c r="E41" s="733" t="s">
        <v>663</v>
      </c>
      <c r="F41" s="733" t="s">
        <v>681</v>
      </c>
      <c r="G41" s="733" t="s">
        <v>677</v>
      </c>
      <c r="H41" s="733">
        <v>2011</v>
      </c>
      <c r="I41" s="641" t="s">
        <v>551</v>
      </c>
      <c r="J41" s="641" t="s">
        <v>569</v>
      </c>
      <c r="K41" s="630"/>
      <c r="L41" s="736">
        <v>10.833511226519542</v>
      </c>
      <c r="M41" s="736">
        <v>10.833511226519542</v>
      </c>
      <c r="N41" s="736">
        <v>10.833511226519542</v>
      </c>
      <c r="O41" s="736">
        <v>10.833511226519542</v>
      </c>
      <c r="P41" s="736">
        <v>10.833511226519542</v>
      </c>
      <c r="Q41" s="736">
        <v>10.833511226519542</v>
      </c>
      <c r="R41" s="736">
        <v>10.833511226519542</v>
      </c>
      <c r="S41" s="736">
        <v>10.833511226519542</v>
      </c>
      <c r="T41" s="736">
        <v>10.833511226519542</v>
      </c>
      <c r="U41" s="736">
        <v>10.833511226519542</v>
      </c>
      <c r="V41" s="736">
        <v>10.833511226519542</v>
      </c>
      <c r="W41" s="736">
        <v>10.833511226519542</v>
      </c>
      <c r="X41" s="736">
        <v>10.833511226519542</v>
      </c>
      <c r="Y41" s="736">
        <v>10.833511226519542</v>
      </c>
      <c r="Z41" s="736">
        <v>10.833511226519542</v>
      </c>
      <c r="AA41" s="736">
        <v>0.45351122651954079</v>
      </c>
      <c r="AB41" s="736">
        <v>0.45351122651954079</v>
      </c>
      <c r="AC41" s="736">
        <v>0.45351122651954079</v>
      </c>
      <c r="AD41" s="736">
        <v>0.45351122651954079</v>
      </c>
      <c r="AE41" s="736">
        <v>0.45351122651954079</v>
      </c>
      <c r="AF41" s="736">
        <v>0.45351122651954079</v>
      </c>
      <c r="AG41" s="736">
        <v>0.45351122651954079</v>
      </c>
      <c r="AH41" s="736">
        <v>0.45351122651954079</v>
      </c>
      <c r="AI41" s="736">
        <v>0.45351122651954079</v>
      </c>
      <c r="AJ41" s="736">
        <v>0.45351122651954079</v>
      </c>
      <c r="AK41" s="736">
        <v>0.45351122651954079</v>
      </c>
      <c r="AL41" s="736">
        <v>0</v>
      </c>
      <c r="AM41" s="736">
        <v>0</v>
      </c>
      <c r="AN41" s="736">
        <v>0</v>
      </c>
      <c r="AO41" s="736">
        <v>0</v>
      </c>
      <c r="AP41" s="630"/>
      <c r="AQ41" s="736">
        <v>55640.913659404367</v>
      </c>
      <c r="AR41" s="736">
        <v>55640.913659404367</v>
      </c>
      <c r="AS41" s="736">
        <v>55640.913659404367</v>
      </c>
      <c r="AT41" s="736">
        <v>55640.913659404367</v>
      </c>
      <c r="AU41" s="736">
        <v>55640.913659404367</v>
      </c>
      <c r="AV41" s="736">
        <v>55640.913659404367</v>
      </c>
      <c r="AW41" s="736">
        <v>55640.913659404367</v>
      </c>
      <c r="AX41" s="736">
        <v>55640.913659404367</v>
      </c>
      <c r="AY41" s="736">
        <v>55640.913659404367</v>
      </c>
      <c r="AZ41" s="736">
        <v>55640.913659404367</v>
      </c>
      <c r="BA41" s="736">
        <v>55640.913659404367</v>
      </c>
      <c r="BB41" s="736">
        <v>55640.913659404367</v>
      </c>
      <c r="BC41" s="736">
        <v>55640.913659404367</v>
      </c>
      <c r="BD41" s="736">
        <v>55640.913659404367</v>
      </c>
      <c r="BE41" s="736">
        <v>55640.913659404367</v>
      </c>
      <c r="BF41" s="736">
        <v>2329.2336594043613</v>
      </c>
      <c r="BG41" s="736">
        <v>2329.2336594043613</v>
      </c>
      <c r="BH41" s="736">
        <v>2329.2336594043613</v>
      </c>
      <c r="BI41" s="736">
        <v>2329.2336594043613</v>
      </c>
      <c r="BJ41" s="736">
        <v>2329.2336594043613</v>
      </c>
      <c r="BK41" s="736">
        <v>2329.2336594043613</v>
      </c>
      <c r="BL41" s="736">
        <v>2329.2336594043613</v>
      </c>
      <c r="BM41" s="736">
        <v>2329.2336594043613</v>
      </c>
      <c r="BN41" s="736">
        <v>2329.2336594043613</v>
      </c>
      <c r="BO41" s="736">
        <v>2329.2336594043613</v>
      </c>
      <c r="BP41" s="736">
        <v>2329.2336594043613</v>
      </c>
      <c r="BQ41" s="736">
        <v>0</v>
      </c>
      <c r="BR41" s="736">
        <v>0</v>
      </c>
      <c r="BS41" s="736">
        <v>0</v>
      </c>
      <c r="BT41" s="739">
        <v>0</v>
      </c>
      <c r="BU41" s="16"/>
    </row>
    <row r="42" spans="2:73" s="17" customFormat="1" ht="15.6">
      <c r="B42" s="733" t="s">
        <v>685</v>
      </c>
      <c r="C42" s="733" t="s">
        <v>679</v>
      </c>
      <c r="D42" s="733" t="s">
        <v>22</v>
      </c>
      <c r="E42" s="733" t="s">
        <v>663</v>
      </c>
      <c r="F42" s="733" t="s">
        <v>686</v>
      </c>
      <c r="G42" s="733" t="s">
        <v>677</v>
      </c>
      <c r="H42" s="733">
        <v>2011</v>
      </c>
      <c r="I42" s="641" t="s">
        <v>552</v>
      </c>
      <c r="J42" s="641" t="s">
        <v>562</v>
      </c>
      <c r="K42" s="630"/>
      <c r="L42" s="736">
        <v>2.9595896834039728</v>
      </c>
      <c r="M42" s="736">
        <v>2.9595896834039728</v>
      </c>
      <c r="N42" s="736">
        <v>2.9595896834039728</v>
      </c>
      <c r="O42" s="736">
        <v>2.9595896834039728</v>
      </c>
      <c r="P42" s="736">
        <v>2.9595896834039728</v>
      </c>
      <c r="Q42" s="736">
        <v>2.9595896834039728</v>
      </c>
      <c r="R42" s="736">
        <v>2.7072822301996875</v>
      </c>
      <c r="S42" s="736">
        <v>2.7072822301996875</v>
      </c>
      <c r="T42" s="736">
        <v>2.022941466714093</v>
      </c>
      <c r="U42" s="736">
        <v>2.022941466714093</v>
      </c>
      <c r="V42" s="736">
        <v>2.022941466714093</v>
      </c>
      <c r="W42" s="736">
        <v>2.0092281055253687</v>
      </c>
      <c r="X42" s="736">
        <v>0.14042481857253475</v>
      </c>
      <c r="Y42" s="736">
        <v>0.14042481857253475</v>
      </c>
      <c r="Z42" s="736">
        <v>0</v>
      </c>
      <c r="AA42" s="736">
        <v>0</v>
      </c>
      <c r="AB42" s="736">
        <v>0</v>
      </c>
      <c r="AC42" s="736">
        <v>0</v>
      </c>
      <c r="AD42" s="736">
        <v>0</v>
      </c>
      <c r="AE42" s="736">
        <v>0</v>
      </c>
      <c r="AF42" s="736">
        <v>0</v>
      </c>
      <c r="AG42" s="736">
        <v>0</v>
      </c>
      <c r="AH42" s="736">
        <v>0</v>
      </c>
      <c r="AI42" s="736">
        <v>0</v>
      </c>
      <c r="AJ42" s="736">
        <v>0</v>
      </c>
      <c r="AK42" s="736">
        <v>0</v>
      </c>
      <c r="AL42" s="736">
        <v>0</v>
      </c>
      <c r="AM42" s="736">
        <v>0</v>
      </c>
      <c r="AN42" s="736">
        <v>0</v>
      </c>
      <c r="AO42" s="736">
        <v>0</v>
      </c>
      <c r="AP42" s="630"/>
      <c r="AQ42" s="736">
        <v>18428.78900352339</v>
      </c>
      <c r="AR42" s="736">
        <v>18428.78900352339</v>
      </c>
      <c r="AS42" s="736">
        <v>18428.78900352339</v>
      </c>
      <c r="AT42" s="736">
        <v>18428.78900352339</v>
      </c>
      <c r="AU42" s="736">
        <v>18428.78900352339</v>
      </c>
      <c r="AV42" s="736">
        <v>18428.78900352339</v>
      </c>
      <c r="AW42" s="736">
        <v>17452.222066467159</v>
      </c>
      <c r="AX42" s="736">
        <v>17452.222066467159</v>
      </c>
      <c r="AY42" s="736">
        <v>14803.451470068063</v>
      </c>
      <c r="AZ42" s="736">
        <v>14803.451470068063</v>
      </c>
      <c r="BA42" s="736">
        <v>14803.451470068063</v>
      </c>
      <c r="BB42" s="736">
        <v>14112.053839846549</v>
      </c>
      <c r="BC42" s="736">
        <v>978.69368080297147</v>
      </c>
      <c r="BD42" s="736">
        <v>978.69368080297147</v>
      </c>
      <c r="BE42" s="736">
        <v>0</v>
      </c>
      <c r="BF42" s="736">
        <v>0</v>
      </c>
      <c r="BG42" s="736">
        <v>0</v>
      </c>
      <c r="BH42" s="736">
        <v>0</v>
      </c>
      <c r="BI42" s="736">
        <v>0</v>
      </c>
      <c r="BJ42" s="736">
        <v>0</v>
      </c>
      <c r="BK42" s="736">
        <v>0</v>
      </c>
      <c r="BL42" s="736">
        <v>0</v>
      </c>
      <c r="BM42" s="736">
        <v>0</v>
      </c>
      <c r="BN42" s="736">
        <v>0</v>
      </c>
      <c r="BO42" s="736">
        <v>0</v>
      </c>
      <c r="BP42" s="736">
        <v>0</v>
      </c>
      <c r="BQ42" s="736">
        <v>0</v>
      </c>
      <c r="BR42" s="736">
        <v>0</v>
      </c>
      <c r="BS42" s="736">
        <v>0</v>
      </c>
      <c r="BT42" s="739">
        <v>0</v>
      </c>
      <c r="BU42" s="16"/>
    </row>
    <row r="43" spans="2:73" s="17" customFormat="1" ht="15.6">
      <c r="B43" s="733" t="s">
        <v>685</v>
      </c>
      <c r="C43" s="733" t="s">
        <v>679</v>
      </c>
      <c r="D43" s="733" t="s">
        <v>21</v>
      </c>
      <c r="E43" s="733" t="s">
        <v>663</v>
      </c>
      <c r="F43" s="733" t="s">
        <v>686</v>
      </c>
      <c r="G43" s="733" t="s">
        <v>677</v>
      </c>
      <c r="H43" s="733">
        <v>2011</v>
      </c>
      <c r="I43" s="641" t="s">
        <v>552</v>
      </c>
      <c r="J43" s="641" t="s">
        <v>562</v>
      </c>
      <c r="K43" s="630"/>
      <c r="L43" s="736">
        <v>2.6545675196993215</v>
      </c>
      <c r="M43" s="736">
        <v>2.6545675196993215</v>
      </c>
      <c r="N43" s="736">
        <v>2.6545675196993215</v>
      </c>
      <c r="O43" s="736">
        <v>0.92172483322893106</v>
      </c>
      <c r="P43" s="736">
        <v>0.92172483322893106</v>
      </c>
      <c r="Q43" s="736">
        <v>0.92172483322893106</v>
      </c>
      <c r="R43" s="736">
        <v>0.20623593143497332</v>
      </c>
      <c r="S43" s="736">
        <v>0.20623593143497332</v>
      </c>
      <c r="T43" s="736">
        <v>0.20623593143497332</v>
      </c>
      <c r="U43" s="736">
        <v>0.20623593143497332</v>
      </c>
      <c r="V43" s="736">
        <v>0.14401950519202047</v>
      </c>
      <c r="W43" s="736">
        <v>0.14401950519202047</v>
      </c>
      <c r="X43" s="736">
        <v>0</v>
      </c>
      <c r="Y43" s="736">
        <v>0</v>
      </c>
      <c r="Z43" s="736">
        <v>0</v>
      </c>
      <c r="AA43" s="736">
        <v>0</v>
      </c>
      <c r="AB43" s="736">
        <v>0</v>
      </c>
      <c r="AC43" s="736">
        <v>0</v>
      </c>
      <c r="AD43" s="736">
        <v>0</v>
      </c>
      <c r="AE43" s="736">
        <v>0</v>
      </c>
      <c r="AF43" s="736">
        <v>0</v>
      </c>
      <c r="AG43" s="736">
        <v>0</v>
      </c>
      <c r="AH43" s="736">
        <v>0</v>
      </c>
      <c r="AI43" s="736">
        <v>0</v>
      </c>
      <c r="AJ43" s="736">
        <v>0</v>
      </c>
      <c r="AK43" s="736">
        <v>0</v>
      </c>
      <c r="AL43" s="736">
        <v>0</v>
      </c>
      <c r="AM43" s="736">
        <v>0</v>
      </c>
      <c r="AN43" s="736">
        <v>0</v>
      </c>
      <c r="AO43" s="736">
        <v>0</v>
      </c>
      <c r="AP43" s="630"/>
      <c r="AQ43" s="736">
        <v>6872.0753912738637</v>
      </c>
      <c r="AR43" s="736">
        <v>6872.0753912738637</v>
      </c>
      <c r="AS43" s="736">
        <v>6872.0753912738637</v>
      </c>
      <c r="AT43" s="736">
        <v>2343.7313161730322</v>
      </c>
      <c r="AU43" s="736">
        <v>2343.7313161730322</v>
      </c>
      <c r="AV43" s="736">
        <v>2343.7313161730322</v>
      </c>
      <c r="AW43" s="736">
        <v>736.84093307947478</v>
      </c>
      <c r="AX43" s="736">
        <v>736.84093307947478</v>
      </c>
      <c r="AY43" s="736">
        <v>736.84093307947478</v>
      </c>
      <c r="AZ43" s="736">
        <v>736.84093307947478</v>
      </c>
      <c r="BA43" s="736">
        <v>327.73230233286154</v>
      </c>
      <c r="BB43" s="736">
        <v>327.73230233286154</v>
      </c>
      <c r="BC43" s="736">
        <v>0</v>
      </c>
      <c r="BD43" s="736">
        <v>0</v>
      </c>
      <c r="BE43" s="736">
        <v>0</v>
      </c>
      <c r="BF43" s="736">
        <v>0</v>
      </c>
      <c r="BG43" s="736">
        <v>0</v>
      </c>
      <c r="BH43" s="736">
        <v>0</v>
      </c>
      <c r="BI43" s="736">
        <v>0</v>
      </c>
      <c r="BJ43" s="736">
        <v>0</v>
      </c>
      <c r="BK43" s="736">
        <v>0</v>
      </c>
      <c r="BL43" s="736">
        <v>0</v>
      </c>
      <c r="BM43" s="736">
        <v>0</v>
      </c>
      <c r="BN43" s="736">
        <v>0</v>
      </c>
      <c r="BO43" s="736">
        <v>0</v>
      </c>
      <c r="BP43" s="736">
        <v>0</v>
      </c>
      <c r="BQ43" s="736">
        <v>0</v>
      </c>
      <c r="BR43" s="736">
        <v>0</v>
      </c>
      <c r="BS43" s="736">
        <v>0</v>
      </c>
      <c r="BT43" s="739">
        <v>0</v>
      </c>
      <c r="BU43" s="16"/>
    </row>
    <row r="44" spans="2:73" s="17" customFormat="1" ht="15.6">
      <c r="B44" s="733" t="s">
        <v>685</v>
      </c>
      <c r="C44" s="733" t="s">
        <v>684</v>
      </c>
      <c r="D44" s="733" t="s">
        <v>17</v>
      </c>
      <c r="E44" s="733" t="s">
        <v>663</v>
      </c>
      <c r="F44" s="733" t="s">
        <v>686</v>
      </c>
      <c r="G44" s="733" t="s">
        <v>677</v>
      </c>
      <c r="H44" s="733">
        <v>2011</v>
      </c>
      <c r="I44" s="641" t="s">
        <v>552</v>
      </c>
      <c r="J44" s="641" t="s">
        <v>562</v>
      </c>
      <c r="K44" s="630"/>
      <c r="L44" s="736">
        <v>-0.45351122651954118</v>
      </c>
      <c r="M44" s="736">
        <v>-0.45351122651954118</v>
      </c>
      <c r="N44" s="736">
        <v>-0.45351122651954118</v>
      </c>
      <c r="O44" s="736">
        <v>-0.45351122651954118</v>
      </c>
      <c r="P44" s="736">
        <v>-0.45351122651954101</v>
      </c>
      <c r="Q44" s="736">
        <v>-0.45351122651954101</v>
      </c>
      <c r="R44" s="736">
        <v>-0.45351122651954101</v>
      </c>
      <c r="S44" s="736">
        <v>-0.45351122651954101</v>
      </c>
      <c r="T44" s="736">
        <v>-0.45351122651954101</v>
      </c>
      <c r="U44" s="736">
        <v>-0.45351122651954101</v>
      </c>
      <c r="V44" s="736">
        <v>-0.45351122651954101</v>
      </c>
      <c r="W44" s="736">
        <v>-0.45351122651954101</v>
      </c>
      <c r="X44" s="736">
        <v>-0.45351122651954101</v>
      </c>
      <c r="Y44" s="736">
        <v>-0.45351122651954101</v>
      </c>
      <c r="Z44" s="736">
        <v>-0.45351122651954101</v>
      </c>
      <c r="AA44" s="736">
        <v>0</v>
      </c>
      <c r="AB44" s="736">
        <v>0</v>
      </c>
      <c r="AC44" s="736">
        <v>0</v>
      </c>
      <c r="AD44" s="736">
        <v>0</v>
      </c>
      <c r="AE44" s="736">
        <v>0</v>
      </c>
      <c r="AF44" s="736">
        <v>0</v>
      </c>
      <c r="AG44" s="736">
        <v>0</v>
      </c>
      <c r="AH44" s="736">
        <v>0</v>
      </c>
      <c r="AI44" s="736">
        <v>0</v>
      </c>
      <c r="AJ44" s="736">
        <v>0</v>
      </c>
      <c r="AK44" s="736">
        <v>0</v>
      </c>
      <c r="AL44" s="736">
        <v>0</v>
      </c>
      <c r="AM44" s="736">
        <v>0</v>
      </c>
      <c r="AN44" s="736">
        <v>0</v>
      </c>
      <c r="AO44" s="736">
        <v>0</v>
      </c>
      <c r="AP44" s="630"/>
      <c r="AQ44" s="736">
        <v>-2329.2336594043591</v>
      </c>
      <c r="AR44" s="736">
        <v>-2329.2336594043591</v>
      </c>
      <c r="AS44" s="736">
        <v>-2329.2336594043591</v>
      </c>
      <c r="AT44" s="736">
        <v>-2329.2336594043591</v>
      </c>
      <c r="AU44" s="736">
        <v>-2329.23365940436</v>
      </c>
      <c r="AV44" s="736">
        <v>-2329.23365940436</v>
      </c>
      <c r="AW44" s="736">
        <v>-2329.23365940436</v>
      </c>
      <c r="AX44" s="736">
        <v>-2329.23365940436</v>
      </c>
      <c r="AY44" s="736">
        <v>-2329.23365940436</v>
      </c>
      <c r="AZ44" s="736">
        <v>-2329.23365940436</v>
      </c>
      <c r="BA44" s="736">
        <v>-2329.23365940436</v>
      </c>
      <c r="BB44" s="736">
        <v>-2329.23365940436</v>
      </c>
      <c r="BC44" s="736">
        <v>-2329.23365940436</v>
      </c>
      <c r="BD44" s="736">
        <v>-2329.23365940436</v>
      </c>
      <c r="BE44" s="736">
        <v>-2329.23365940436</v>
      </c>
      <c r="BF44" s="736">
        <v>0</v>
      </c>
      <c r="BG44" s="736">
        <v>0</v>
      </c>
      <c r="BH44" s="736">
        <v>0</v>
      </c>
      <c r="BI44" s="736">
        <v>0</v>
      </c>
      <c r="BJ44" s="736">
        <v>0</v>
      </c>
      <c r="BK44" s="736">
        <v>0</v>
      </c>
      <c r="BL44" s="736">
        <v>0</v>
      </c>
      <c r="BM44" s="736">
        <v>0</v>
      </c>
      <c r="BN44" s="736">
        <v>0</v>
      </c>
      <c r="BO44" s="736">
        <v>0</v>
      </c>
      <c r="BP44" s="736">
        <v>0</v>
      </c>
      <c r="BQ44" s="736">
        <v>0</v>
      </c>
      <c r="BR44" s="736">
        <v>0</v>
      </c>
      <c r="BS44" s="736">
        <v>0</v>
      </c>
      <c r="BT44" s="739">
        <v>0</v>
      </c>
      <c r="BU44" s="16"/>
    </row>
    <row r="45" spans="2:73" s="17" customFormat="1" ht="15.6">
      <c r="B45" s="733" t="s">
        <v>685</v>
      </c>
      <c r="C45" s="733" t="s">
        <v>676</v>
      </c>
      <c r="D45" s="733" t="s">
        <v>3</v>
      </c>
      <c r="E45" s="733" t="s">
        <v>663</v>
      </c>
      <c r="F45" s="733" t="s">
        <v>29</v>
      </c>
      <c r="G45" s="733" t="s">
        <v>677</v>
      </c>
      <c r="H45" s="733">
        <v>2011</v>
      </c>
      <c r="I45" s="641" t="s">
        <v>552</v>
      </c>
      <c r="J45" s="641" t="s">
        <v>562</v>
      </c>
      <c r="K45" s="630"/>
      <c r="L45" s="736">
        <v>-54.790162752004129</v>
      </c>
      <c r="M45" s="736">
        <v>-54.790162752004129</v>
      </c>
      <c r="N45" s="736">
        <v>-54.790162752004129</v>
      </c>
      <c r="O45" s="736">
        <v>-54.790162752004129</v>
      </c>
      <c r="P45" s="736">
        <v>-54.790162752004129</v>
      </c>
      <c r="Q45" s="736">
        <v>-54.790162752004129</v>
      </c>
      <c r="R45" s="736">
        <v>-54.790162752004129</v>
      </c>
      <c r="S45" s="736">
        <v>-54.790162752004129</v>
      </c>
      <c r="T45" s="736">
        <v>-54.790162752004129</v>
      </c>
      <c r="U45" s="736">
        <v>-54.790162752004129</v>
      </c>
      <c r="V45" s="736">
        <v>-54.790162752004129</v>
      </c>
      <c r="W45" s="736">
        <v>-54.790162752004129</v>
      </c>
      <c r="X45" s="736">
        <v>-54.790162752004129</v>
      </c>
      <c r="Y45" s="736">
        <v>-54.790162752004129</v>
      </c>
      <c r="Z45" s="736">
        <v>-54.790162752004129</v>
      </c>
      <c r="AA45" s="736">
        <v>-54.790162752004129</v>
      </c>
      <c r="AB45" s="736">
        <v>-54.790162752004129</v>
      </c>
      <c r="AC45" s="736">
        <v>-54.790162752004129</v>
      </c>
      <c r="AD45" s="736">
        <v>-51.04113618427602</v>
      </c>
      <c r="AE45" s="736">
        <v>0</v>
      </c>
      <c r="AF45" s="736">
        <v>0</v>
      </c>
      <c r="AG45" s="736">
        <v>0</v>
      </c>
      <c r="AH45" s="736">
        <v>0</v>
      </c>
      <c r="AI45" s="736">
        <v>0</v>
      </c>
      <c r="AJ45" s="736">
        <v>0</v>
      </c>
      <c r="AK45" s="736">
        <v>0</v>
      </c>
      <c r="AL45" s="736">
        <v>0</v>
      </c>
      <c r="AM45" s="736">
        <v>0</v>
      </c>
      <c r="AN45" s="736">
        <v>0</v>
      </c>
      <c r="AO45" s="736">
        <v>0</v>
      </c>
      <c r="AP45" s="630"/>
      <c r="AQ45" s="736">
        <v>-108301.19821655248</v>
      </c>
      <c r="AR45" s="736">
        <v>-108301.19821655248</v>
      </c>
      <c r="AS45" s="736">
        <v>-108301.19821655248</v>
      </c>
      <c r="AT45" s="736">
        <v>-108301.19821655248</v>
      </c>
      <c r="AU45" s="736">
        <v>-108301.19821655248</v>
      </c>
      <c r="AV45" s="736">
        <v>-108301.19821655248</v>
      </c>
      <c r="AW45" s="736">
        <v>-108301.19821655248</v>
      </c>
      <c r="AX45" s="736">
        <v>-108301.19821655248</v>
      </c>
      <c r="AY45" s="736">
        <v>-108301.19821655248</v>
      </c>
      <c r="AZ45" s="736">
        <v>-108301.19821655248</v>
      </c>
      <c r="BA45" s="736">
        <v>-108301.19821655248</v>
      </c>
      <c r="BB45" s="736">
        <v>-108301.19821655248</v>
      </c>
      <c r="BC45" s="736">
        <v>-108301.19821655248</v>
      </c>
      <c r="BD45" s="736">
        <v>-108301.19821655248</v>
      </c>
      <c r="BE45" s="736">
        <v>-108301.19821655248</v>
      </c>
      <c r="BF45" s="736">
        <v>-108301.19821655248</v>
      </c>
      <c r="BG45" s="736">
        <v>-108301.19821655248</v>
      </c>
      <c r="BH45" s="736">
        <v>-108301.19821655248</v>
      </c>
      <c r="BI45" s="736">
        <v>-104954.36202522375</v>
      </c>
      <c r="BJ45" s="736">
        <v>0</v>
      </c>
      <c r="BK45" s="736">
        <v>0</v>
      </c>
      <c r="BL45" s="736">
        <v>0</v>
      </c>
      <c r="BM45" s="736">
        <v>0</v>
      </c>
      <c r="BN45" s="736">
        <v>0</v>
      </c>
      <c r="BO45" s="736">
        <v>0</v>
      </c>
      <c r="BP45" s="736">
        <v>0</v>
      </c>
      <c r="BQ45" s="736">
        <v>0</v>
      </c>
      <c r="BR45" s="736">
        <v>0</v>
      </c>
      <c r="BS45" s="736">
        <v>0</v>
      </c>
      <c r="BT45" s="739">
        <v>0</v>
      </c>
      <c r="BU45" s="16"/>
    </row>
    <row r="46" spans="2:73" s="17" customFormat="1" ht="15.6">
      <c r="B46" s="733" t="s">
        <v>685</v>
      </c>
      <c r="C46" s="733" t="s">
        <v>676</v>
      </c>
      <c r="D46" s="733" t="s">
        <v>5</v>
      </c>
      <c r="E46" s="733" t="s">
        <v>663</v>
      </c>
      <c r="F46" s="733" t="s">
        <v>29</v>
      </c>
      <c r="G46" s="733" t="s">
        <v>677</v>
      </c>
      <c r="H46" s="733">
        <v>2011</v>
      </c>
      <c r="I46" s="641" t="s">
        <v>552</v>
      </c>
      <c r="J46" s="641" t="s">
        <v>562</v>
      </c>
      <c r="K46" s="630"/>
      <c r="L46" s="736">
        <v>1.1083939770513473</v>
      </c>
      <c r="M46" s="736">
        <v>1.1083939770513473</v>
      </c>
      <c r="N46" s="736">
        <v>1.1083939770513473</v>
      </c>
      <c r="O46" s="736">
        <v>1.1083939770513473</v>
      </c>
      <c r="P46" s="736">
        <v>1.1083939770513473</v>
      </c>
      <c r="Q46" s="736">
        <v>1.0135598426358288</v>
      </c>
      <c r="R46" s="736">
        <v>0.57920280161973148</v>
      </c>
      <c r="S46" s="736">
        <v>0.57894681340469245</v>
      </c>
      <c r="T46" s="736">
        <v>0.57894681340469245</v>
      </c>
      <c r="U46" s="736">
        <v>0.18179495078989316</v>
      </c>
      <c r="V46" s="736">
        <v>7.5533548776318196E-2</v>
      </c>
      <c r="W46" s="736">
        <v>7.5513329118241476E-2</v>
      </c>
      <c r="X46" s="736">
        <v>7.5513329118241476E-2</v>
      </c>
      <c r="Y46" s="736">
        <v>7.2041248984360803E-2</v>
      </c>
      <c r="Z46" s="736">
        <v>7.2041248984360803E-2</v>
      </c>
      <c r="AA46" s="736">
        <v>7.1882266939621284E-2</v>
      </c>
      <c r="AB46" s="736">
        <v>0</v>
      </c>
      <c r="AC46" s="736">
        <v>0</v>
      </c>
      <c r="AD46" s="736">
        <v>0</v>
      </c>
      <c r="AE46" s="736">
        <v>0</v>
      </c>
      <c r="AF46" s="736">
        <v>0</v>
      </c>
      <c r="AG46" s="736">
        <v>0</v>
      </c>
      <c r="AH46" s="736">
        <v>0</v>
      </c>
      <c r="AI46" s="736">
        <v>0</v>
      </c>
      <c r="AJ46" s="736">
        <v>0</v>
      </c>
      <c r="AK46" s="736">
        <v>0</v>
      </c>
      <c r="AL46" s="736">
        <v>0</v>
      </c>
      <c r="AM46" s="736">
        <v>0</v>
      </c>
      <c r="AN46" s="736">
        <v>0</v>
      </c>
      <c r="AO46" s="736">
        <v>0</v>
      </c>
      <c r="AP46" s="630"/>
      <c r="AQ46" s="736">
        <v>22436.175021949854</v>
      </c>
      <c r="AR46" s="736">
        <v>22436.175021949854</v>
      </c>
      <c r="AS46" s="736">
        <v>22436.175021949854</v>
      </c>
      <c r="AT46" s="736">
        <v>22436.175021949854</v>
      </c>
      <c r="AU46" s="736">
        <v>22436.175021949854</v>
      </c>
      <c r="AV46" s="736">
        <v>20388.052079359946</v>
      </c>
      <c r="AW46" s="736">
        <v>11007.288217661666</v>
      </c>
      <c r="AX46" s="736">
        <v>11005.045760897923</v>
      </c>
      <c r="AY46" s="736">
        <v>11005.045760897923</v>
      </c>
      <c r="AZ46" s="736">
        <v>2427.798269507548</v>
      </c>
      <c r="BA46" s="736">
        <v>2039.6209409768894</v>
      </c>
      <c r="BB46" s="736">
        <v>1872.987827858931</v>
      </c>
      <c r="BC46" s="736">
        <v>1872.987827858931</v>
      </c>
      <c r="BD46" s="736">
        <v>1554.3028707972403</v>
      </c>
      <c r="BE46" s="736">
        <v>1554.3028707972403</v>
      </c>
      <c r="BF46" s="736">
        <v>1552.4338466500378</v>
      </c>
      <c r="BG46" s="736">
        <v>0</v>
      </c>
      <c r="BH46" s="736">
        <v>0</v>
      </c>
      <c r="BI46" s="736">
        <v>0</v>
      </c>
      <c r="BJ46" s="736">
        <v>0</v>
      </c>
      <c r="BK46" s="736">
        <v>0</v>
      </c>
      <c r="BL46" s="736">
        <v>0</v>
      </c>
      <c r="BM46" s="736">
        <v>0</v>
      </c>
      <c r="BN46" s="736">
        <v>0</v>
      </c>
      <c r="BO46" s="736">
        <v>0</v>
      </c>
      <c r="BP46" s="736">
        <v>0</v>
      </c>
      <c r="BQ46" s="736">
        <v>0</v>
      </c>
      <c r="BR46" s="736">
        <v>0</v>
      </c>
      <c r="BS46" s="736">
        <v>0</v>
      </c>
      <c r="BT46" s="739">
        <v>0</v>
      </c>
      <c r="BU46" s="16"/>
    </row>
    <row r="47" spans="2:73" s="17" customFormat="1" ht="15.6">
      <c r="B47" s="733" t="s">
        <v>685</v>
      </c>
      <c r="C47" s="733" t="s">
        <v>676</v>
      </c>
      <c r="D47" s="733" t="s">
        <v>4</v>
      </c>
      <c r="E47" s="733" t="s">
        <v>663</v>
      </c>
      <c r="F47" s="733" t="s">
        <v>29</v>
      </c>
      <c r="G47" s="733" t="s">
        <v>677</v>
      </c>
      <c r="H47" s="733">
        <v>2011</v>
      </c>
      <c r="I47" s="641" t="s">
        <v>552</v>
      </c>
      <c r="J47" s="641" t="s">
        <v>562</v>
      </c>
      <c r="K47" s="630"/>
      <c r="L47" s="736">
        <v>0.16543066886808158</v>
      </c>
      <c r="M47" s="736">
        <v>0.16543066886808158</v>
      </c>
      <c r="N47" s="736">
        <v>0.16543066886808158</v>
      </c>
      <c r="O47" s="736">
        <v>0.16543066886808158</v>
      </c>
      <c r="P47" s="736">
        <v>0.16543066886808158</v>
      </c>
      <c r="Q47" s="736">
        <v>0.15410928249458264</v>
      </c>
      <c r="R47" s="736">
        <v>0.10779170890307137</v>
      </c>
      <c r="S47" s="736">
        <v>0.10754493028200696</v>
      </c>
      <c r="T47" s="736">
        <v>0.10754493028200696</v>
      </c>
      <c r="U47" s="736">
        <v>6.0132574875079232E-2</v>
      </c>
      <c r="V47" s="736">
        <v>7.9487103590167897E-3</v>
      </c>
      <c r="W47" s="736">
        <v>7.9403259733897193E-3</v>
      </c>
      <c r="X47" s="736">
        <v>7.9403259733897193E-3</v>
      </c>
      <c r="Y47" s="736">
        <v>7.7341616764984343E-3</v>
      </c>
      <c r="Z47" s="736">
        <v>7.7341616764984343E-3</v>
      </c>
      <c r="AA47" s="736">
        <v>7.5927083468072575E-3</v>
      </c>
      <c r="AB47" s="736">
        <v>0</v>
      </c>
      <c r="AC47" s="736">
        <v>0</v>
      </c>
      <c r="AD47" s="736">
        <v>0</v>
      </c>
      <c r="AE47" s="736">
        <v>0</v>
      </c>
      <c r="AF47" s="736">
        <v>0</v>
      </c>
      <c r="AG47" s="736">
        <v>0</v>
      </c>
      <c r="AH47" s="736">
        <v>0</v>
      </c>
      <c r="AI47" s="736">
        <v>0</v>
      </c>
      <c r="AJ47" s="736">
        <v>0</v>
      </c>
      <c r="AK47" s="736">
        <v>0</v>
      </c>
      <c r="AL47" s="736">
        <v>0</v>
      </c>
      <c r="AM47" s="736">
        <v>0</v>
      </c>
      <c r="AN47" s="736">
        <v>0</v>
      </c>
      <c r="AO47" s="736">
        <v>0</v>
      </c>
      <c r="AP47" s="630"/>
      <c r="AQ47" s="736">
        <v>2832.5881723305733</v>
      </c>
      <c r="AR47" s="736">
        <v>2832.5881723305733</v>
      </c>
      <c r="AS47" s="736">
        <v>2832.5881723305733</v>
      </c>
      <c r="AT47" s="736">
        <v>2832.5881723305733</v>
      </c>
      <c r="AU47" s="736">
        <v>2832.5881723305733</v>
      </c>
      <c r="AV47" s="736">
        <v>2588.0813677248516</v>
      </c>
      <c r="AW47" s="736">
        <v>1587.7655457633118</v>
      </c>
      <c r="AX47" s="736">
        <v>1585.6037650427875</v>
      </c>
      <c r="AY47" s="736">
        <v>1585.6037650427875</v>
      </c>
      <c r="AZ47" s="736">
        <v>561.64405402058355</v>
      </c>
      <c r="BA47" s="736">
        <v>253.66160986587821</v>
      </c>
      <c r="BB47" s="736">
        <v>184.56468086148803</v>
      </c>
      <c r="BC47" s="736">
        <v>184.56468086148803</v>
      </c>
      <c r="BD47" s="736">
        <v>165.64188600392237</v>
      </c>
      <c r="BE47" s="736">
        <v>165.64188600392237</v>
      </c>
      <c r="BF47" s="736">
        <v>163.97893287403804</v>
      </c>
      <c r="BG47" s="736">
        <v>0</v>
      </c>
      <c r="BH47" s="736">
        <v>0</v>
      </c>
      <c r="BI47" s="736">
        <v>0</v>
      </c>
      <c r="BJ47" s="736">
        <v>0</v>
      </c>
      <c r="BK47" s="736">
        <v>0</v>
      </c>
      <c r="BL47" s="736">
        <v>0</v>
      </c>
      <c r="BM47" s="736">
        <v>0</v>
      </c>
      <c r="BN47" s="736">
        <v>0</v>
      </c>
      <c r="BO47" s="736">
        <v>0</v>
      </c>
      <c r="BP47" s="736">
        <v>0</v>
      </c>
      <c r="BQ47" s="736">
        <v>0</v>
      </c>
      <c r="BR47" s="736">
        <v>0</v>
      </c>
      <c r="BS47" s="736">
        <v>0</v>
      </c>
      <c r="BT47" s="739">
        <v>0</v>
      </c>
      <c r="BU47" s="16"/>
    </row>
    <row r="48" spans="2:73" s="17" customFormat="1" ht="15.6">
      <c r="B48" s="733" t="s">
        <v>675</v>
      </c>
      <c r="C48" s="733" t="s">
        <v>679</v>
      </c>
      <c r="D48" s="733" t="s">
        <v>21</v>
      </c>
      <c r="E48" s="733" t="s">
        <v>663</v>
      </c>
      <c r="F48" s="733" t="s">
        <v>686</v>
      </c>
      <c r="G48" s="733" t="s">
        <v>677</v>
      </c>
      <c r="H48" s="733">
        <v>2012</v>
      </c>
      <c r="I48" s="641" t="s">
        <v>552</v>
      </c>
      <c r="J48" s="641" t="s">
        <v>569</v>
      </c>
      <c r="K48" s="630"/>
      <c r="L48" s="736">
        <v>0</v>
      </c>
      <c r="M48" s="736">
        <v>238.29679070796513</v>
      </c>
      <c r="N48" s="736">
        <v>238.29679070796513</v>
      </c>
      <c r="O48" s="736">
        <v>238.29679070796513</v>
      </c>
      <c r="P48" s="736">
        <v>211.42646000724503</v>
      </c>
      <c r="Q48" s="736">
        <v>210.86033404099877</v>
      </c>
      <c r="R48" s="736">
        <v>47.048702142823636</v>
      </c>
      <c r="S48" s="736">
        <v>47.048702142823636</v>
      </c>
      <c r="T48" s="736">
        <v>44.7111045743966</v>
      </c>
      <c r="U48" s="736">
        <v>44.7111045743966</v>
      </c>
      <c r="V48" s="736">
        <v>44.7111045743966</v>
      </c>
      <c r="W48" s="736">
        <v>41.110943000075906</v>
      </c>
      <c r="X48" s="736">
        <v>41.110943000075906</v>
      </c>
      <c r="Y48" s="736">
        <v>0</v>
      </c>
      <c r="Z48" s="736">
        <v>0</v>
      </c>
      <c r="AA48" s="736">
        <v>0</v>
      </c>
      <c r="AB48" s="736">
        <v>0</v>
      </c>
      <c r="AC48" s="736">
        <v>0</v>
      </c>
      <c r="AD48" s="736">
        <v>0</v>
      </c>
      <c r="AE48" s="736">
        <v>0</v>
      </c>
      <c r="AF48" s="736">
        <v>0</v>
      </c>
      <c r="AG48" s="736">
        <v>0</v>
      </c>
      <c r="AH48" s="736">
        <v>0</v>
      </c>
      <c r="AI48" s="736">
        <v>0</v>
      </c>
      <c r="AJ48" s="736">
        <v>0</v>
      </c>
      <c r="AK48" s="736">
        <v>0</v>
      </c>
      <c r="AL48" s="736">
        <v>0</v>
      </c>
      <c r="AM48" s="736">
        <v>0</v>
      </c>
      <c r="AN48" s="736">
        <v>0</v>
      </c>
      <c r="AO48" s="736">
        <v>0</v>
      </c>
      <c r="AP48" s="630"/>
      <c r="AQ48" s="736">
        <v>0</v>
      </c>
      <c r="AR48" s="736">
        <v>828976.09515173687</v>
      </c>
      <c r="AS48" s="736">
        <v>828976.09515174048</v>
      </c>
      <c r="AT48" s="736">
        <v>828976.09515174048</v>
      </c>
      <c r="AU48" s="736">
        <v>727620.5122799474</v>
      </c>
      <c r="AV48" s="736">
        <v>725597.2511270541</v>
      </c>
      <c r="AW48" s="736">
        <v>177723.58159272303</v>
      </c>
      <c r="AX48" s="736">
        <v>177723.58159272303</v>
      </c>
      <c r="AY48" s="736">
        <v>175389.20936172237</v>
      </c>
      <c r="AZ48" s="736">
        <v>175389.20936172237</v>
      </c>
      <c r="BA48" s="736">
        <v>175389.20936172237</v>
      </c>
      <c r="BB48" s="736">
        <v>140162.41237632799</v>
      </c>
      <c r="BC48" s="736">
        <v>140162.41237632799</v>
      </c>
      <c r="BD48" s="736">
        <v>0</v>
      </c>
      <c r="BE48" s="736">
        <v>0</v>
      </c>
      <c r="BF48" s="736">
        <v>0</v>
      </c>
      <c r="BG48" s="736">
        <v>0</v>
      </c>
      <c r="BH48" s="736">
        <v>0</v>
      </c>
      <c r="BI48" s="736">
        <v>0</v>
      </c>
      <c r="BJ48" s="736">
        <v>0</v>
      </c>
      <c r="BK48" s="736">
        <v>0</v>
      </c>
      <c r="BL48" s="736">
        <v>0</v>
      </c>
      <c r="BM48" s="736">
        <v>0</v>
      </c>
      <c r="BN48" s="736">
        <v>0</v>
      </c>
      <c r="BO48" s="736">
        <v>0</v>
      </c>
      <c r="BP48" s="736">
        <v>0</v>
      </c>
      <c r="BQ48" s="736">
        <v>0</v>
      </c>
      <c r="BR48" s="736">
        <v>0</v>
      </c>
      <c r="BS48" s="736">
        <v>0</v>
      </c>
      <c r="BT48" s="739">
        <v>0</v>
      </c>
      <c r="BU48" s="16"/>
    </row>
    <row r="49" spans="2:73" s="17" customFormat="1" ht="15.6">
      <c r="B49" s="733" t="s">
        <v>675</v>
      </c>
      <c r="C49" s="733" t="s">
        <v>679</v>
      </c>
      <c r="D49" s="733" t="s">
        <v>22</v>
      </c>
      <c r="E49" s="733" t="s">
        <v>663</v>
      </c>
      <c r="F49" s="733" t="s">
        <v>686</v>
      </c>
      <c r="G49" s="733" t="s">
        <v>677</v>
      </c>
      <c r="H49" s="733">
        <v>2012</v>
      </c>
      <c r="I49" s="641" t="s">
        <v>552</v>
      </c>
      <c r="J49" s="641" t="s">
        <v>569</v>
      </c>
      <c r="K49" s="630"/>
      <c r="L49" s="736">
        <v>0</v>
      </c>
      <c r="M49" s="736">
        <v>302.66036140566399</v>
      </c>
      <c r="N49" s="736">
        <v>299.67395290872543</v>
      </c>
      <c r="O49" s="736">
        <v>299.01016533785202</v>
      </c>
      <c r="P49" s="736">
        <v>281.94964419125455</v>
      </c>
      <c r="Q49" s="736">
        <v>281.94964419125455</v>
      </c>
      <c r="R49" s="736">
        <v>260.67992478340682</v>
      </c>
      <c r="S49" s="736">
        <v>258.67713347668484</v>
      </c>
      <c r="T49" s="736">
        <v>258.67713347668484</v>
      </c>
      <c r="U49" s="736">
        <v>250.10500975685463</v>
      </c>
      <c r="V49" s="736">
        <v>223.0976138442285</v>
      </c>
      <c r="W49" s="736">
        <v>218.98630422706927</v>
      </c>
      <c r="X49" s="736">
        <v>218.98630422706927</v>
      </c>
      <c r="Y49" s="736">
        <v>49.499779571127469</v>
      </c>
      <c r="Z49" s="736">
        <v>37.687033025567494</v>
      </c>
      <c r="AA49" s="736">
        <v>37.687033025567494</v>
      </c>
      <c r="AB49" s="736">
        <v>25.016635600220162</v>
      </c>
      <c r="AC49" s="736">
        <v>14.287118873185753</v>
      </c>
      <c r="AD49" s="736">
        <v>14.287118873185753</v>
      </c>
      <c r="AE49" s="736">
        <v>14.287118873185753</v>
      </c>
      <c r="AF49" s="736">
        <v>14.287118873185753</v>
      </c>
      <c r="AG49" s="736">
        <v>0</v>
      </c>
      <c r="AH49" s="736">
        <v>0</v>
      </c>
      <c r="AI49" s="736">
        <v>0</v>
      </c>
      <c r="AJ49" s="736">
        <v>0</v>
      </c>
      <c r="AK49" s="736">
        <v>0</v>
      </c>
      <c r="AL49" s="736">
        <v>0</v>
      </c>
      <c r="AM49" s="736">
        <v>0</v>
      </c>
      <c r="AN49" s="736">
        <v>0</v>
      </c>
      <c r="AO49" s="736">
        <v>0</v>
      </c>
      <c r="AP49" s="630"/>
      <c r="AQ49" s="736">
        <v>0</v>
      </c>
      <c r="AR49" s="736">
        <v>1684769.1004772538</v>
      </c>
      <c r="AS49" s="736">
        <v>1674890.5733396164</v>
      </c>
      <c r="AT49" s="736">
        <v>1672694.8840398362</v>
      </c>
      <c r="AU49" s="736">
        <v>1616643.4863177082</v>
      </c>
      <c r="AV49" s="736">
        <v>1616643.4863177082</v>
      </c>
      <c r="AW49" s="736">
        <v>1546374.3072989287</v>
      </c>
      <c r="AX49" s="736">
        <v>1534865.1361441656</v>
      </c>
      <c r="AY49" s="736">
        <v>1534865.1361441656</v>
      </c>
      <c r="AZ49" s="736">
        <v>1507311.3920574938</v>
      </c>
      <c r="BA49" s="736">
        <v>1352111.6261310086</v>
      </c>
      <c r="BB49" s="736">
        <v>1321786.7433910316</v>
      </c>
      <c r="BC49" s="736">
        <v>1321786.7433910316</v>
      </c>
      <c r="BD49" s="736">
        <v>309706.14704580914</v>
      </c>
      <c r="BE49" s="736">
        <v>271241.52706837206</v>
      </c>
      <c r="BF49" s="736">
        <v>271241.52706837206</v>
      </c>
      <c r="BG49" s="736">
        <v>57559.924113972316</v>
      </c>
      <c r="BH49" s="736">
        <v>31115.098986683039</v>
      </c>
      <c r="BI49" s="736">
        <v>31115.098986683039</v>
      </c>
      <c r="BJ49" s="736">
        <v>31115.098986683039</v>
      </c>
      <c r="BK49" s="736">
        <v>31115.098986683039</v>
      </c>
      <c r="BL49" s="736">
        <v>0</v>
      </c>
      <c r="BM49" s="736">
        <v>0</v>
      </c>
      <c r="BN49" s="736">
        <v>0</v>
      </c>
      <c r="BO49" s="736">
        <v>0</v>
      </c>
      <c r="BP49" s="736">
        <v>0</v>
      </c>
      <c r="BQ49" s="736">
        <v>0</v>
      </c>
      <c r="BR49" s="736">
        <v>0</v>
      </c>
      <c r="BS49" s="736">
        <v>0</v>
      </c>
      <c r="BT49" s="739">
        <v>0</v>
      </c>
      <c r="BU49" s="16"/>
    </row>
    <row r="50" spans="2:73" s="17" customFormat="1" ht="15.6">
      <c r="B50" s="733" t="s">
        <v>675</v>
      </c>
      <c r="C50" s="733" t="s">
        <v>679</v>
      </c>
      <c r="D50" s="733" t="s">
        <v>20</v>
      </c>
      <c r="E50" s="733" t="s">
        <v>663</v>
      </c>
      <c r="F50" s="733" t="s">
        <v>686</v>
      </c>
      <c r="G50" s="733" t="s">
        <v>677</v>
      </c>
      <c r="H50" s="733">
        <v>2012</v>
      </c>
      <c r="I50" s="641" t="s">
        <v>552</v>
      </c>
      <c r="J50" s="641" t="s">
        <v>569</v>
      </c>
      <c r="K50" s="630"/>
      <c r="L50" s="736">
        <v>0</v>
      </c>
      <c r="M50" s="736">
        <v>15.531523888694348</v>
      </c>
      <c r="N50" s="736">
        <v>15.531523888694348</v>
      </c>
      <c r="O50" s="736">
        <v>15.531523888694348</v>
      </c>
      <c r="P50" s="736">
        <v>15.531523888694348</v>
      </c>
      <c r="Q50" s="736">
        <v>0</v>
      </c>
      <c r="R50" s="736">
        <v>0</v>
      </c>
      <c r="S50" s="736">
        <v>0</v>
      </c>
      <c r="T50" s="736">
        <v>0</v>
      </c>
      <c r="U50" s="736">
        <v>0</v>
      </c>
      <c r="V50" s="736">
        <v>0</v>
      </c>
      <c r="W50" s="736">
        <v>0</v>
      </c>
      <c r="X50" s="736">
        <v>0</v>
      </c>
      <c r="Y50" s="736">
        <v>0</v>
      </c>
      <c r="Z50" s="736">
        <v>0</v>
      </c>
      <c r="AA50" s="736">
        <v>0</v>
      </c>
      <c r="AB50" s="736">
        <v>0</v>
      </c>
      <c r="AC50" s="736">
        <v>0</v>
      </c>
      <c r="AD50" s="736">
        <v>0</v>
      </c>
      <c r="AE50" s="736">
        <v>0</v>
      </c>
      <c r="AF50" s="736">
        <v>0</v>
      </c>
      <c r="AG50" s="736">
        <v>0</v>
      </c>
      <c r="AH50" s="736">
        <v>0</v>
      </c>
      <c r="AI50" s="736">
        <v>0</v>
      </c>
      <c r="AJ50" s="736">
        <v>0</v>
      </c>
      <c r="AK50" s="736">
        <v>0</v>
      </c>
      <c r="AL50" s="736">
        <v>0</v>
      </c>
      <c r="AM50" s="736">
        <v>0</v>
      </c>
      <c r="AN50" s="736">
        <v>0</v>
      </c>
      <c r="AO50" s="736">
        <v>0</v>
      </c>
      <c r="AP50" s="630"/>
      <c r="AQ50" s="736">
        <v>0</v>
      </c>
      <c r="AR50" s="736">
        <v>75528.763387689221</v>
      </c>
      <c r="AS50" s="736">
        <v>75528.763387689221</v>
      </c>
      <c r="AT50" s="736">
        <v>75528.763387689221</v>
      </c>
      <c r="AU50" s="736">
        <v>75528.763387689221</v>
      </c>
      <c r="AV50" s="736">
        <v>0</v>
      </c>
      <c r="AW50" s="736">
        <v>0</v>
      </c>
      <c r="AX50" s="736">
        <v>0</v>
      </c>
      <c r="AY50" s="736">
        <v>0</v>
      </c>
      <c r="AZ50" s="736">
        <v>0</v>
      </c>
      <c r="BA50" s="736">
        <v>0</v>
      </c>
      <c r="BB50" s="736">
        <v>0</v>
      </c>
      <c r="BC50" s="736">
        <v>0</v>
      </c>
      <c r="BD50" s="736">
        <v>0</v>
      </c>
      <c r="BE50" s="736">
        <v>0</v>
      </c>
      <c r="BF50" s="736">
        <v>0</v>
      </c>
      <c r="BG50" s="736">
        <v>0</v>
      </c>
      <c r="BH50" s="736">
        <v>0</v>
      </c>
      <c r="BI50" s="736">
        <v>0</v>
      </c>
      <c r="BJ50" s="736">
        <v>0</v>
      </c>
      <c r="BK50" s="736">
        <v>0</v>
      </c>
      <c r="BL50" s="736">
        <v>0</v>
      </c>
      <c r="BM50" s="736">
        <v>0</v>
      </c>
      <c r="BN50" s="736">
        <v>0</v>
      </c>
      <c r="BO50" s="736">
        <v>0</v>
      </c>
      <c r="BP50" s="736">
        <v>0</v>
      </c>
      <c r="BQ50" s="736">
        <v>0</v>
      </c>
      <c r="BR50" s="736">
        <v>0</v>
      </c>
      <c r="BS50" s="736">
        <v>0</v>
      </c>
      <c r="BT50" s="739">
        <v>0</v>
      </c>
      <c r="BU50" s="16"/>
    </row>
    <row r="51" spans="2:73" s="17" customFormat="1" ht="15.6">
      <c r="B51" s="733" t="s">
        <v>675</v>
      </c>
      <c r="C51" s="733" t="s">
        <v>676</v>
      </c>
      <c r="D51" s="733" t="s">
        <v>2</v>
      </c>
      <c r="E51" s="733" t="s">
        <v>663</v>
      </c>
      <c r="F51" s="733" t="s">
        <v>29</v>
      </c>
      <c r="G51" s="733" t="s">
        <v>677</v>
      </c>
      <c r="H51" s="733">
        <v>2012</v>
      </c>
      <c r="I51" s="641" t="s">
        <v>552</v>
      </c>
      <c r="J51" s="641" t="s">
        <v>569</v>
      </c>
      <c r="K51" s="630"/>
      <c r="L51" s="736">
        <v>0</v>
      </c>
      <c r="M51" s="736">
        <v>4.2197360507164774</v>
      </c>
      <c r="N51" s="736">
        <v>4.2197360507164774</v>
      </c>
      <c r="O51" s="736">
        <v>4.2197360507164774</v>
      </c>
      <c r="P51" s="736">
        <v>4.1128547297618878</v>
      </c>
      <c r="Q51" s="736">
        <v>0</v>
      </c>
      <c r="R51" s="736">
        <v>0</v>
      </c>
      <c r="S51" s="736">
        <v>0</v>
      </c>
      <c r="T51" s="736">
        <v>0</v>
      </c>
      <c r="U51" s="736">
        <v>0</v>
      </c>
      <c r="V51" s="736">
        <v>0</v>
      </c>
      <c r="W51" s="736">
        <v>0</v>
      </c>
      <c r="X51" s="736">
        <v>0</v>
      </c>
      <c r="Y51" s="736">
        <v>0</v>
      </c>
      <c r="Z51" s="736">
        <v>0</v>
      </c>
      <c r="AA51" s="736">
        <v>0</v>
      </c>
      <c r="AB51" s="736">
        <v>0</v>
      </c>
      <c r="AC51" s="736">
        <v>0</v>
      </c>
      <c r="AD51" s="736">
        <v>0</v>
      </c>
      <c r="AE51" s="736">
        <v>0</v>
      </c>
      <c r="AF51" s="736">
        <v>0</v>
      </c>
      <c r="AG51" s="736">
        <v>0</v>
      </c>
      <c r="AH51" s="736">
        <v>0</v>
      </c>
      <c r="AI51" s="736">
        <v>0</v>
      </c>
      <c r="AJ51" s="736">
        <v>0</v>
      </c>
      <c r="AK51" s="736">
        <v>0</v>
      </c>
      <c r="AL51" s="736">
        <v>0</v>
      </c>
      <c r="AM51" s="736">
        <v>0</v>
      </c>
      <c r="AN51" s="736">
        <v>0</v>
      </c>
      <c r="AO51" s="736">
        <v>0</v>
      </c>
      <c r="AP51" s="630"/>
      <c r="AQ51" s="736">
        <v>0</v>
      </c>
      <c r="AR51" s="736">
        <v>7429.0531475737962</v>
      </c>
      <c r="AS51" s="736">
        <v>7429.0531475737962</v>
      </c>
      <c r="AT51" s="736">
        <v>7429.0531475737962</v>
      </c>
      <c r="AU51" s="736">
        <v>7333.4740538604965</v>
      </c>
      <c r="AV51" s="736">
        <v>0</v>
      </c>
      <c r="AW51" s="736">
        <v>0</v>
      </c>
      <c r="AX51" s="736">
        <v>0</v>
      </c>
      <c r="AY51" s="736">
        <v>0</v>
      </c>
      <c r="AZ51" s="736">
        <v>0</v>
      </c>
      <c r="BA51" s="736">
        <v>0</v>
      </c>
      <c r="BB51" s="736">
        <v>0</v>
      </c>
      <c r="BC51" s="736">
        <v>0</v>
      </c>
      <c r="BD51" s="736">
        <v>0</v>
      </c>
      <c r="BE51" s="736">
        <v>0</v>
      </c>
      <c r="BF51" s="736">
        <v>0</v>
      </c>
      <c r="BG51" s="736">
        <v>0</v>
      </c>
      <c r="BH51" s="736">
        <v>0</v>
      </c>
      <c r="BI51" s="736">
        <v>0</v>
      </c>
      <c r="BJ51" s="736">
        <v>0</v>
      </c>
      <c r="BK51" s="736">
        <v>0</v>
      </c>
      <c r="BL51" s="736">
        <v>0</v>
      </c>
      <c r="BM51" s="736">
        <v>0</v>
      </c>
      <c r="BN51" s="736">
        <v>0</v>
      </c>
      <c r="BO51" s="736">
        <v>0</v>
      </c>
      <c r="BP51" s="736">
        <v>0</v>
      </c>
      <c r="BQ51" s="736">
        <v>0</v>
      </c>
      <c r="BR51" s="736">
        <v>0</v>
      </c>
      <c r="BS51" s="736">
        <v>0</v>
      </c>
      <c r="BT51" s="739">
        <v>0</v>
      </c>
      <c r="BU51" s="16"/>
    </row>
    <row r="52" spans="2:73" s="17" customFormat="1" ht="15.6">
      <c r="B52" s="733" t="s">
        <v>675</v>
      </c>
      <c r="C52" s="733" t="s">
        <v>676</v>
      </c>
      <c r="D52" s="733" t="s">
        <v>1</v>
      </c>
      <c r="E52" s="733" t="s">
        <v>663</v>
      </c>
      <c r="F52" s="733" t="s">
        <v>29</v>
      </c>
      <c r="G52" s="733" t="s">
        <v>677</v>
      </c>
      <c r="H52" s="733">
        <v>2012</v>
      </c>
      <c r="I52" s="641" t="s">
        <v>552</v>
      </c>
      <c r="J52" s="641" t="s">
        <v>569</v>
      </c>
      <c r="K52" s="630"/>
      <c r="L52" s="736">
        <v>0</v>
      </c>
      <c r="M52" s="736">
        <v>86.314753113383389</v>
      </c>
      <c r="N52" s="736">
        <v>86.314753113383389</v>
      </c>
      <c r="O52" s="736">
        <v>86.314753113383389</v>
      </c>
      <c r="P52" s="736">
        <v>65.686048931641167</v>
      </c>
      <c r="Q52" s="736">
        <v>33.053637089435306</v>
      </c>
      <c r="R52" s="736">
        <v>0</v>
      </c>
      <c r="S52" s="736">
        <v>0</v>
      </c>
      <c r="T52" s="736">
        <v>0</v>
      </c>
      <c r="U52" s="736">
        <v>0</v>
      </c>
      <c r="V52" s="736">
        <v>0</v>
      </c>
      <c r="W52" s="736">
        <v>0</v>
      </c>
      <c r="X52" s="736">
        <v>0</v>
      </c>
      <c r="Y52" s="736">
        <v>0</v>
      </c>
      <c r="Z52" s="736">
        <v>0</v>
      </c>
      <c r="AA52" s="736">
        <v>0</v>
      </c>
      <c r="AB52" s="736">
        <v>0</v>
      </c>
      <c r="AC52" s="736">
        <v>0</v>
      </c>
      <c r="AD52" s="736">
        <v>0</v>
      </c>
      <c r="AE52" s="736">
        <v>0</v>
      </c>
      <c r="AF52" s="736">
        <v>0</v>
      </c>
      <c r="AG52" s="736">
        <v>0</v>
      </c>
      <c r="AH52" s="736">
        <v>0</v>
      </c>
      <c r="AI52" s="736">
        <v>0</v>
      </c>
      <c r="AJ52" s="736">
        <v>0</v>
      </c>
      <c r="AK52" s="736">
        <v>0</v>
      </c>
      <c r="AL52" s="736">
        <v>0</v>
      </c>
      <c r="AM52" s="736">
        <v>0</v>
      </c>
      <c r="AN52" s="736">
        <v>0</v>
      </c>
      <c r="AO52" s="736">
        <v>0</v>
      </c>
      <c r="AP52" s="630"/>
      <c r="AQ52" s="736">
        <v>0</v>
      </c>
      <c r="AR52" s="736">
        <v>404996.54657167569</v>
      </c>
      <c r="AS52" s="736">
        <v>404996.54657167569</v>
      </c>
      <c r="AT52" s="736">
        <v>404996.54657167569</v>
      </c>
      <c r="AU52" s="736">
        <v>386549.23667167779</v>
      </c>
      <c r="AV52" s="736">
        <v>251397.22116676078</v>
      </c>
      <c r="AW52" s="736">
        <v>0</v>
      </c>
      <c r="AX52" s="736">
        <v>0</v>
      </c>
      <c r="AY52" s="736">
        <v>0</v>
      </c>
      <c r="AZ52" s="736">
        <v>0</v>
      </c>
      <c r="BA52" s="736">
        <v>0</v>
      </c>
      <c r="BB52" s="736">
        <v>0</v>
      </c>
      <c r="BC52" s="736">
        <v>0</v>
      </c>
      <c r="BD52" s="736">
        <v>0</v>
      </c>
      <c r="BE52" s="736">
        <v>0</v>
      </c>
      <c r="BF52" s="736">
        <v>0</v>
      </c>
      <c r="BG52" s="736">
        <v>0</v>
      </c>
      <c r="BH52" s="736">
        <v>0</v>
      </c>
      <c r="BI52" s="736">
        <v>0</v>
      </c>
      <c r="BJ52" s="736">
        <v>0</v>
      </c>
      <c r="BK52" s="736">
        <v>0</v>
      </c>
      <c r="BL52" s="736">
        <v>0</v>
      </c>
      <c r="BM52" s="736">
        <v>0</v>
      </c>
      <c r="BN52" s="736">
        <v>0</v>
      </c>
      <c r="BO52" s="736">
        <v>0</v>
      </c>
      <c r="BP52" s="736">
        <v>0</v>
      </c>
      <c r="BQ52" s="736">
        <v>0</v>
      </c>
      <c r="BR52" s="736">
        <v>0</v>
      </c>
      <c r="BS52" s="736">
        <v>0</v>
      </c>
      <c r="BT52" s="739">
        <v>0</v>
      </c>
      <c r="BU52" s="16"/>
    </row>
    <row r="53" spans="2:73">
      <c r="B53" s="733" t="s">
        <v>675</v>
      </c>
      <c r="C53" s="733" t="s">
        <v>676</v>
      </c>
      <c r="D53" s="733" t="s">
        <v>5</v>
      </c>
      <c r="E53" s="733" t="s">
        <v>663</v>
      </c>
      <c r="F53" s="733" t="s">
        <v>29</v>
      </c>
      <c r="G53" s="733" t="s">
        <v>677</v>
      </c>
      <c r="H53" s="733">
        <v>2012</v>
      </c>
      <c r="I53" s="641" t="s">
        <v>552</v>
      </c>
      <c r="J53" s="641" t="s">
        <v>569</v>
      </c>
      <c r="K53" s="630"/>
      <c r="L53" s="736">
        <v>0</v>
      </c>
      <c r="M53" s="736">
        <v>15.208072892311829</v>
      </c>
      <c r="N53" s="736">
        <v>15.208072892311829</v>
      </c>
      <c r="O53" s="736">
        <v>15.208072892311829</v>
      </c>
      <c r="P53" s="736">
        <v>15.208072892311829</v>
      </c>
      <c r="Q53" s="736">
        <v>13.920242809925755</v>
      </c>
      <c r="R53" s="736">
        <v>11.779805804761232</v>
      </c>
      <c r="S53" s="736">
        <v>8.8187502318977504</v>
      </c>
      <c r="T53" s="736">
        <v>8.7861901985413553</v>
      </c>
      <c r="U53" s="736">
        <v>8.7861901985413553</v>
      </c>
      <c r="V53" s="736">
        <v>5.666310967555285</v>
      </c>
      <c r="W53" s="736">
        <v>2.2168830157073294</v>
      </c>
      <c r="X53" s="736">
        <v>2.2166883693272559</v>
      </c>
      <c r="Y53" s="736">
        <v>2.2166883693272559</v>
      </c>
      <c r="Z53" s="736">
        <v>2.1786483595774939</v>
      </c>
      <c r="AA53" s="736">
        <v>2.1786483595774939</v>
      </c>
      <c r="AB53" s="736">
        <v>2.124518436082095</v>
      </c>
      <c r="AC53" s="736">
        <v>0.59609889392180737</v>
      </c>
      <c r="AD53" s="736">
        <v>0.59609889392180737</v>
      </c>
      <c r="AE53" s="736">
        <v>0.59609889392180737</v>
      </c>
      <c r="AF53" s="736">
        <v>0.59609889392180737</v>
      </c>
      <c r="AG53" s="736">
        <v>0</v>
      </c>
      <c r="AH53" s="736">
        <v>0</v>
      </c>
      <c r="AI53" s="736">
        <v>0</v>
      </c>
      <c r="AJ53" s="736">
        <v>0</v>
      </c>
      <c r="AK53" s="736">
        <v>0</v>
      </c>
      <c r="AL53" s="736">
        <v>0</v>
      </c>
      <c r="AM53" s="736">
        <v>0</v>
      </c>
      <c r="AN53" s="736">
        <v>0</v>
      </c>
      <c r="AO53" s="736">
        <v>0</v>
      </c>
      <c r="AP53" s="630"/>
      <c r="AQ53" s="736">
        <v>0</v>
      </c>
      <c r="AR53" s="736">
        <v>275204.20936800813</v>
      </c>
      <c r="AS53" s="736">
        <v>275204.20936800813</v>
      </c>
      <c r="AT53" s="736">
        <v>275204.20936800813</v>
      </c>
      <c r="AU53" s="736">
        <v>275204.20936800813</v>
      </c>
      <c r="AV53" s="736">
        <v>247391.076953729</v>
      </c>
      <c r="AW53" s="736">
        <v>201164.28146005375</v>
      </c>
      <c r="AX53" s="736">
        <v>137214.67206631877</v>
      </c>
      <c r="AY53" s="736">
        <v>136929.44617411672</v>
      </c>
      <c r="AZ53" s="736">
        <v>136929.44617411672</v>
      </c>
      <c r="BA53" s="736">
        <v>69549.738746253191</v>
      </c>
      <c r="BB53" s="736">
        <v>51614.977858774335</v>
      </c>
      <c r="BC53" s="736">
        <v>50010.869018470286</v>
      </c>
      <c r="BD53" s="736">
        <v>50010.869018470286</v>
      </c>
      <c r="BE53" s="736">
        <v>46519.365825489578</v>
      </c>
      <c r="BF53" s="736">
        <v>46519.365825489578</v>
      </c>
      <c r="BG53" s="736">
        <v>45883.003812000054</v>
      </c>
      <c r="BH53" s="736">
        <v>12873.885845199806</v>
      </c>
      <c r="BI53" s="736">
        <v>12873.885845199806</v>
      </c>
      <c r="BJ53" s="736">
        <v>12873.885845199806</v>
      </c>
      <c r="BK53" s="736">
        <v>12873.885845199806</v>
      </c>
      <c r="BL53" s="736">
        <v>0</v>
      </c>
      <c r="BM53" s="736">
        <v>0</v>
      </c>
      <c r="BN53" s="736">
        <v>0</v>
      </c>
      <c r="BO53" s="736">
        <v>0</v>
      </c>
      <c r="BP53" s="736">
        <v>0</v>
      </c>
      <c r="BQ53" s="736">
        <v>0</v>
      </c>
      <c r="BR53" s="736">
        <v>0</v>
      </c>
      <c r="BS53" s="736">
        <v>0</v>
      </c>
      <c r="BT53" s="739">
        <v>0</v>
      </c>
    </row>
    <row r="54" spans="2:73">
      <c r="B54" s="733" t="s">
        <v>675</v>
      </c>
      <c r="C54" s="733" t="s">
        <v>676</v>
      </c>
      <c r="D54" s="733" t="s">
        <v>4</v>
      </c>
      <c r="E54" s="733" t="s">
        <v>663</v>
      </c>
      <c r="F54" s="733" t="s">
        <v>29</v>
      </c>
      <c r="G54" s="733" t="s">
        <v>677</v>
      </c>
      <c r="H54" s="733">
        <v>2012</v>
      </c>
      <c r="I54" s="641" t="s">
        <v>552</v>
      </c>
      <c r="J54" s="641" t="s">
        <v>569</v>
      </c>
      <c r="K54" s="630"/>
      <c r="L54" s="742">
        <v>0</v>
      </c>
      <c r="M54" s="742">
        <v>2.3677135696807539</v>
      </c>
      <c r="N54" s="742">
        <v>2.3677135696807539</v>
      </c>
      <c r="O54" s="742">
        <v>2.3677135696807539</v>
      </c>
      <c r="P54" s="742">
        <v>2.3677135696807539</v>
      </c>
      <c r="Q54" s="742">
        <v>2.3577189401651202</v>
      </c>
      <c r="R54" s="742">
        <v>2.3577189401651202</v>
      </c>
      <c r="S54" s="742">
        <v>2.0110121798391343</v>
      </c>
      <c r="T54" s="742">
        <v>2.0068136492221256</v>
      </c>
      <c r="U54" s="742">
        <v>2.0068136492221256</v>
      </c>
      <c r="V54" s="742">
        <v>2.0068136492221256</v>
      </c>
      <c r="W54" s="742">
        <v>3.6914711768710369E-2</v>
      </c>
      <c r="X54" s="742">
        <v>3.6889289147744919E-2</v>
      </c>
      <c r="Y54" s="742">
        <v>3.6889289147744919E-2</v>
      </c>
      <c r="Z54" s="742">
        <v>3.5560938845241565E-2</v>
      </c>
      <c r="AA54" s="742">
        <v>3.5560938845241565E-2</v>
      </c>
      <c r="AB54" s="742">
        <v>3.3216729560007742E-2</v>
      </c>
      <c r="AC54" s="742">
        <v>0</v>
      </c>
      <c r="AD54" s="742">
        <v>0</v>
      </c>
      <c r="AE54" s="742">
        <v>0</v>
      </c>
      <c r="AF54" s="742">
        <v>0</v>
      </c>
      <c r="AG54" s="742">
        <v>0</v>
      </c>
      <c r="AH54" s="742">
        <v>0</v>
      </c>
      <c r="AI54" s="742">
        <v>0</v>
      </c>
      <c r="AJ54" s="742">
        <v>0</v>
      </c>
      <c r="AK54" s="742">
        <v>0</v>
      </c>
      <c r="AL54" s="742">
        <v>0</v>
      </c>
      <c r="AM54" s="742">
        <v>0</v>
      </c>
      <c r="AN54" s="742">
        <v>0</v>
      </c>
      <c r="AO54" s="742">
        <v>0</v>
      </c>
      <c r="AP54" s="630"/>
      <c r="AQ54" s="742">
        <v>0</v>
      </c>
      <c r="AR54" s="742">
        <v>14367.699040024503</v>
      </c>
      <c r="AS54" s="742">
        <v>14367.699040024503</v>
      </c>
      <c r="AT54" s="742">
        <v>14367.699040024503</v>
      </c>
      <c r="AU54" s="742">
        <v>14367.699040024503</v>
      </c>
      <c r="AV54" s="742">
        <v>14151.846065356494</v>
      </c>
      <c r="AW54" s="742">
        <v>14151.846065356494</v>
      </c>
      <c r="AX54" s="742">
        <v>6664.0562041304092</v>
      </c>
      <c r="AY54" s="742">
        <v>6627.2770759254081</v>
      </c>
      <c r="AZ54" s="742">
        <v>6627.2770759254081</v>
      </c>
      <c r="BA54" s="742">
        <v>6627.2770759254081</v>
      </c>
      <c r="BB54" s="742">
        <v>1076.3713833350537</v>
      </c>
      <c r="BC54" s="742">
        <v>866.85990401040931</v>
      </c>
      <c r="BD54" s="742">
        <v>866.85990401040931</v>
      </c>
      <c r="BE54" s="742">
        <v>744.93724013369058</v>
      </c>
      <c r="BF54" s="742">
        <v>744.93724013369058</v>
      </c>
      <c r="BG54" s="742">
        <v>717.37825529753013</v>
      </c>
      <c r="BH54" s="742">
        <v>0</v>
      </c>
      <c r="BI54" s="742">
        <v>0</v>
      </c>
      <c r="BJ54" s="742">
        <v>0</v>
      </c>
      <c r="BK54" s="742">
        <v>0</v>
      </c>
      <c r="BL54" s="742">
        <v>0</v>
      </c>
      <c r="BM54" s="742">
        <v>0</v>
      </c>
      <c r="BN54" s="742">
        <v>0</v>
      </c>
      <c r="BO54" s="742">
        <v>0</v>
      </c>
      <c r="BP54" s="742">
        <v>0</v>
      </c>
      <c r="BQ54" s="742">
        <v>0</v>
      </c>
      <c r="BR54" s="742">
        <v>0</v>
      </c>
      <c r="BS54" s="742">
        <v>0</v>
      </c>
      <c r="BT54" s="743">
        <v>0</v>
      </c>
    </row>
    <row r="55" spans="2:73">
      <c r="B55" s="733" t="s">
        <v>675</v>
      </c>
      <c r="C55" s="733" t="s">
        <v>676</v>
      </c>
      <c r="D55" s="733" t="s">
        <v>3</v>
      </c>
      <c r="E55" s="733" t="s">
        <v>663</v>
      </c>
      <c r="F55" s="733" t="s">
        <v>29</v>
      </c>
      <c r="G55" s="733" t="s">
        <v>677</v>
      </c>
      <c r="H55" s="733">
        <v>2012</v>
      </c>
      <c r="I55" s="641" t="s">
        <v>552</v>
      </c>
      <c r="J55" s="641" t="s">
        <v>569</v>
      </c>
      <c r="K55" s="630"/>
      <c r="L55" s="738">
        <v>0</v>
      </c>
      <c r="M55" s="738">
        <v>142.31742627059029</v>
      </c>
      <c r="N55" s="738">
        <v>142.31742627059029</v>
      </c>
      <c r="O55" s="738">
        <v>142.31742627059029</v>
      </c>
      <c r="P55" s="738">
        <v>142.31742627059029</v>
      </c>
      <c r="Q55" s="738">
        <v>142.31742627059029</v>
      </c>
      <c r="R55" s="738">
        <v>142.31742627059029</v>
      </c>
      <c r="S55" s="738">
        <v>142.31742627059029</v>
      </c>
      <c r="T55" s="738">
        <v>142.31742627059029</v>
      </c>
      <c r="U55" s="738">
        <v>142.31742627059029</v>
      </c>
      <c r="V55" s="738">
        <v>142.31742627059029</v>
      </c>
      <c r="W55" s="738">
        <v>142.31742627059029</v>
      </c>
      <c r="X55" s="738">
        <v>142.31742627059029</v>
      </c>
      <c r="Y55" s="738">
        <v>142.31742627059029</v>
      </c>
      <c r="Z55" s="738">
        <v>142.31742627059029</v>
      </c>
      <c r="AA55" s="738">
        <v>142.31742627059029</v>
      </c>
      <c r="AB55" s="738">
        <v>142.31742627059029</v>
      </c>
      <c r="AC55" s="738">
        <v>142.31742627059029</v>
      </c>
      <c r="AD55" s="738">
        <v>142.31742627059029</v>
      </c>
      <c r="AE55" s="738">
        <v>134.46679342032104</v>
      </c>
      <c r="AF55" s="738">
        <v>0</v>
      </c>
      <c r="AG55" s="738">
        <v>0</v>
      </c>
      <c r="AH55" s="738">
        <v>0</v>
      </c>
      <c r="AI55" s="738">
        <v>0</v>
      </c>
      <c r="AJ55" s="738">
        <v>0</v>
      </c>
      <c r="AK55" s="738">
        <v>0</v>
      </c>
      <c r="AL55" s="738">
        <v>0</v>
      </c>
      <c r="AM55" s="738">
        <v>0</v>
      </c>
      <c r="AN55" s="738">
        <v>0</v>
      </c>
      <c r="AO55" s="738">
        <v>0</v>
      </c>
      <c r="AP55" s="630"/>
      <c r="AQ55" s="738">
        <v>0</v>
      </c>
      <c r="AR55" s="738">
        <v>266600.63098291302</v>
      </c>
      <c r="AS55" s="738">
        <v>266600.63098291302</v>
      </c>
      <c r="AT55" s="738">
        <v>266600.63098291302</v>
      </c>
      <c r="AU55" s="738">
        <v>266600.63098291302</v>
      </c>
      <c r="AV55" s="738">
        <v>266600.63098291302</v>
      </c>
      <c r="AW55" s="738">
        <v>266600.63098291302</v>
      </c>
      <c r="AX55" s="738">
        <v>266600.63098291302</v>
      </c>
      <c r="AY55" s="738">
        <v>266600.63098291302</v>
      </c>
      <c r="AZ55" s="738">
        <v>266600.63098291302</v>
      </c>
      <c r="BA55" s="738">
        <v>266600.63098291302</v>
      </c>
      <c r="BB55" s="738">
        <v>266600.63098291302</v>
      </c>
      <c r="BC55" s="738">
        <v>266600.63098291302</v>
      </c>
      <c r="BD55" s="738">
        <v>266600.63098291302</v>
      </c>
      <c r="BE55" s="738">
        <v>266600.63098291302</v>
      </c>
      <c r="BF55" s="738">
        <v>266600.63098291302</v>
      </c>
      <c r="BG55" s="738">
        <v>266600.63098291302</v>
      </c>
      <c r="BH55" s="738">
        <v>266600.63098291302</v>
      </c>
      <c r="BI55" s="738">
        <v>266600.63098291302</v>
      </c>
      <c r="BJ55" s="738">
        <v>259580.16785425009</v>
      </c>
      <c r="BK55" s="738">
        <v>0</v>
      </c>
      <c r="BL55" s="738">
        <v>0</v>
      </c>
      <c r="BM55" s="738">
        <v>0</v>
      </c>
      <c r="BN55" s="738">
        <v>0</v>
      </c>
      <c r="BO55" s="738">
        <v>0</v>
      </c>
      <c r="BP55" s="738">
        <v>0</v>
      </c>
      <c r="BQ55" s="738">
        <v>0</v>
      </c>
      <c r="BR55" s="738">
        <v>0</v>
      </c>
      <c r="BS55" s="738">
        <v>0</v>
      </c>
      <c r="BT55" s="740">
        <v>0</v>
      </c>
    </row>
    <row r="56" spans="2:73">
      <c r="B56" s="733" t="s">
        <v>675</v>
      </c>
      <c r="C56" s="733" t="s">
        <v>684</v>
      </c>
      <c r="D56" s="733" t="s">
        <v>17</v>
      </c>
      <c r="E56" s="733" t="s">
        <v>663</v>
      </c>
      <c r="F56" s="733" t="s">
        <v>686</v>
      </c>
      <c r="G56" s="733" t="s">
        <v>677</v>
      </c>
      <c r="H56" s="733">
        <v>2012</v>
      </c>
      <c r="I56" s="641" t="s">
        <v>552</v>
      </c>
      <c r="J56" s="641" t="s">
        <v>569</v>
      </c>
      <c r="K56" s="630"/>
      <c r="L56" s="736">
        <v>0</v>
      </c>
      <c r="M56" s="736">
        <v>14.256169959765751</v>
      </c>
      <c r="N56" s="736">
        <v>14.256169959765751</v>
      </c>
      <c r="O56" s="736">
        <v>14.256169959765751</v>
      </c>
      <c r="P56" s="736">
        <v>14.256169959765751</v>
      </c>
      <c r="Q56" s="736">
        <v>14.256169959765751</v>
      </c>
      <c r="R56" s="736">
        <v>14.256169959765751</v>
      </c>
      <c r="S56" s="736">
        <v>14.256169959765751</v>
      </c>
      <c r="T56" s="736">
        <v>14.256169959765751</v>
      </c>
      <c r="U56" s="736">
        <v>14.256169959765751</v>
      </c>
      <c r="V56" s="736">
        <v>14.256169959765751</v>
      </c>
      <c r="W56" s="736">
        <v>14.256169959765751</v>
      </c>
      <c r="X56" s="736">
        <v>14.256169959765751</v>
      </c>
      <c r="Y56" s="736">
        <v>0</v>
      </c>
      <c r="Z56" s="736">
        <v>0</v>
      </c>
      <c r="AA56" s="736">
        <v>0</v>
      </c>
      <c r="AB56" s="736">
        <v>0</v>
      </c>
      <c r="AC56" s="736">
        <v>0</v>
      </c>
      <c r="AD56" s="736">
        <v>0</v>
      </c>
      <c r="AE56" s="736">
        <v>0</v>
      </c>
      <c r="AF56" s="736">
        <v>0</v>
      </c>
      <c r="AG56" s="736">
        <v>0</v>
      </c>
      <c r="AH56" s="736">
        <v>0</v>
      </c>
      <c r="AI56" s="736">
        <v>0</v>
      </c>
      <c r="AJ56" s="736">
        <v>0</v>
      </c>
      <c r="AK56" s="736">
        <v>0</v>
      </c>
      <c r="AL56" s="736">
        <v>0</v>
      </c>
      <c r="AM56" s="736">
        <v>0</v>
      </c>
      <c r="AN56" s="736">
        <v>0</v>
      </c>
      <c r="AO56" s="736">
        <v>0</v>
      </c>
      <c r="AP56" s="630"/>
      <c r="AQ56" s="736">
        <v>0</v>
      </c>
      <c r="AR56" s="736">
        <v>68380.903587966503</v>
      </c>
      <c r="AS56" s="736">
        <v>68380.903587966503</v>
      </c>
      <c r="AT56" s="736">
        <v>68380.903587966503</v>
      </c>
      <c r="AU56" s="736">
        <v>68380.903587966503</v>
      </c>
      <c r="AV56" s="736">
        <v>68380.903587966503</v>
      </c>
      <c r="AW56" s="736">
        <v>68380.903587966503</v>
      </c>
      <c r="AX56" s="736">
        <v>68380.903587966503</v>
      </c>
      <c r="AY56" s="736">
        <v>68380.903587966503</v>
      </c>
      <c r="AZ56" s="736">
        <v>68380.903587966503</v>
      </c>
      <c r="BA56" s="736">
        <v>68380.903587966503</v>
      </c>
      <c r="BB56" s="736">
        <v>68380.903587966503</v>
      </c>
      <c r="BC56" s="736">
        <v>68380.903587966503</v>
      </c>
      <c r="BD56" s="736">
        <v>0</v>
      </c>
      <c r="BE56" s="736">
        <v>0</v>
      </c>
      <c r="BF56" s="736">
        <v>0</v>
      </c>
      <c r="BG56" s="736">
        <v>0</v>
      </c>
      <c r="BH56" s="736">
        <v>0</v>
      </c>
      <c r="BI56" s="736">
        <v>0</v>
      </c>
      <c r="BJ56" s="736">
        <v>0</v>
      </c>
      <c r="BK56" s="736">
        <v>0</v>
      </c>
      <c r="BL56" s="736">
        <v>0</v>
      </c>
      <c r="BM56" s="736">
        <v>0</v>
      </c>
      <c r="BN56" s="736">
        <v>0</v>
      </c>
      <c r="BO56" s="736">
        <v>0</v>
      </c>
      <c r="BP56" s="736">
        <v>0</v>
      </c>
      <c r="BQ56" s="736">
        <v>0</v>
      </c>
      <c r="BR56" s="736">
        <v>0</v>
      </c>
      <c r="BS56" s="736">
        <v>0</v>
      </c>
      <c r="BT56" s="739">
        <v>0</v>
      </c>
    </row>
    <row r="57" spans="2:73">
      <c r="B57" s="733" t="s">
        <v>675</v>
      </c>
      <c r="C57" s="733" t="s">
        <v>679</v>
      </c>
      <c r="D57" s="733" t="s">
        <v>682</v>
      </c>
      <c r="E57" s="733" t="s">
        <v>663</v>
      </c>
      <c r="F57" s="733" t="s">
        <v>686</v>
      </c>
      <c r="G57" s="733" t="s">
        <v>678</v>
      </c>
      <c r="H57" s="733">
        <v>2012</v>
      </c>
      <c r="I57" s="641" t="s">
        <v>552</v>
      </c>
      <c r="J57" s="641" t="s">
        <v>569</v>
      </c>
      <c r="K57" s="630"/>
      <c r="L57" s="736">
        <v>0</v>
      </c>
      <c r="M57" s="736">
        <v>86.720427000000001</v>
      </c>
      <c r="N57" s="736">
        <v>0</v>
      </c>
      <c r="O57" s="736">
        <v>0</v>
      </c>
      <c r="P57" s="736">
        <v>0</v>
      </c>
      <c r="Q57" s="736">
        <v>0</v>
      </c>
      <c r="R57" s="736">
        <v>0</v>
      </c>
      <c r="S57" s="736">
        <v>0</v>
      </c>
      <c r="T57" s="736">
        <v>0</v>
      </c>
      <c r="U57" s="736">
        <v>0</v>
      </c>
      <c r="V57" s="736">
        <v>0</v>
      </c>
      <c r="W57" s="736">
        <v>0</v>
      </c>
      <c r="X57" s="736">
        <v>0</v>
      </c>
      <c r="Y57" s="736">
        <v>0</v>
      </c>
      <c r="Z57" s="736">
        <v>0</v>
      </c>
      <c r="AA57" s="736">
        <v>0</v>
      </c>
      <c r="AB57" s="736">
        <v>0</v>
      </c>
      <c r="AC57" s="736">
        <v>0</v>
      </c>
      <c r="AD57" s="736">
        <v>0</v>
      </c>
      <c r="AE57" s="736">
        <v>0</v>
      </c>
      <c r="AF57" s="736">
        <v>0</v>
      </c>
      <c r="AG57" s="736">
        <v>0</v>
      </c>
      <c r="AH57" s="736">
        <v>0</v>
      </c>
      <c r="AI57" s="736">
        <v>0</v>
      </c>
      <c r="AJ57" s="736">
        <v>0</v>
      </c>
      <c r="AK57" s="736">
        <v>0</v>
      </c>
      <c r="AL57" s="736">
        <v>0</v>
      </c>
      <c r="AM57" s="736">
        <v>0</v>
      </c>
      <c r="AN57" s="736">
        <v>0</v>
      </c>
      <c r="AO57" s="736">
        <v>0</v>
      </c>
      <c r="AP57" s="630"/>
      <c r="AQ57" s="736">
        <v>0</v>
      </c>
      <c r="AR57" s="736">
        <v>1260.509</v>
      </c>
      <c r="AS57" s="736">
        <v>0</v>
      </c>
      <c r="AT57" s="736">
        <v>0</v>
      </c>
      <c r="AU57" s="736">
        <v>0</v>
      </c>
      <c r="AV57" s="736">
        <v>0</v>
      </c>
      <c r="AW57" s="736">
        <v>0</v>
      </c>
      <c r="AX57" s="736">
        <v>0</v>
      </c>
      <c r="AY57" s="736">
        <v>0</v>
      </c>
      <c r="AZ57" s="736">
        <v>0</v>
      </c>
      <c r="BA57" s="736">
        <v>0</v>
      </c>
      <c r="BB57" s="736">
        <v>0</v>
      </c>
      <c r="BC57" s="736">
        <v>0</v>
      </c>
      <c r="BD57" s="736">
        <v>0</v>
      </c>
      <c r="BE57" s="736">
        <v>0</v>
      </c>
      <c r="BF57" s="736">
        <v>0</v>
      </c>
      <c r="BG57" s="736">
        <v>0</v>
      </c>
      <c r="BH57" s="736">
        <v>0</v>
      </c>
      <c r="BI57" s="736">
        <v>0</v>
      </c>
      <c r="BJ57" s="736">
        <v>0</v>
      </c>
      <c r="BK57" s="736">
        <v>0</v>
      </c>
      <c r="BL57" s="736">
        <v>0</v>
      </c>
      <c r="BM57" s="736">
        <v>0</v>
      </c>
      <c r="BN57" s="736">
        <v>0</v>
      </c>
      <c r="BO57" s="736">
        <v>0</v>
      </c>
      <c r="BP57" s="736">
        <v>0</v>
      </c>
      <c r="BQ57" s="736">
        <v>0</v>
      </c>
      <c r="BR57" s="736">
        <v>0</v>
      </c>
      <c r="BS57" s="736">
        <v>0</v>
      </c>
      <c r="BT57" s="739">
        <v>0</v>
      </c>
    </row>
    <row r="58" spans="2:73">
      <c r="B58" s="733" t="s">
        <v>675</v>
      </c>
      <c r="C58" s="733" t="s">
        <v>676</v>
      </c>
      <c r="D58" s="733" t="s">
        <v>7</v>
      </c>
      <c r="E58" s="733" t="s">
        <v>663</v>
      </c>
      <c r="F58" s="733" t="s">
        <v>29</v>
      </c>
      <c r="G58" s="733" t="s">
        <v>677</v>
      </c>
      <c r="H58" s="733">
        <v>2012</v>
      </c>
      <c r="I58" s="641" t="s">
        <v>552</v>
      </c>
      <c r="J58" s="641" t="s">
        <v>569</v>
      </c>
      <c r="K58" s="630"/>
      <c r="L58" s="736">
        <v>0</v>
      </c>
      <c r="M58" s="736">
        <v>0.37597683124241871</v>
      </c>
      <c r="N58" s="736">
        <v>0.37597683124241871</v>
      </c>
      <c r="O58" s="736">
        <v>0.37597683124241871</v>
      </c>
      <c r="P58" s="736">
        <v>0.37597683124241871</v>
      </c>
      <c r="Q58" s="736">
        <v>0.37597683124241871</v>
      </c>
      <c r="R58" s="736">
        <v>0.37597683124241871</v>
      </c>
      <c r="S58" s="736">
        <v>0.37597683124241871</v>
      </c>
      <c r="T58" s="736">
        <v>0.37597683124241871</v>
      </c>
      <c r="U58" s="736">
        <v>0.37597683124241871</v>
      </c>
      <c r="V58" s="736">
        <v>0.37597683124241871</v>
      </c>
      <c r="W58" s="736">
        <v>0.37597683124241871</v>
      </c>
      <c r="X58" s="736">
        <v>0.37597683124241871</v>
      </c>
      <c r="Y58" s="736">
        <v>0</v>
      </c>
      <c r="Z58" s="736">
        <v>0</v>
      </c>
      <c r="AA58" s="736">
        <v>0</v>
      </c>
      <c r="AB58" s="736">
        <v>0</v>
      </c>
      <c r="AC58" s="736">
        <v>0</v>
      </c>
      <c r="AD58" s="736">
        <v>0</v>
      </c>
      <c r="AE58" s="736">
        <v>0</v>
      </c>
      <c r="AF58" s="736">
        <v>0</v>
      </c>
      <c r="AG58" s="736">
        <v>0</v>
      </c>
      <c r="AH58" s="736">
        <v>0</v>
      </c>
      <c r="AI58" s="736">
        <v>0</v>
      </c>
      <c r="AJ58" s="736">
        <v>0</v>
      </c>
      <c r="AK58" s="736">
        <v>0</v>
      </c>
      <c r="AL58" s="736">
        <v>0</v>
      </c>
      <c r="AM58" s="736">
        <v>0</v>
      </c>
      <c r="AN58" s="736">
        <v>0</v>
      </c>
      <c r="AO58" s="736">
        <v>0</v>
      </c>
      <c r="AP58" s="630"/>
      <c r="AQ58" s="736">
        <v>0</v>
      </c>
      <c r="AR58" s="736">
        <v>4153.5708853830383</v>
      </c>
      <c r="AS58" s="736">
        <v>4153.5708853830383</v>
      </c>
      <c r="AT58" s="736">
        <v>4153.5708853830383</v>
      </c>
      <c r="AU58" s="736">
        <v>4153.5708853830383</v>
      </c>
      <c r="AV58" s="736">
        <v>4153.5708853830383</v>
      </c>
      <c r="AW58" s="736">
        <v>4153.5708853830383</v>
      </c>
      <c r="AX58" s="736">
        <v>4153.5708853830383</v>
      </c>
      <c r="AY58" s="736">
        <v>4153.5708853830383</v>
      </c>
      <c r="AZ58" s="736">
        <v>4153.5708853830383</v>
      </c>
      <c r="BA58" s="736">
        <v>4153.5708853830383</v>
      </c>
      <c r="BB58" s="736">
        <v>4153.5708853830383</v>
      </c>
      <c r="BC58" s="736">
        <v>4153.5708853830383</v>
      </c>
      <c r="BD58" s="736">
        <v>0</v>
      </c>
      <c r="BE58" s="736">
        <v>0</v>
      </c>
      <c r="BF58" s="736">
        <v>0</v>
      </c>
      <c r="BG58" s="736">
        <v>0</v>
      </c>
      <c r="BH58" s="736">
        <v>0</v>
      </c>
      <c r="BI58" s="736">
        <v>0</v>
      </c>
      <c r="BJ58" s="736">
        <v>0</v>
      </c>
      <c r="BK58" s="736">
        <v>0</v>
      </c>
      <c r="BL58" s="736">
        <v>0</v>
      </c>
      <c r="BM58" s="736">
        <v>0</v>
      </c>
      <c r="BN58" s="736">
        <v>0</v>
      </c>
      <c r="BO58" s="736">
        <v>0</v>
      </c>
      <c r="BP58" s="736">
        <v>0</v>
      </c>
      <c r="BQ58" s="736">
        <v>0</v>
      </c>
      <c r="BR58" s="736">
        <v>0</v>
      </c>
      <c r="BS58" s="736">
        <v>0</v>
      </c>
      <c r="BT58" s="739">
        <v>0</v>
      </c>
    </row>
    <row r="59" spans="2:73">
      <c r="B59" s="733" t="s">
        <v>205</v>
      </c>
      <c r="C59" s="733" t="s">
        <v>679</v>
      </c>
      <c r="D59" s="733" t="s">
        <v>22</v>
      </c>
      <c r="E59" s="733" t="s">
        <v>663</v>
      </c>
      <c r="F59" s="733" t="s">
        <v>681</v>
      </c>
      <c r="G59" s="733" t="s">
        <v>677</v>
      </c>
      <c r="H59" s="733">
        <v>2012</v>
      </c>
      <c r="I59" s="641" t="s">
        <v>553</v>
      </c>
      <c r="J59" s="641" t="s">
        <v>562</v>
      </c>
      <c r="K59" s="630"/>
      <c r="L59" s="736">
        <v>0</v>
      </c>
      <c r="M59" s="736">
        <v>76.224263948000001</v>
      </c>
      <c r="N59" s="736">
        <v>76.224263948000001</v>
      </c>
      <c r="O59" s="736">
        <v>76.224263948000001</v>
      </c>
      <c r="P59" s="736">
        <v>76.224263948000001</v>
      </c>
      <c r="Q59" s="736">
        <v>76.224263948000001</v>
      </c>
      <c r="R59" s="736">
        <v>70.895174003999998</v>
      </c>
      <c r="S59" s="736">
        <v>68.103123429999997</v>
      </c>
      <c r="T59" s="736">
        <v>68.103123429999997</v>
      </c>
      <c r="U59" s="736">
        <v>68.103123429999997</v>
      </c>
      <c r="V59" s="736">
        <v>51.418894727999998</v>
      </c>
      <c r="W59" s="736">
        <v>14.703704235</v>
      </c>
      <c r="X59" s="736">
        <v>14.703704235</v>
      </c>
      <c r="Y59" s="736">
        <v>1.9087846909999999</v>
      </c>
      <c r="Z59" s="736">
        <v>1.9087846909999999</v>
      </c>
      <c r="AA59" s="736">
        <v>1.9087846909999999</v>
      </c>
      <c r="AB59" s="736">
        <v>1.364887132</v>
      </c>
      <c r="AC59" s="736">
        <v>0</v>
      </c>
      <c r="AD59" s="736">
        <v>0</v>
      </c>
      <c r="AE59" s="736">
        <v>0</v>
      </c>
      <c r="AF59" s="736">
        <v>0</v>
      </c>
      <c r="AG59" s="736">
        <v>0</v>
      </c>
      <c r="AH59" s="736">
        <v>0</v>
      </c>
      <c r="AI59" s="736">
        <v>0</v>
      </c>
      <c r="AJ59" s="736">
        <v>0</v>
      </c>
      <c r="AK59" s="736">
        <v>0</v>
      </c>
      <c r="AL59" s="736">
        <v>0</v>
      </c>
      <c r="AM59" s="736">
        <v>0</v>
      </c>
      <c r="AN59" s="736">
        <v>0</v>
      </c>
      <c r="AO59" s="736">
        <v>0</v>
      </c>
      <c r="AP59" s="630"/>
      <c r="AQ59" s="736">
        <v>0</v>
      </c>
      <c r="AR59" s="736">
        <v>334015.22428045498</v>
      </c>
      <c r="AS59" s="736">
        <v>334015.22428045498</v>
      </c>
      <c r="AT59" s="736">
        <v>334015.22428045498</v>
      </c>
      <c r="AU59" s="736">
        <v>334015.22428045498</v>
      </c>
      <c r="AV59" s="736">
        <v>334015.22428045498</v>
      </c>
      <c r="AW59" s="736">
        <v>317647.06878937798</v>
      </c>
      <c r="AX59" s="736">
        <v>305678.22175009199</v>
      </c>
      <c r="AY59" s="736">
        <v>305678.22175009199</v>
      </c>
      <c r="AZ59" s="736">
        <v>305678.22175009199</v>
      </c>
      <c r="BA59" s="736">
        <v>234156.95949750801</v>
      </c>
      <c r="BB59" s="736">
        <v>76767.797870189999</v>
      </c>
      <c r="BC59" s="736">
        <v>76767.797870189999</v>
      </c>
      <c r="BD59" s="736">
        <v>4047.5221830609999</v>
      </c>
      <c r="BE59" s="736">
        <v>4047.5221830609999</v>
      </c>
      <c r="BF59" s="736">
        <v>4047.5221830609999</v>
      </c>
      <c r="BG59" s="736">
        <v>2894.2032962980002</v>
      </c>
      <c r="BH59" s="736">
        <v>0</v>
      </c>
      <c r="BI59" s="736">
        <v>0</v>
      </c>
      <c r="BJ59" s="736">
        <v>0</v>
      </c>
      <c r="BK59" s="736">
        <v>0</v>
      </c>
      <c r="BL59" s="736">
        <v>0</v>
      </c>
      <c r="BM59" s="736">
        <v>0</v>
      </c>
      <c r="BN59" s="736">
        <v>0</v>
      </c>
      <c r="BO59" s="736">
        <v>0</v>
      </c>
      <c r="BP59" s="736">
        <v>0</v>
      </c>
      <c r="BQ59" s="736">
        <v>0</v>
      </c>
      <c r="BR59" s="736">
        <v>0</v>
      </c>
      <c r="BS59" s="736">
        <v>0</v>
      </c>
      <c r="BT59" s="739">
        <v>0</v>
      </c>
    </row>
    <row r="60" spans="2:73" ht="15.6">
      <c r="B60" s="733" t="s">
        <v>205</v>
      </c>
      <c r="C60" s="733" t="s">
        <v>676</v>
      </c>
      <c r="D60" s="733" t="s">
        <v>687</v>
      </c>
      <c r="E60" s="733" t="s">
        <v>663</v>
      </c>
      <c r="F60" s="733" t="s">
        <v>29</v>
      </c>
      <c r="G60" s="733" t="s">
        <v>677</v>
      </c>
      <c r="H60" s="733">
        <v>2012</v>
      </c>
      <c r="I60" s="641" t="s">
        <v>553</v>
      </c>
      <c r="J60" s="641" t="s">
        <v>562</v>
      </c>
      <c r="K60" s="630"/>
      <c r="L60" s="736">
        <v>0</v>
      </c>
      <c r="M60" s="736">
        <v>4.2012708220000006</v>
      </c>
      <c r="N60" s="736">
        <v>4.2012708220000006</v>
      </c>
      <c r="O60" s="736">
        <v>4.2012708220000006</v>
      </c>
      <c r="P60" s="736">
        <v>4.2012708220000006</v>
      </c>
      <c r="Q60" s="736">
        <v>4.2012708220000006</v>
      </c>
      <c r="R60" s="736">
        <v>4.2012708220000006</v>
      </c>
      <c r="S60" s="736">
        <v>4.2012708220000006</v>
      </c>
      <c r="T60" s="736">
        <v>4.2012708220000006</v>
      </c>
      <c r="U60" s="736">
        <v>4.2012708220000006</v>
      </c>
      <c r="V60" s="736">
        <v>4.2012708220000006</v>
      </c>
      <c r="W60" s="736">
        <v>4.2012708220000006</v>
      </c>
      <c r="X60" s="736">
        <v>4.2012708220000006</v>
      </c>
      <c r="Y60" s="736">
        <v>4.2012708220000006</v>
      </c>
      <c r="Z60" s="736">
        <v>4.2012708220000006</v>
      </c>
      <c r="AA60" s="736">
        <v>4.2012708220000006</v>
      </c>
      <c r="AB60" s="736">
        <v>4.2012708220000006</v>
      </c>
      <c r="AC60" s="736">
        <v>4.2012708220000006</v>
      </c>
      <c r="AD60" s="736">
        <v>4.2012708220000006</v>
      </c>
      <c r="AE60" s="736">
        <v>4.2012708220000006</v>
      </c>
      <c r="AF60" s="736">
        <v>4.0101023250000001</v>
      </c>
      <c r="AG60" s="736">
        <v>0</v>
      </c>
      <c r="AH60" s="736">
        <v>0</v>
      </c>
      <c r="AI60" s="736">
        <v>0</v>
      </c>
      <c r="AJ60" s="736">
        <v>0</v>
      </c>
      <c r="AK60" s="736">
        <v>0</v>
      </c>
      <c r="AL60" s="736">
        <v>0</v>
      </c>
      <c r="AM60" s="736">
        <v>0</v>
      </c>
      <c r="AN60" s="736">
        <v>0</v>
      </c>
      <c r="AO60" s="736">
        <v>0</v>
      </c>
      <c r="AP60" s="630"/>
      <c r="AQ60" s="736">
        <v>0</v>
      </c>
      <c r="AR60" s="736">
        <v>9020.3065762530005</v>
      </c>
      <c r="AS60" s="736">
        <v>9020.3065762530005</v>
      </c>
      <c r="AT60" s="736">
        <v>9020.3065762530005</v>
      </c>
      <c r="AU60" s="736">
        <v>9020.3065762530005</v>
      </c>
      <c r="AV60" s="736">
        <v>9020.3065762530005</v>
      </c>
      <c r="AW60" s="736">
        <v>9020.3065762530005</v>
      </c>
      <c r="AX60" s="736">
        <v>9020.3065762530005</v>
      </c>
      <c r="AY60" s="736">
        <v>9020.3065762530005</v>
      </c>
      <c r="AZ60" s="736">
        <v>9020.3065762530005</v>
      </c>
      <c r="BA60" s="736">
        <v>9020.3065762530005</v>
      </c>
      <c r="BB60" s="736">
        <v>9020.3065762530005</v>
      </c>
      <c r="BC60" s="736">
        <v>9020.3065762530005</v>
      </c>
      <c r="BD60" s="736">
        <v>9020.3065762530005</v>
      </c>
      <c r="BE60" s="736">
        <v>9020.3065762530005</v>
      </c>
      <c r="BF60" s="736">
        <v>9020.3065762530005</v>
      </c>
      <c r="BG60" s="736">
        <v>9020.3065762530005</v>
      </c>
      <c r="BH60" s="736">
        <v>9020.3065762530005</v>
      </c>
      <c r="BI60" s="736">
        <v>9020.3065762530005</v>
      </c>
      <c r="BJ60" s="736">
        <v>8828.6939927240001</v>
      </c>
      <c r="BK60" s="736">
        <v>0</v>
      </c>
      <c r="BL60" s="736">
        <v>0</v>
      </c>
      <c r="BM60" s="736">
        <v>0</v>
      </c>
      <c r="BN60" s="736">
        <v>0</v>
      </c>
      <c r="BO60" s="736">
        <v>0</v>
      </c>
      <c r="BP60" s="736">
        <v>0</v>
      </c>
      <c r="BQ60" s="736">
        <v>0</v>
      </c>
      <c r="BR60" s="736">
        <v>0</v>
      </c>
      <c r="BS60" s="736">
        <v>0</v>
      </c>
      <c r="BT60" s="739">
        <v>0</v>
      </c>
      <c r="BU60" s="160"/>
    </row>
    <row r="61" spans="2:73">
      <c r="B61" s="733" t="s">
        <v>205</v>
      </c>
      <c r="C61" s="733" t="s">
        <v>676</v>
      </c>
      <c r="D61" s="733" t="s">
        <v>687</v>
      </c>
      <c r="E61" s="733" t="s">
        <v>663</v>
      </c>
      <c r="F61" s="733" t="s">
        <v>29</v>
      </c>
      <c r="G61" s="733" t="s">
        <v>677</v>
      </c>
      <c r="H61" s="733">
        <v>2012</v>
      </c>
      <c r="I61" s="641" t="s">
        <v>553</v>
      </c>
      <c r="J61" s="641" t="s">
        <v>562</v>
      </c>
      <c r="K61" s="630"/>
      <c r="L61" s="736">
        <v>0</v>
      </c>
      <c r="M61" s="736">
        <v>4.1949525758862787E-2</v>
      </c>
      <c r="N61" s="736">
        <v>4.1949525758862787E-2</v>
      </c>
      <c r="O61" s="736">
        <v>4.1949525758862787E-2</v>
      </c>
      <c r="P61" s="736">
        <v>4.1949525758862787E-2</v>
      </c>
      <c r="Q61" s="736">
        <v>4.1949525758862787E-2</v>
      </c>
      <c r="R61" s="736">
        <v>4.1949525758862787E-2</v>
      </c>
      <c r="S61" s="736">
        <v>4.1949525758862787E-2</v>
      </c>
      <c r="T61" s="736">
        <v>4.1949525758862787E-2</v>
      </c>
      <c r="U61" s="736">
        <v>4.1949525758862787E-2</v>
      </c>
      <c r="V61" s="736">
        <v>4.1949525758862787E-2</v>
      </c>
      <c r="W61" s="736">
        <v>4.1949525758862787E-2</v>
      </c>
      <c r="X61" s="736">
        <v>4.1949525758862787E-2</v>
      </c>
      <c r="Y61" s="736">
        <v>4.1949525758862787E-2</v>
      </c>
      <c r="Z61" s="736">
        <v>4.1949525758862787E-2</v>
      </c>
      <c r="AA61" s="736">
        <v>4.1949525758862787E-2</v>
      </c>
      <c r="AB61" s="736">
        <v>4.1949525758862787E-2</v>
      </c>
      <c r="AC61" s="736">
        <v>4.1949525758862787E-2</v>
      </c>
      <c r="AD61" s="736">
        <v>4.1949525758862787E-2</v>
      </c>
      <c r="AE61" s="736">
        <v>4.1949525758862787E-2</v>
      </c>
      <c r="AF61" s="736">
        <v>3.6056274882127599E-2</v>
      </c>
      <c r="AG61" s="736">
        <v>0</v>
      </c>
      <c r="AH61" s="736">
        <v>0</v>
      </c>
      <c r="AI61" s="736">
        <v>0</v>
      </c>
      <c r="AJ61" s="736">
        <v>0</v>
      </c>
      <c r="AK61" s="736">
        <v>0</v>
      </c>
      <c r="AL61" s="736">
        <v>0</v>
      </c>
      <c r="AM61" s="736">
        <v>0</v>
      </c>
      <c r="AN61" s="736">
        <v>0</v>
      </c>
      <c r="AO61" s="736">
        <v>0</v>
      </c>
      <c r="AP61" s="630"/>
      <c r="AQ61" s="736">
        <v>0</v>
      </c>
      <c r="AR61" s="736">
        <v>85.288909690253888</v>
      </c>
      <c r="AS61" s="736">
        <v>85.288909690253888</v>
      </c>
      <c r="AT61" s="736">
        <v>85.288909690253888</v>
      </c>
      <c r="AU61" s="736">
        <v>85.288909690253888</v>
      </c>
      <c r="AV61" s="736">
        <v>85.288909690253888</v>
      </c>
      <c r="AW61" s="736">
        <v>85.288909690253888</v>
      </c>
      <c r="AX61" s="736">
        <v>85.288909690253888</v>
      </c>
      <c r="AY61" s="736">
        <v>85.288909690253888</v>
      </c>
      <c r="AZ61" s="736">
        <v>85.288909690253888</v>
      </c>
      <c r="BA61" s="736">
        <v>85.288909690253888</v>
      </c>
      <c r="BB61" s="736">
        <v>85.288909690253888</v>
      </c>
      <c r="BC61" s="736">
        <v>85.288909690253888</v>
      </c>
      <c r="BD61" s="736">
        <v>85.288909690253888</v>
      </c>
      <c r="BE61" s="736">
        <v>85.288909690253888</v>
      </c>
      <c r="BF61" s="736">
        <v>85.288909690253888</v>
      </c>
      <c r="BG61" s="736">
        <v>85.288909690253888</v>
      </c>
      <c r="BH61" s="736">
        <v>85.288909690253888</v>
      </c>
      <c r="BI61" s="736">
        <v>85.288909690253888</v>
      </c>
      <c r="BJ61" s="736">
        <v>79.381968736960957</v>
      </c>
      <c r="BK61" s="736">
        <v>0</v>
      </c>
      <c r="BL61" s="736">
        <v>0</v>
      </c>
      <c r="BM61" s="736">
        <v>0</v>
      </c>
      <c r="BN61" s="736">
        <v>0</v>
      </c>
      <c r="BO61" s="736">
        <v>0</v>
      </c>
      <c r="BP61" s="736">
        <v>0</v>
      </c>
      <c r="BQ61" s="736">
        <v>0</v>
      </c>
      <c r="BR61" s="736">
        <v>0</v>
      </c>
      <c r="BS61" s="736">
        <v>0</v>
      </c>
      <c r="BT61" s="739">
        <v>0</v>
      </c>
    </row>
    <row r="62" spans="2:73">
      <c r="B62" s="733" t="s">
        <v>205</v>
      </c>
      <c r="C62" s="733" t="s">
        <v>679</v>
      </c>
      <c r="D62" s="733" t="s">
        <v>20</v>
      </c>
      <c r="E62" s="733" t="s">
        <v>663</v>
      </c>
      <c r="F62" s="733" t="s">
        <v>688</v>
      </c>
      <c r="G62" s="733" t="s">
        <v>677</v>
      </c>
      <c r="H62" s="733">
        <v>2012</v>
      </c>
      <c r="I62" s="641" t="s">
        <v>554</v>
      </c>
      <c r="J62" s="641" t="s">
        <v>562</v>
      </c>
      <c r="K62" s="630"/>
      <c r="L62" s="736">
        <v>0</v>
      </c>
      <c r="M62" s="736">
        <v>0.51739881799999998</v>
      </c>
      <c r="N62" s="736">
        <v>0.51739881799999998</v>
      </c>
      <c r="O62" s="736">
        <v>0.51739881799999998</v>
      </c>
      <c r="P62" s="736">
        <v>0.51739881799999998</v>
      </c>
      <c r="Q62" s="736">
        <v>0</v>
      </c>
      <c r="R62" s="736">
        <v>0</v>
      </c>
      <c r="S62" s="736">
        <v>0</v>
      </c>
      <c r="T62" s="736">
        <v>0</v>
      </c>
      <c r="U62" s="736">
        <v>0</v>
      </c>
      <c r="V62" s="736">
        <v>0</v>
      </c>
      <c r="W62" s="736">
        <v>0</v>
      </c>
      <c r="X62" s="736">
        <v>0</v>
      </c>
      <c r="Y62" s="736">
        <v>0</v>
      </c>
      <c r="Z62" s="736">
        <v>0</v>
      </c>
      <c r="AA62" s="736">
        <v>0</v>
      </c>
      <c r="AB62" s="736">
        <v>0</v>
      </c>
      <c r="AC62" s="736">
        <v>0</v>
      </c>
      <c r="AD62" s="736">
        <v>0</v>
      </c>
      <c r="AE62" s="736">
        <v>0</v>
      </c>
      <c r="AF62" s="736">
        <v>0</v>
      </c>
      <c r="AG62" s="736">
        <v>0</v>
      </c>
      <c r="AH62" s="736">
        <v>0</v>
      </c>
      <c r="AI62" s="736">
        <v>0</v>
      </c>
      <c r="AJ62" s="736">
        <v>0</v>
      </c>
      <c r="AK62" s="736">
        <v>0</v>
      </c>
      <c r="AL62" s="736">
        <v>0</v>
      </c>
      <c r="AM62" s="736">
        <v>0</v>
      </c>
      <c r="AN62" s="736">
        <v>0</v>
      </c>
      <c r="AO62" s="736">
        <v>0</v>
      </c>
      <c r="AP62" s="630"/>
      <c r="AQ62" s="736">
        <v>0</v>
      </c>
      <c r="AR62" s="736">
        <v>2562.1792879999998</v>
      </c>
      <c r="AS62" s="736">
        <v>2562.1792879999998</v>
      </c>
      <c r="AT62" s="736">
        <v>2562.1792879999998</v>
      </c>
      <c r="AU62" s="736">
        <v>2562.1792879999998</v>
      </c>
      <c r="AV62" s="736">
        <v>0</v>
      </c>
      <c r="AW62" s="736">
        <v>0</v>
      </c>
      <c r="AX62" s="736">
        <v>0</v>
      </c>
      <c r="AY62" s="736">
        <v>0</v>
      </c>
      <c r="AZ62" s="736">
        <v>0</v>
      </c>
      <c r="BA62" s="736">
        <v>0</v>
      </c>
      <c r="BB62" s="736">
        <v>0</v>
      </c>
      <c r="BC62" s="736">
        <v>0</v>
      </c>
      <c r="BD62" s="736">
        <v>0</v>
      </c>
      <c r="BE62" s="736">
        <v>0</v>
      </c>
      <c r="BF62" s="736">
        <v>0</v>
      </c>
      <c r="BG62" s="736">
        <v>0</v>
      </c>
      <c r="BH62" s="736">
        <v>0</v>
      </c>
      <c r="BI62" s="736">
        <v>0</v>
      </c>
      <c r="BJ62" s="736">
        <v>0</v>
      </c>
      <c r="BK62" s="736">
        <v>0</v>
      </c>
      <c r="BL62" s="736">
        <v>0</v>
      </c>
      <c r="BM62" s="736">
        <v>0</v>
      </c>
      <c r="BN62" s="736">
        <v>0</v>
      </c>
      <c r="BO62" s="736">
        <v>0</v>
      </c>
      <c r="BP62" s="736">
        <v>0</v>
      </c>
      <c r="BQ62" s="736">
        <v>0</v>
      </c>
      <c r="BR62" s="736">
        <v>0</v>
      </c>
      <c r="BS62" s="736">
        <v>0</v>
      </c>
      <c r="BT62" s="739">
        <v>0</v>
      </c>
    </row>
    <row r="63" spans="2:73">
      <c r="B63" s="733" t="s">
        <v>205</v>
      </c>
      <c r="C63" s="733" t="s">
        <v>679</v>
      </c>
      <c r="D63" s="733" t="s">
        <v>22</v>
      </c>
      <c r="E63" s="733" t="s">
        <v>663</v>
      </c>
      <c r="F63" s="733" t="s">
        <v>688</v>
      </c>
      <c r="G63" s="733" t="s">
        <v>677</v>
      </c>
      <c r="H63" s="733">
        <v>2012</v>
      </c>
      <c r="I63" s="641" t="s">
        <v>554</v>
      </c>
      <c r="J63" s="641" t="s">
        <v>562</v>
      </c>
      <c r="K63" s="630"/>
      <c r="L63" s="736">
        <v>0</v>
      </c>
      <c r="M63" s="736">
        <v>0</v>
      </c>
      <c r="N63" s="736">
        <v>0</v>
      </c>
      <c r="O63" s="736">
        <v>0</v>
      </c>
      <c r="P63" s="736">
        <v>0</v>
      </c>
      <c r="Q63" s="736">
        <v>0</v>
      </c>
      <c r="R63" s="736">
        <v>0</v>
      </c>
      <c r="S63" s="736">
        <v>0</v>
      </c>
      <c r="T63" s="736">
        <v>0</v>
      </c>
      <c r="U63" s="736">
        <v>0</v>
      </c>
      <c r="V63" s="736">
        <v>0</v>
      </c>
      <c r="W63" s="736">
        <v>0</v>
      </c>
      <c r="X63" s="736">
        <v>0</v>
      </c>
      <c r="Y63" s="736">
        <v>0</v>
      </c>
      <c r="Z63" s="736">
        <v>0</v>
      </c>
      <c r="AA63" s="736">
        <v>0</v>
      </c>
      <c r="AB63" s="736">
        <v>0</v>
      </c>
      <c r="AC63" s="736">
        <v>0</v>
      </c>
      <c r="AD63" s="736">
        <v>0</v>
      </c>
      <c r="AE63" s="736">
        <v>0</v>
      </c>
      <c r="AF63" s="736">
        <v>0</v>
      </c>
      <c r="AG63" s="736">
        <v>0</v>
      </c>
      <c r="AH63" s="736">
        <v>0</v>
      </c>
      <c r="AI63" s="736">
        <v>0</v>
      </c>
      <c r="AJ63" s="736">
        <v>0</v>
      </c>
      <c r="AK63" s="736">
        <v>0</v>
      </c>
      <c r="AL63" s="736">
        <v>0</v>
      </c>
      <c r="AM63" s="736">
        <v>0</v>
      </c>
      <c r="AN63" s="736">
        <v>0</v>
      </c>
      <c r="AO63" s="736">
        <v>0</v>
      </c>
      <c r="AP63" s="630"/>
      <c r="AQ63" s="736">
        <v>0</v>
      </c>
      <c r="AR63" s="736">
        <v>0</v>
      </c>
      <c r="AS63" s="736">
        <v>0</v>
      </c>
      <c r="AT63" s="736">
        <v>0</v>
      </c>
      <c r="AU63" s="736">
        <v>0</v>
      </c>
      <c r="AV63" s="736">
        <v>0</v>
      </c>
      <c r="AW63" s="736">
        <v>0</v>
      </c>
      <c r="AX63" s="736">
        <v>0</v>
      </c>
      <c r="AY63" s="736">
        <v>0</v>
      </c>
      <c r="AZ63" s="736">
        <v>0</v>
      </c>
      <c r="BA63" s="736">
        <v>0</v>
      </c>
      <c r="BB63" s="736">
        <v>0</v>
      </c>
      <c r="BC63" s="736">
        <v>0</v>
      </c>
      <c r="BD63" s="736">
        <v>0</v>
      </c>
      <c r="BE63" s="736">
        <v>0</v>
      </c>
      <c r="BF63" s="736">
        <v>0</v>
      </c>
      <c r="BG63" s="736">
        <v>0</v>
      </c>
      <c r="BH63" s="736">
        <v>0</v>
      </c>
      <c r="BI63" s="736">
        <v>0</v>
      </c>
      <c r="BJ63" s="736">
        <v>0</v>
      </c>
      <c r="BK63" s="736">
        <v>0</v>
      </c>
      <c r="BL63" s="736">
        <v>0</v>
      </c>
      <c r="BM63" s="736">
        <v>0</v>
      </c>
      <c r="BN63" s="736">
        <v>0</v>
      </c>
      <c r="BO63" s="736">
        <v>0</v>
      </c>
      <c r="BP63" s="736">
        <v>0</v>
      </c>
      <c r="BQ63" s="736">
        <v>0</v>
      </c>
      <c r="BR63" s="736">
        <v>0</v>
      </c>
      <c r="BS63" s="736">
        <v>0</v>
      </c>
      <c r="BT63" s="739">
        <v>0</v>
      </c>
    </row>
    <row r="64" spans="2:73">
      <c r="B64" s="733" t="s">
        <v>675</v>
      </c>
      <c r="C64" s="733" t="s">
        <v>683</v>
      </c>
      <c r="D64" s="733" t="s">
        <v>689</v>
      </c>
      <c r="E64" s="733" t="s">
        <v>663</v>
      </c>
      <c r="F64" s="733" t="s">
        <v>683</v>
      </c>
      <c r="G64" s="733" t="s">
        <v>677</v>
      </c>
      <c r="H64" s="733">
        <v>2012</v>
      </c>
      <c r="I64" s="641" t="s">
        <v>554</v>
      </c>
      <c r="J64" s="641" t="s">
        <v>562</v>
      </c>
      <c r="K64" s="630"/>
      <c r="L64" s="736">
        <v>0</v>
      </c>
      <c r="M64" s="736">
        <v>0</v>
      </c>
      <c r="N64" s="736">
        <v>0</v>
      </c>
      <c r="O64" s="736">
        <v>0</v>
      </c>
      <c r="P64" s="736">
        <v>0</v>
      </c>
      <c r="Q64" s="736">
        <v>0</v>
      </c>
      <c r="R64" s="736">
        <v>0</v>
      </c>
      <c r="S64" s="736">
        <v>0</v>
      </c>
      <c r="T64" s="736">
        <v>0</v>
      </c>
      <c r="U64" s="736">
        <v>0</v>
      </c>
      <c r="V64" s="736">
        <v>0</v>
      </c>
      <c r="W64" s="736">
        <v>0</v>
      </c>
      <c r="X64" s="736">
        <v>0</v>
      </c>
      <c r="Y64" s="736">
        <v>0</v>
      </c>
      <c r="Z64" s="736">
        <v>0</v>
      </c>
      <c r="AA64" s="736">
        <v>0</v>
      </c>
      <c r="AB64" s="736">
        <v>0</v>
      </c>
      <c r="AC64" s="736">
        <v>0</v>
      </c>
      <c r="AD64" s="736">
        <v>0</v>
      </c>
      <c r="AE64" s="736">
        <v>0</v>
      </c>
      <c r="AF64" s="736">
        <v>0</v>
      </c>
      <c r="AG64" s="736">
        <v>0</v>
      </c>
      <c r="AH64" s="736">
        <v>0</v>
      </c>
      <c r="AI64" s="736">
        <v>0</v>
      </c>
      <c r="AJ64" s="736">
        <v>0</v>
      </c>
      <c r="AK64" s="736">
        <v>0</v>
      </c>
      <c r="AL64" s="736">
        <v>0</v>
      </c>
      <c r="AM64" s="736">
        <v>0</v>
      </c>
      <c r="AN64" s="736">
        <v>0</v>
      </c>
      <c r="AO64" s="736">
        <v>0</v>
      </c>
      <c r="AP64" s="630"/>
      <c r="AQ64" s="736">
        <v>0</v>
      </c>
      <c r="AR64" s="736">
        <v>0</v>
      </c>
      <c r="AS64" s="736">
        <v>0</v>
      </c>
      <c r="AT64" s="736">
        <v>0</v>
      </c>
      <c r="AU64" s="736">
        <v>0</v>
      </c>
      <c r="AV64" s="736">
        <v>0</v>
      </c>
      <c r="AW64" s="736">
        <v>0</v>
      </c>
      <c r="AX64" s="736">
        <v>0</v>
      </c>
      <c r="AY64" s="736">
        <v>0</v>
      </c>
      <c r="AZ64" s="736">
        <v>0</v>
      </c>
      <c r="BA64" s="736">
        <v>0</v>
      </c>
      <c r="BB64" s="736">
        <v>0</v>
      </c>
      <c r="BC64" s="736">
        <v>0</v>
      </c>
      <c r="BD64" s="736">
        <v>0</v>
      </c>
      <c r="BE64" s="736">
        <v>0</v>
      </c>
      <c r="BF64" s="736">
        <v>0</v>
      </c>
      <c r="BG64" s="736">
        <v>0</v>
      </c>
      <c r="BH64" s="736">
        <v>0</v>
      </c>
      <c r="BI64" s="736">
        <v>0</v>
      </c>
      <c r="BJ64" s="736">
        <v>0</v>
      </c>
      <c r="BK64" s="736">
        <v>0</v>
      </c>
      <c r="BL64" s="736">
        <v>0</v>
      </c>
      <c r="BM64" s="736">
        <v>0</v>
      </c>
      <c r="BN64" s="736">
        <v>0</v>
      </c>
      <c r="BO64" s="736">
        <v>0</v>
      </c>
      <c r="BP64" s="736">
        <v>0</v>
      </c>
      <c r="BQ64" s="736">
        <v>0</v>
      </c>
      <c r="BR64" s="736">
        <v>0</v>
      </c>
      <c r="BS64" s="736">
        <v>0</v>
      </c>
      <c r="BT64" s="739">
        <v>0</v>
      </c>
    </row>
    <row r="65" spans="2:73">
      <c r="B65" s="733" t="s">
        <v>205</v>
      </c>
      <c r="C65" s="733" t="s">
        <v>679</v>
      </c>
      <c r="D65" s="733" t="s">
        <v>690</v>
      </c>
      <c r="E65" s="733" t="s">
        <v>663</v>
      </c>
      <c r="F65" s="733" t="s">
        <v>681</v>
      </c>
      <c r="G65" s="733" t="s">
        <v>677</v>
      </c>
      <c r="H65" s="733">
        <v>2013</v>
      </c>
      <c r="I65" s="641" t="s">
        <v>553</v>
      </c>
      <c r="J65" s="641" t="s">
        <v>569</v>
      </c>
      <c r="K65" s="630"/>
      <c r="L65" s="736">
        <v>0</v>
      </c>
      <c r="M65" s="736">
        <v>0</v>
      </c>
      <c r="N65" s="736">
        <v>202.69156232399999</v>
      </c>
      <c r="O65" s="736">
        <v>202.69156232399999</v>
      </c>
      <c r="P65" s="736">
        <v>202.69156232399999</v>
      </c>
      <c r="Q65" s="736">
        <v>202.69156232399999</v>
      </c>
      <c r="R65" s="736">
        <v>0</v>
      </c>
      <c r="S65" s="736">
        <v>0</v>
      </c>
      <c r="T65" s="736">
        <v>0</v>
      </c>
      <c r="U65" s="736">
        <v>0</v>
      </c>
      <c r="V65" s="736">
        <v>0</v>
      </c>
      <c r="W65" s="736">
        <v>0</v>
      </c>
      <c r="X65" s="736">
        <v>0</v>
      </c>
      <c r="Y65" s="736">
        <v>0</v>
      </c>
      <c r="Z65" s="736">
        <v>0</v>
      </c>
      <c r="AA65" s="736">
        <v>0</v>
      </c>
      <c r="AB65" s="736">
        <v>0</v>
      </c>
      <c r="AC65" s="736">
        <v>0</v>
      </c>
      <c r="AD65" s="736">
        <v>0</v>
      </c>
      <c r="AE65" s="736">
        <v>0</v>
      </c>
      <c r="AF65" s="736">
        <v>0</v>
      </c>
      <c r="AG65" s="736">
        <v>0</v>
      </c>
      <c r="AH65" s="736">
        <v>0</v>
      </c>
      <c r="AI65" s="736">
        <v>0</v>
      </c>
      <c r="AJ65" s="736">
        <v>0</v>
      </c>
      <c r="AK65" s="736">
        <v>0</v>
      </c>
      <c r="AL65" s="736">
        <v>0</v>
      </c>
      <c r="AM65" s="736">
        <v>0</v>
      </c>
      <c r="AN65" s="736">
        <v>0</v>
      </c>
      <c r="AO65" s="736">
        <v>0</v>
      </c>
      <c r="AP65" s="630"/>
      <c r="AQ65" s="736">
        <v>0</v>
      </c>
      <c r="AR65" s="736">
        <v>0</v>
      </c>
      <c r="AS65" s="736">
        <v>1114367.65933041</v>
      </c>
      <c r="AT65" s="736">
        <v>1114367.65933041</v>
      </c>
      <c r="AU65" s="736">
        <v>1114367.65933041</v>
      </c>
      <c r="AV65" s="736">
        <v>1114367.65933041</v>
      </c>
      <c r="AW65" s="736">
        <v>0</v>
      </c>
      <c r="AX65" s="736">
        <v>0</v>
      </c>
      <c r="AY65" s="736">
        <v>0</v>
      </c>
      <c r="AZ65" s="736">
        <v>0</v>
      </c>
      <c r="BA65" s="736">
        <v>0</v>
      </c>
      <c r="BB65" s="736">
        <v>0</v>
      </c>
      <c r="BC65" s="736">
        <v>0</v>
      </c>
      <c r="BD65" s="736">
        <v>0</v>
      </c>
      <c r="BE65" s="736">
        <v>0</v>
      </c>
      <c r="BF65" s="736">
        <v>0</v>
      </c>
      <c r="BG65" s="736">
        <v>0</v>
      </c>
      <c r="BH65" s="736">
        <v>0</v>
      </c>
      <c r="BI65" s="736">
        <v>0</v>
      </c>
      <c r="BJ65" s="736">
        <v>0</v>
      </c>
      <c r="BK65" s="736">
        <v>0</v>
      </c>
      <c r="BL65" s="736">
        <v>0</v>
      </c>
      <c r="BM65" s="736">
        <v>0</v>
      </c>
      <c r="BN65" s="736">
        <v>0</v>
      </c>
      <c r="BO65" s="736">
        <v>0</v>
      </c>
      <c r="BP65" s="736">
        <v>0</v>
      </c>
      <c r="BQ65" s="736">
        <v>0</v>
      </c>
      <c r="BR65" s="736">
        <v>0</v>
      </c>
      <c r="BS65" s="736">
        <v>0</v>
      </c>
      <c r="BT65" s="739">
        <v>0</v>
      </c>
    </row>
    <row r="66" spans="2:73">
      <c r="B66" s="733" t="s">
        <v>205</v>
      </c>
      <c r="C66" s="733" t="s">
        <v>679</v>
      </c>
      <c r="D66" s="733" t="s">
        <v>691</v>
      </c>
      <c r="E66" s="733" t="s">
        <v>663</v>
      </c>
      <c r="F66" s="733" t="s">
        <v>681</v>
      </c>
      <c r="G66" s="733" t="s">
        <v>678</v>
      </c>
      <c r="H66" s="733">
        <v>2013</v>
      </c>
      <c r="I66" s="641" t="s">
        <v>553</v>
      </c>
      <c r="J66" s="641" t="s">
        <v>569</v>
      </c>
      <c r="K66" s="630"/>
      <c r="L66" s="736">
        <v>0</v>
      </c>
      <c r="M66" s="736">
        <v>0</v>
      </c>
      <c r="N66" s="736">
        <v>87.949240000000003</v>
      </c>
      <c r="O66" s="736">
        <v>0</v>
      </c>
      <c r="P66" s="736">
        <v>0</v>
      </c>
      <c r="Q66" s="736">
        <v>0</v>
      </c>
      <c r="R66" s="736">
        <v>0</v>
      </c>
      <c r="S66" s="736">
        <v>0</v>
      </c>
      <c r="T66" s="736">
        <v>0</v>
      </c>
      <c r="U66" s="736">
        <v>0</v>
      </c>
      <c r="V66" s="736">
        <v>0</v>
      </c>
      <c r="W66" s="736">
        <v>0</v>
      </c>
      <c r="X66" s="736">
        <v>0</v>
      </c>
      <c r="Y66" s="736">
        <v>0</v>
      </c>
      <c r="Z66" s="736">
        <v>0</v>
      </c>
      <c r="AA66" s="736">
        <v>0</v>
      </c>
      <c r="AB66" s="736">
        <v>0</v>
      </c>
      <c r="AC66" s="736">
        <v>0</v>
      </c>
      <c r="AD66" s="736">
        <v>0</v>
      </c>
      <c r="AE66" s="736">
        <v>0</v>
      </c>
      <c r="AF66" s="736">
        <v>0</v>
      </c>
      <c r="AG66" s="736">
        <v>0</v>
      </c>
      <c r="AH66" s="736">
        <v>0</v>
      </c>
      <c r="AI66" s="736">
        <v>0</v>
      </c>
      <c r="AJ66" s="736">
        <v>0</v>
      </c>
      <c r="AK66" s="736">
        <v>0</v>
      </c>
      <c r="AL66" s="736">
        <v>0</v>
      </c>
      <c r="AM66" s="736">
        <v>0</v>
      </c>
      <c r="AN66" s="736">
        <v>0</v>
      </c>
      <c r="AO66" s="736">
        <v>0</v>
      </c>
      <c r="AP66" s="630"/>
      <c r="AQ66" s="736">
        <v>0</v>
      </c>
      <c r="AR66" s="736">
        <v>0</v>
      </c>
      <c r="AS66" s="736">
        <v>1174.3689999999999</v>
      </c>
      <c r="AT66" s="736">
        <v>0</v>
      </c>
      <c r="AU66" s="736">
        <v>0</v>
      </c>
      <c r="AV66" s="736">
        <v>0</v>
      </c>
      <c r="AW66" s="736">
        <v>0</v>
      </c>
      <c r="AX66" s="736">
        <v>0</v>
      </c>
      <c r="AY66" s="736">
        <v>0</v>
      </c>
      <c r="AZ66" s="736">
        <v>0</v>
      </c>
      <c r="BA66" s="736">
        <v>0</v>
      </c>
      <c r="BB66" s="736">
        <v>0</v>
      </c>
      <c r="BC66" s="736">
        <v>0</v>
      </c>
      <c r="BD66" s="736">
        <v>0</v>
      </c>
      <c r="BE66" s="736">
        <v>0</v>
      </c>
      <c r="BF66" s="736">
        <v>0</v>
      </c>
      <c r="BG66" s="736">
        <v>0</v>
      </c>
      <c r="BH66" s="736">
        <v>0</v>
      </c>
      <c r="BI66" s="736">
        <v>0</v>
      </c>
      <c r="BJ66" s="736">
        <v>0</v>
      </c>
      <c r="BK66" s="736">
        <v>0</v>
      </c>
      <c r="BL66" s="736">
        <v>0</v>
      </c>
      <c r="BM66" s="736">
        <v>0</v>
      </c>
      <c r="BN66" s="736">
        <v>0</v>
      </c>
      <c r="BO66" s="736">
        <v>0</v>
      </c>
      <c r="BP66" s="736">
        <v>0</v>
      </c>
      <c r="BQ66" s="736">
        <v>0</v>
      </c>
      <c r="BR66" s="736">
        <v>0</v>
      </c>
      <c r="BS66" s="736">
        <v>0</v>
      </c>
      <c r="BT66" s="739">
        <v>0</v>
      </c>
    </row>
    <row r="67" spans="2:73">
      <c r="B67" s="733" t="s">
        <v>205</v>
      </c>
      <c r="C67" s="733" t="s">
        <v>679</v>
      </c>
      <c r="D67" s="733" t="s">
        <v>22</v>
      </c>
      <c r="E67" s="733" t="s">
        <v>663</v>
      </c>
      <c r="F67" s="733" t="s">
        <v>681</v>
      </c>
      <c r="G67" s="733" t="s">
        <v>677</v>
      </c>
      <c r="H67" s="733">
        <v>2013</v>
      </c>
      <c r="I67" s="641" t="s">
        <v>553</v>
      </c>
      <c r="J67" s="641" t="s">
        <v>569</v>
      </c>
      <c r="K67" s="630"/>
      <c r="L67" s="736">
        <v>0</v>
      </c>
      <c r="M67" s="736">
        <v>0</v>
      </c>
      <c r="N67" s="736">
        <v>198.44107208899999</v>
      </c>
      <c r="O67" s="736">
        <v>198.44107208899999</v>
      </c>
      <c r="P67" s="736">
        <v>198.44107208899999</v>
      </c>
      <c r="Q67" s="736">
        <v>198.44107208899999</v>
      </c>
      <c r="R67" s="736">
        <v>194.062632248</v>
      </c>
      <c r="S67" s="736">
        <v>190.29283389899999</v>
      </c>
      <c r="T67" s="736">
        <v>190.29283389899999</v>
      </c>
      <c r="U67" s="736">
        <v>190.21247761999999</v>
      </c>
      <c r="V67" s="736">
        <v>185.174366494</v>
      </c>
      <c r="W67" s="736">
        <v>157.693457139</v>
      </c>
      <c r="X67" s="736">
        <v>125.36908933399998</v>
      </c>
      <c r="Y67" s="736">
        <v>124.70281821099999</v>
      </c>
      <c r="Z67" s="736">
        <v>77.050176816000004</v>
      </c>
      <c r="AA67" s="736">
        <v>77.050176816000004</v>
      </c>
      <c r="AB67" s="736">
        <v>77.050176816000004</v>
      </c>
      <c r="AC67" s="736">
        <v>64.526274271999995</v>
      </c>
      <c r="AD67" s="736">
        <v>13.082908731</v>
      </c>
      <c r="AE67" s="736">
        <v>13.082908731</v>
      </c>
      <c r="AF67" s="736">
        <v>13.082908731</v>
      </c>
      <c r="AG67" s="736">
        <v>13.082908731</v>
      </c>
      <c r="AH67" s="736">
        <v>0</v>
      </c>
      <c r="AI67" s="736">
        <v>0</v>
      </c>
      <c r="AJ67" s="736">
        <v>0</v>
      </c>
      <c r="AK67" s="736">
        <v>0</v>
      </c>
      <c r="AL67" s="736">
        <v>0</v>
      </c>
      <c r="AM67" s="736">
        <v>0</v>
      </c>
      <c r="AN67" s="736">
        <v>0</v>
      </c>
      <c r="AO67" s="736">
        <v>0</v>
      </c>
      <c r="AP67" s="630"/>
      <c r="AQ67" s="736">
        <v>0</v>
      </c>
      <c r="AR67" s="736">
        <v>0</v>
      </c>
      <c r="AS67" s="736">
        <v>1257283.40689042</v>
      </c>
      <c r="AT67" s="736">
        <v>1257283.40689042</v>
      </c>
      <c r="AU67" s="736">
        <v>1257283.40689042</v>
      </c>
      <c r="AV67" s="736">
        <v>1257283.40689042</v>
      </c>
      <c r="AW67" s="736">
        <v>1243670.4999209901</v>
      </c>
      <c r="AX67" s="736">
        <v>1219032.4064559401</v>
      </c>
      <c r="AY67" s="736">
        <v>1219032.4064559401</v>
      </c>
      <c r="AZ67" s="736">
        <v>1212107.37664759</v>
      </c>
      <c r="BA67" s="736">
        <v>1192725.3069756101</v>
      </c>
      <c r="BB67" s="736">
        <v>1013119.62241592</v>
      </c>
      <c r="BC67" s="736">
        <v>741255.05941403296</v>
      </c>
      <c r="BD67" s="736">
        <v>683836.43052262301</v>
      </c>
      <c r="BE67" s="736">
        <v>412825.88265461399</v>
      </c>
      <c r="BF67" s="736">
        <v>412825.88265461399</v>
      </c>
      <c r="BG67" s="736">
        <v>412825.88265461399</v>
      </c>
      <c r="BH67" s="736">
        <v>338668.24280462001</v>
      </c>
      <c r="BI67" s="736">
        <v>34057.235079215003</v>
      </c>
      <c r="BJ67" s="736">
        <v>34057.235079215003</v>
      </c>
      <c r="BK67" s="736">
        <v>34057.235079215003</v>
      </c>
      <c r="BL67" s="736">
        <v>34057.235079215003</v>
      </c>
      <c r="BM67" s="736">
        <v>0</v>
      </c>
      <c r="BN67" s="736">
        <v>0</v>
      </c>
      <c r="BO67" s="736">
        <v>0</v>
      </c>
      <c r="BP67" s="736">
        <v>0</v>
      </c>
      <c r="BQ67" s="736">
        <v>0</v>
      </c>
      <c r="BR67" s="736">
        <v>0</v>
      </c>
      <c r="BS67" s="736">
        <v>0</v>
      </c>
      <c r="BT67" s="739">
        <v>0</v>
      </c>
    </row>
    <row r="68" spans="2:73">
      <c r="B68" s="733" t="s">
        <v>205</v>
      </c>
      <c r="C68" s="733" t="s">
        <v>679</v>
      </c>
      <c r="D68" s="733" t="s">
        <v>692</v>
      </c>
      <c r="E68" s="733" t="s">
        <v>663</v>
      </c>
      <c r="F68" s="733" t="s">
        <v>681</v>
      </c>
      <c r="G68" s="733" t="s">
        <v>677</v>
      </c>
      <c r="H68" s="733">
        <v>2013</v>
      </c>
      <c r="I68" s="641" t="s">
        <v>553</v>
      </c>
      <c r="J68" s="641" t="s">
        <v>569</v>
      </c>
      <c r="K68" s="630"/>
      <c r="L68" s="736">
        <v>0</v>
      </c>
      <c r="M68" s="736">
        <v>0</v>
      </c>
      <c r="N68" s="736">
        <v>245.619183257</v>
      </c>
      <c r="O68" s="736">
        <v>245.619183257</v>
      </c>
      <c r="P68" s="736">
        <v>244.340079992</v>
      </c>
      <c r="Q68" s="736">
        <v>224.80673341299999</v>
      </c>
      <c r="R68" s="736">
        <v>63.803426578000007</v>
      </c>
      <c r="S68" s="736">
        <v>63.803426578000007</v>
      </c>
      <c r="T68" s="736">
        <v>63.803426578000007</v>
      </c>
      <c r="U68" s="736">
        <v>59.456637604000001</v>
      </c>
      <c r="V68" s="736">
        <v>59.456637604000001</v>
      </c>
      <c r="W68" s="736">
        <v>59.456637604000001</v>
      </c>
      <c r="X68" s="736">
        <v>56.322186496</v>
      </c>
      <c r="Y68" s="736">
        <v>50.204118758</v>
      </c>
      <c r="Z68" s="736">
        <v>0</v>
      </c>
      <c r="AA68" s="736">
        <v>0</v>
      </c>
      <c r="AB68" s="736">
        <v>0</v>
      </c>
      <c r="AC68" s="736">
        <v>0</v>
      </c>
      <c r="AD68" s="736">
        <v>0</v>
      </c>
      <c r="AE68" s="736">
        <v>0</v>
      </c>
      <c r="AF68" s="736">
        <v>0</v>
      </c>
      <c r="AG68" s="736">
        <v>0</v>
      </c>
      <c r="AH68" s="736">
        <v>0</v>
      </c>
      <c r="AI68" s="736">
        <v>0</v>
      </c>
      <c r="AJ68" s="736">
        <v>0</v>
      </c>
      <c r="AK68" s="736">
        <v>0</v>
      </c>
      <c r="AL68" s="736">
        <v>0</v>
      </c>
      <c r="AM68" s="736">
        <v>0</v>
      </c>
      <c r="AN68" s="736">
        <v>0</v>
      </c>
      <c r="AO68" s="736">
        <v>0</v>
      </c>
      <c r="AP68" s="630"/>
      <c r="AQ68" s="736">
        <v>0</v>
      </c>
      <c r="AR68" s="736">
        <v>0</v>
      </c>
      <c r="AS68" s="736">
        <v>810410.37764052104</v>
      </c>
      <c r="AT68" s="736">
        <v>810410.37764052104</v>
      </c>
      <c r="AU68" s="736">
        <v>805826.579344837</v>
      </c>
      <c r="AV68" s="736">
        <v>732629.66132780001</v>
      </c>
      <c r="AW68" s="736">
        <v>217051.74034953301</v>
      </c>
      <c r="AX68" s="736">
        <v>217051.74034953301</v>
      </c>
      <c r="AY68" s="736">
        <v>217051.74034953301</v>
      </c>
      <c r="AZ68" s="736">
        <v>212708.049166991</v>
      </c>
      <c r="BA68" s="736">
        <v>212708.049166991</v>
      </c>
      <c r="BB68" s="736">
        <v>212708.049166991</v>
      </c>
      <c r="BC68" s="736">
        <v>184272.700872602</v>
      </c>
      <c r="BD68" s="736">
        <v>159800.30850272501</v>
      </c>
      <c r="BE68" s="736">
        <v>0</v>
      </c>
      <c r="BF68" s="736">
        <v>0</v>
      </c>
      <c r="BG68" s="736">
        <v>0</v>
      </c>
      <c r="BH68" s="736">
        <v>0</v>
      </c>
      <c r="BI68" s="736">
        <v>0</v>
      </c>
      <c r="BJ68" s="736">
        <v>0</v>
      </c>
      <c r="BK68" s="736">
        <v>0</v>
      </c>
      <c r="BL68" s="736">
        <v>0</v>
      </c>
      <c r="BM68" s="736">
        <v>0</v>
      </c>
      <c r="BN68" s="736">
        <v>0</v>
      </c>
      <c r="BO68" s="736">
        <v>0</v>
      </c>
      <c r="BP68" s="736">
        <v>0</v>
      </c>
      <c r="BQ68" s="736">
        <v>0</v>
      </c>
      <c r="BR68" s="736">
        <v>0</v>
      </c>
      <c r="BS68" s="736">
        <v>0</v>
      </c>
      <c r="BT68" s="739">
        <v>0</v>
      </c>
    </row>
    <row r="69" spans="2:73">
      <c r="B69" s="733" t="s">
        <v>205</v>
      </c>
      <c r="C69" s="733" t="s">
        <v>676</v>
      </c>
      <c r="D69" s="733" t="s">
        <v>693</v>
      </c>
      <c r="E69" s="733" t="s">
        <v>663</v>
      </c>
      <c r="F69" s="733" t="s">
        <v>29</v>
      </c>
      <c r="G69" s="733" t="s">
        <v>677</v>
      </c>
      <c r="H69" s="733">
        <v>2013</v>
      </c>
      <c r="I69" s="641" t="s">
        <v>553</v>
      </c>
      <c r="J69" s="641" t="s">
        <v>569</v>
      </c>
      <c r="K69" s="630"/>
      <c r="L69" s="736">
        <v>0</v>
      </c>
      <c r="M69" s="736">
        <v>0</v>
      </c>
      <c r="N69" s="736">
        <v>5.3083535580000003</v>
      </c>
      <c r="O69" s="736">
        <v>5.3083535580000003</v>
      </c>
      <c r="P69" s="736">
        <v>5.1167503070000002</v>
      </c>
      <c r="Q69" s="736">
        <v>4.3863247239999996</v>
      </c>
      <c r="R69" s="736">
        <v>4.3863247239999996</v>
      </c>
      <c r="S69" s="736">
        <v>4.3863247239999996</v>
      </c>
      <c r="T69" s="736">
        <v>4.3863247239999996</v>
      </c>
      <c r="U69" s="736">
        <v>4.3801870459999996</v>
      </c>
      <c r="V69" s="736">
        <v>3.2761262329999998</v>
      </c>
      <c r="W69" s="736">
        <v>3.2761262329999998</v>
      </c>
      <c r="X69" s="736">
        <v>2.6316004720000001</v>
      </c>
      <c r="Y69" s="736">
        <v>2.6315268270000001</v>
      </c>
      <c r="Z69" s="736">
        <v>2.6315268270000001</v>
      </c>
      <c r="AA69" s="736">
        <v>2.627603728</v>
      </c>
      <c r="AB69" s="736">
        <v>2.627603728</v>
      </c>
      <c r="AC69" s="736">
        <v>2.6243899599999998</v>
      </c>
      <c r="AD69" s="736">
        <v>2.5432929309999999</v>
      </c>
      <c r="AE69" s="736">
        <v>1.492856521</v>
      </c>
      <c r="AF69" s="736">
        <v>1.492856521</v>
      </c>
      <c r="AG69" s="736">
        <v>1.492856521</v>
      </c>
      <c r="AH69" s="736">
        <v>0</v>
      </c>
      <c r="AI69" s="736">
        <v>0</v>
      </c>
      <c r="AJ69" s="736">
        <v>0</v>
      </c>
      <c r="AK69" s="736">
        <v>0</v>
      </c>
      <c r="AL69" s="736">
        <v>0</v>
      </c>
      <c r="AM69" s="736">
        <v>0</v>
      </c>
      <c r="AN69" s="736">
        <v>0</v>
      </c>
      <c r="AO69" s="736">
        <v>0</v>
      </c>
      <c r="AP69" s="630"/>
      <c r="AQ69" s="736">
        <v>0</v>
      </c>
      <c r="AR69" s="736">
        <v>0</v>
      </c>
      <c r="AS69" s="736">
        <v>79201.789099368994</v>
      </c>
      <c r="AT69" s="736">
        <v>79201.789099368994</v>
      </c>
      <c r="AU69" s="736">
        <v>76149.678647046996</v>
      </c>
      <c r="AV69" s="736">
        <v>64514.492138215006</v>
      </c>
      <c r="AW69" s="736">
        <v>64514.492138215006</v>
      </c>
      <c r="AX69" s="736">
        <v>64514.492138215006</v>
      </c>
      <c r="AY69" s="736">
        <v>64514.492138215006</v>
      </c>
      <c r="AZ69" s="736">
        <v>64460.726080179993</v>
      </c>
      <c r="BA69" s="736">
        <v>46873.782549522999</v>
      </c>
      <c r="BB69" s="736">
        <v>46873.782549522999</v>
      </c>
      <c r="BC69" s="736">
        <v>42619.805161465003</v>
      </c>
      <c r="BD69" s="736">
        <v>42012.880390120001</v>
      </c>
      <c r="BE69" s="736">
        <v>42012.880390120001</v>
      </c>
      <c r="BF69" s="736">
        <v>41840.171805835998</v>
      </c>
      <c r="BG69" s="736">
        <v>41840.171805835998</v>
      </c>
      <c r="BH69" s="736">
        <v>41804.760629718003</v>
      </c>
      <c r="BI69" s="736">
        <v>40512.939705933997</v>
      </c>
      <c r="BJ69" s="736">
        <v>23780.19672073</v>
      </c>
      <c r="BK69" s="736">
        <v>23780.19672073</v>
      </c>
      <c r="BL69" s="736">
        <v>23780.19672073</v>
      </c>
      <c r="BM69" s="736">
        <v>0</v>
      </c>
      <c r="BN69" s="736">
        <v>0</v>
      </c>
      <c r="BO69" s="736">
        <v>0</v>
      </c>
      <c r="BP69" s="736">
        <v>0</v>
      </c>
      <c r="BQ69" s="736">
        <v>0</v>
      </c>
      <c r="BR69" s="736">
        <v>0</v>
      </c>
      <c r="BS69" s="736">
        <v>0</v>
      </c>
      <c r="BT69" s="739">
        <v>0</v>
      </c>
    </row>
    <row r="70" spans="2:73">
      <c r="B70" s="733" t="s">
        <v>205</v>
      </c>
      <c r="C70" s="733" t="s">
        <v>676</v>
      </c>
      <c r="D70" s="733" t="s">
        <v>2</v>
      </c>
      <c r="E70" s="733" t="s">
        <v>663</v>
      </c>
      <c r="F70" s="733" t="s">
        <v>29</v>
      </c>
      <c r="G70" s="733" t="s">
        <v>677</v>
      </c>
      <c r="H70" s="733">
        <v>2013</v>
      </c>
      <c r="I70" s="641" t="s">
        <v>553</v>
      </c>
      <c r="J70" s="641" t="s">
        <v>569</v>
      </c>
      <c r="K70" s="630"/>
      <c r="L70" s="736">
        <v>0</v>
      </c>
      <c r="M70" s="736">
        <v>0</v>
      </c>
      <c r="N70" s="736">
        <v>8.7021521600000007</v>
      </c>
      <c r="O70" s="736">
        <v>8.7021521600000007</v>
      </c>
      <c r="P70" s="736">
        <v>8.7021521600000007</v>
      </c>
      <c r="Q70" s="736">
        <v>8.7021521600000007</v>
      </c>
      <c r="R70" s="736">
        <v>0</v>
      </c>
      <c r="S70" s="736">
        <v>0</v>
      </c>
      <c r="T70" s="736">
        <v>0</v>
      </c>
      <c r="U70" s="736">
        <v>0</v>
      </c>
      <c r="V70" s="736">
        <v>0</v>
      </c>
      <c r="W70" s="736">
        <v>0</v>
      </c>
      <c r="X70" s="736">
        <v>0</v>
      </c>
      <c r="Y70" s="736">
        <v>0</v>
      </c>
      <c r="Z70" s="736">
        <v>0</v>
      </c>
      <c r="AA70" s="736">
        <v>0</v>
      </c>
      <c r="AB70" s="736">
        <v>0</v>
      </c>
      <c r="AC70" s="736">
        <v>0</v>
      </c>
      <c r="AD70" s="736">
        <v>0</v>
      </c>
      <c r="AE70" s="736">
        <v>0</v>
      </c>
      <c r="AF70" s="736">
        <v>0</v>
      </c>
      <c r="AG70" s="736">
        <v>0</v>
      </c>
      <c r="AH70" s="736">
        <v>0</v>
      </c>
      <c r="AI70" s="736">
        <v>0</v>
      </c>
      <c r="AJ70" s="736">
        <v>0</v>
      </c>
      <c r="AK70" s="736">
        <v>0</v>
      </c>
      <c r="AL70" s="736">
        <v>0</v>
      </c>
      <c r="AM70" s="736">
        <v>0</v>
      </c>
      <c r="AN70" s="736">
        <v>0</v>
      </c>
      <c r="AO70" s="736">
        <v>0</v>
      </c>
      <c r="AP70" s="630"/>
      <c r="AQ70" s="736">
        <v>0</v>
      </c>
      <c r="AR70" s="736">
        <v>0</v>
      </c>
      <c r="AS70" s="736">
        <v>15516.47487</v>
      </c>
      <c r="AT70" s="736">
        <v>15516.47487</v>
      </c>
      <c r="AU70" s="736">
        <v>15516.47487</v>
      </c>
      <c r="AV70" s="736">
        <v>15516.47487</v>
      </c>
      <c r="AW70" s="736">
        <v>0</v>
      </c>
      <c r="AX70" s="736">
        <v>0</v>
      </c>
      <c r="AY70" s="736">
        <v>0</v>
      </c>
      <c r="AZ70" s="736">
        <v>0</v>
      </c>
      <c r="BA70" s="736">
        <v>0</v>
      </c>
      <c r="BB70" s="736">
        <v>0</v>
      </c>
      <c r="BC70" s="736">
        <v>0</v>
      </c>
      <c r="BD70" s="736">
        <v>0</v>
      </c>
      <c r="BE70" s="736">
        <v>0</v>
      </c>
      <c r="BF70" s="736">
        <v>0</v>
      </c>
      <c r="BG70" s="736">
        <v>0</v>
      </c>
      <c r="BH70" s="736">
        <v>0</v>
      </c>
      <c r="BI70" s="736">
        <v>0</v>
      </c>
      <c r="BJ70" s="736">
        <v>0</v>
      </c>
      <c r="BK70" s="736">
        <v>0</v>
      </c>
      <c r="BL70" s="736">
        <v>0</v>
      </c>
      <c r="BM70" s="736">
        <v>0</v>
      </c>
      <c r="BN70" s="736">
        <v>0</v>
      </c>
      <c r="BO70" s="736">
        <v>0</v>
      </c>
      <c r="BP70" s="736">
        <v>0</v>
      </c>
      <c r="BQ70" s="736">
        <v>0</v>
      </c>
      <c r="BR70" s="736">
        <v>0</v>
      </c>
      <c r="BS70" s="736">
        <v>0</v>
      </c>
      <c r="BT70" s="739">
        <v>0</v>
      </c>
    </row>
    <row r="71" spans="2:73">
      <c r="B71" s="733" t="s">
        <v>205</v>
      </c>
      <c r="C71" s="733" t="s">
        <v>676</v>
      </c>
      <c r="D71" s="733" t="s">
        <v>1</v>
      </c>
      <c r="E71" s="733" t="s">
        <v>663</v>
      </c>
      <c r="F71" s="733" t="s">
        <v>29</v>
      </c>
      <c r="G71" s="733" t="s">
        <v>677</v>
      </c>
      <c r="H71" s="733">
        <v>2013</v>
      </c>
      <c r="I71" s="641" t="s">
        <v>553</v>
      </c>
      <c r="J71" s="641" t="s">
        <v>569</v>
      </c>
      <c r="K71" s="630"/>
      <c r="L71" s="742">
        <v>0</v>
      </c>
      <c r="M71" s="742">
        <v>0</v>
      </c>
      <c r="N71" s="742">
        <v>89.990723273</v>
      </c>
      <c r="O71" s="742">
        <v>89.990723273</v>
      </c>
      <c r="P71" s="742">
        <v>89.990723273</v>
      </c>
      <c r="Q71" s="742">
        <v>74.168334799999997</v>
      </c>
      <c r="R71" s="742">
        <v>33.195383315999997</v>
      </c>
      <c r="S71" s="742">
        <v>0</v>
      </c>
      <c r="T71" s="742">
        <v>0</v>
      </c>
      <c r="U71" s="742">
        <v>0</v>
      </c>
      <c r="V71" s="742">
        <v>0</v>
      </c>
      <c r="W71" s="742">
        <v>0</v>
      </c>
      <c r="X71" s="742">
        <v>0</v>
      </c>
      <c r="Y71" s="742">
        <v>0</v>
      </c>
      <c r="Z71" s="742">
        <v>0</v>
      </c>
      <c r="AA71" s="742">
        <v>0</v>
      </c>
      <c r="AB71" s="742">
        <v>0</v>
      </c>
      <c r="AC71" s="742">
        <v>0</v>
      </c>
      <c r="AD71" s="742">
        <v>0</v>
      </c>
      <c r="AE71" s="742">
        <v>0</v>
      </c>
      <c r="AF71" s="742">
        <v>0</v>
      </c>
      <c r="AG71" s="742">
        <v>0</v>
      </c>
      <c r="AH71" s="742">
        <v>0</v>
      </c>
      <c r="AI71" s="742">
        <v>0</v>
      </c>
      <c r="AJ71" s="742">
        <v>0</v>
      </c>
      <c r="AK71" s="742">
        <v>0</v>
      </c>
      <c r="AL71" s="742">
        <v>0</v>
      </c>
      <c r="AM71" s="742">
        <v>0</v>
      </c>
      <c r="AN71" s="742">
        <v>0</v>
      </c>
      <c r="AO71" s="742">
        <v>0</v>
      </c>
      <c r="AP71" s="630"/>
      <c r="AQ71" s="742">
        <v>0</v>
      </c>
      <c r="AR71" s="742">
        <v>0</v>
      </c>
      <c r="AS71" s="742">
        <v>407868.04436379403</v>
      </c>
      <c r="AT71" s="742">
        <v>407868.04436379403</v>
      </c>
      <c r="AU71" s="742">
        <v>407868.04436379403</v>
      </c>
      <c r="AV71" s="742">
        <v>392383.82209546102</v>
      </c>
      <c r="AW71" s="742">
        <v>225866.872530311</v>
      </c>
      <c r="AX71" s="742">
        <v>0</v>
      </c>
      <c r="AY71" s="742">
        <v>0</v>
      </c>
      <c r="AZ71" s="742">
        <v>0</v>
      </c>
      <c r="BA71" s="742">
        <v>0</v>
      </c>
      <c r="BB71" s="742">
        <v>0</v>
      </c>
      <c r="BC71" s="742">
        <v>0</v>
      </c>
      <c r="BD71" s="742">
        <v>0</v>
      </c>
      <c r="BE71" s="742">
        <v>0</v>
      </c>
      <c r="BF71" s="742">
        <v>0</v>
      </c>
      <c r="BG71" s="742">
        <v>0</v>
      </c>
      <c r="BH71" s="742">
        <v>0</v>
      </c>
      <c r="BI71" s="742">
        <v>0</v>
      </c>
      <c r="BJ71" s="742">
        <v>0</v>
      </c>
      <c r="BK71" s="742">
        <v>0</v>
      </c>
      <c r="BL71" s="742">
        <v>0</v>
      </c>
      <c r="BM71" s="742">
        <v>0</v>
      </c>
      <c r="BN71" s="742">
        <v>0</v>
      </c>
      <c r="BO71" s="742">
        <v>0</v>
      </c>
      <c r="BP71" s="742">
        <v>0</v>
      </c>
      <c r="BQ71" s="742">
        <v>0</v>
      </c>
      <c r="BR71" s="742">
        <v>0</v>
      </c>
      <c r="BS71" s="742">
        <v>0</v>
      </c>
      <c r="BT71" s="743">
        <v>0</v>
      </c>
    </row>
    <row r="72" spans="2:73">
      <c r="B72" s="733" t="s">
        <v>205</v>
      </c>
      <c r="C72" s="733" t="s">
        <v>676</v>
      </c>
      <c r="D72" s="733" t="s">
        <v>694</v>
      </c>
      <c r="E72" s="733" t="s">
        <v>663</v>
      </c>
      <c r="F72" s="733" t="s">
        <v>29</v>
      </c>
      <c r="G72" s="733" t="s">
        <v>677</v>
      </c>
      <c r="H72" s="733">
        <v>2013</v>
      </c>
      <c r="I72" s="641" t="s">
        <v>553</v>
      </c>
      <c r="J72" s="641" t="s">
        <v>569</v>
      </c>
      <c r="K72" s="630"/>
      <c r="L72" s="738">
        <v>0</v>
      </c>
      <c r="M72" s="738">
        <v>0</v>
      </c>
      <c r="N72" s="738">
        <v>12.163117277</v>
      </c>
      <c r="O72" s="738">
        <v>12.163117277</v>
      </c>
      <c r="P72" s="738">
        <v>11.495367855</v>
      </c>
      <c r="Q72" s="738">
        <v>9.2165085730000005</v>
      </c>
      <c r="R72" s="738">
        <v>9.2165085730000005</v>
      </c>
      <c r="S72" s="738">
        <v>9.2165085730000005</v>
      </c>
      <c r="T72" s="738">
        <v>9.2165085730000005</v>
      </c>
      <c r="U72" s="738">
        <v>9.1990740100000004</v>
      </c>
      <c r="V72" s="738">
        <v>7.9065140420000004</v>
      </c>
      <c r="W72" s="738">
        <v>7.9065140420000004</v>
      </c>
      <c r="X72" s="738">
        <v>5.7371947050000003</v>
      </c>
      <c r="Y72" s="738">
        <v>3.7058122999999998</v>
      </c>
      <c r="Z72" s="738">
        <v>3.7058122999999998</v>
      </c>
      <c r="AA72" s="738">
        <v>3.632810423</v>
      </c>
      <c r="AB72" s="738">
        <v>3.632810423</v>
      </c>
      <c r="AC72" s="738">
        <v>3.595358472</v>
      </c>
      <c r="AD72" s="738">
        <v>3.103398463</v>
      </c>
      <c r="AE72" s="738">
        <v>1.821624812</v>
      </c>
      <c r="AF72" s="738">
        <v>1.821624812</v>
      </c>
      <c r="AG72" s="738">
        <v>1.821624812</v>
      </c>
      <c r="AH72" s="738">
        <v>0</v>
      </c>
      <c r="AI72" s="738">
        <v>0</v>
      </c>
      <c r="AJ72" s="738">
        <v>0</v>
      </c>
      <c r="AK72" s="738">
        <v>0</v>
      </c>
      <c r="AL72" s="738">
        <v>0</v>
      </c>
      <c r="AM72" s="738">
        <v>0</v>
      </c>
      <c r="AN72" s="738">
        <v>0</v>
      </c>
      <c r="AO72" s="738">
        <v>0</v>
      </c>
      <c r="AP72" s="630"/>
      <c r="AQ72" s="738">
        <v>0</v>
      </c>
      <c r="AR72" s="738">
        <v>0</v>
      </c>
      <c r="AS72" s="738">
        <v>176537.30293216999</v>
      </c>
      <c r="AT72" s="738">
        <v>176537.30293216999</v>
      </c>
      <c r="AU72" s="738">
        <v>165900.50536417001</v>
      </c>
      <c r="AV72" s="738">
        <v>129599.81520974501</v>
      </c>
      <c r="AW72" s="738">
        <v>129599.81520974501</v>
      </c>
      <c r="AX72" s="738">
        <v>129599.81520974501</v>
      </c>
      <c r="AY72" s="738">
        <v>129599.81520974501</v>
      </c>
      <c r="AZ72" s="738">
        <v>129447.08843619798</v>
      </c>
      <c r="BA72" s="738">
        <v>108857.480609468</v>
      </c>
      <c r="BB72" s="738">
        <v>108857.480609468</v>
      </c>
      <c r="BC72" s="738">
        <v>94723.568751127998</v>
      </c>
      <c r="BD72" s="738">
        <v>60898.100039632001</v>
      </c>
      <c r="BE72" s="738">
        <v>60898.100039632001</v>
      </c>
      <c r="BF72" s="738">
        <v>57684.301135663001</v>
      </c>
      <c r="BG72" s="738">
        <v>57684.301135663001</v>
      </c>
      <c r="BH72" s="738">
        <v>57271.633638804</v>
      </c>
      <c r="BI72" s="738">
        <v>49435.042761254997</v>
      </c>
      <c r="BJ72" s="738">
        <v>29017.253681902999</v>
      </c>
      <c r="BK72" s="738">
        <v>29017.253681902999</v>
      </c>
      <c r="BL72" s="738">
        <v>29017.253681902999</v>
      </c>
      <c r="BM72" s="738">
        <v>0</v>
      </c>
      <c r="BN72" s="738">
        <v>0</v>
      </c>
      <c r="BO72" s="738">
        <v>0</v>
      </c>
      <c r="BP72" s="738">
        <v>0</v>
      </c>
      <c r="BQ72" s="738">
        <v>0</v>
      </c>
      <c r="BR72" s="738">
        <v>0</v>
      </c>
      <c r="BS72" s="738">
        <v>0</v>
      </c>
      <c r="BT72" s="740">
        <v>0</v>
      </c>
    </row>
    <row r="73" spans="2:73">
      <c r="B73" s="733" t="s">
        <v>205</v>
      </c>
      <c r="C73" s="733" t="s">
        <v>676</v>
      </c>
      <c r="D73" s="733" t="s">
        <v>14</v>
      </c>
      <c r="E73" s="733" t="s">
        <v>663</v>
      </c>
      <c r="F73" s="733" t="s">
        <v>29</v>
      </c>
      <c r="G73" s="733" t="s">
        <v>677</v>
      </c>
      <c r="H73" s="733">
        <v>2013</v>
      </c>
      <c r="I73" s="641" t="s">
        <v>553</v>
      </c>
      <c r="J73" s="641" t="s">
        <v>569</v>
      </c>
      <c r="K73" s="630"/>
      <c r="L73" s="736">
        <v>0</v>
      </c>
      <c r="M73" s="736">
        <v>0</v>
      </c>
      <c r="N73" s="736">
        <v>16.714059363000001</v>
      </c>
      <c r="O73" s="736">
        <v>16.286849141000001</v>
      </c>
      <c r="P73" s="736">
        <v>16.248011803000001</v>
      </c>
      <c r="Q73" s="736">
        <v>14.771301275000001</v>
      </c>
      <c r="R73" s="736">
        <v>14.152659784000001</v>
      </c>
      <c r="S73" s="736">
        <v>13.569653711000001</v>
      </c>
      <c r="T73" s="736">
        <v>13.219811327</v>
      </c>
      <c r="U73" s="736">
        <v>13.219811327</v>
      </c>
      <c r="V73" s="736">
        <v>7.1394995379999999</v>
      </c>
      <c r="W73" s="736">
        <v>7.0156426500000002</v>
      </c>
      <c r="X73" s="736">
        <v>6.5994272880000002</v>
      </c>
      <c r="Y73" s="736">
        <v>6.5994272880000002</v>
      </c>
      <c r="Z73" s="736">
        <v>5.7185899969999996</v>
      </c>
      <c r="AA73" s="736">
        <v>5.7185899969999996</v>
      </c>
      <c r="AB73" s="736">
        <v>1.5911087749999999</v>
      </c>
      <c r="AC73" s="736">
        <v>0.77076809899999998</v>
      </c>
      <c r="AD73" s="736">
        <v>0.77076809899999998</v>
      </c>
      <c r="AE73" s="736">
        <v>0.77076809899999998</v>
      </c>
      <c r="AF73" s="736">
        <v>0.77076809899999998</v>
      </c>
      <c r="AG73" s="736">
        <v>0.77076809899999998</v>
      </c>
      <c r="AH73" s="736">
        <v>0.77076809899999998</v>
      </c>
      <c r="AI73" s="736">
        <v>0</v>
      </c>
      <c r="AJ73" s="736">
        <v>0</v>
      </c>
      <c r="AK73" s="736">
        <v>0</v>
      </c>
      <c r="AL73" s="736">
        <v>0</v>
      </c>
      <c r="AM73" s="736">
        <v>0</v>
      </c>
      <c r="AN73" s="736">
        <v>0</v>
      </c>
      <c r="AO73" s="736">
        <v>0</v>
      </c>
      <c r="AP73" s="630"/>
      <c r="AQ73" s="736">
        <v>0</v>
      </c>
      <c r="AR73" s="736">
        <v>0</v>
      </c>
      <c r="AS73" s="736">
        <v>243404.970352173</v>
      </c>
      <c r="AT73" s="736">
        <v>235180.89369201701</v>
      </c>
      <c r="AU73" s="736">
        <v>234433.250831604</v>
      </c>
      <c r="AV73" s="736">
        <v>206005.60617256199</v>
      </c>
      <c r="AW73" s="736">
        <v>193294.03603935201</v>
      </c>
      <c r="AX73" s="736">
        <v>182070.787149429</v>
      </c>
      <c r="AY73" s="736">
        <v>175336.09203529399</v>
      </c>
      <c r="AZ73" s="736">
        <v>174393.40431404099</v>
      </c>
      <c r="BA73" s="736">
        <v>57343.423080444001</v>
      </c>
      <c r="BB73" s="736">
        <v>57227.748359680001</v>
      </c>
      <c r="BC73" s="736">
        <v>47692.546569824</v>
      </c>
      <c r="BD73" s="736">
        <v>47692.546569824</v>
      </c>
      <c r="BE73" s="736">
        <v>44764.066223144997</v>
      </c>
      <c r="BF73" s="736">
        <v>44764.066223144997</v>
      </c>
      <c r="BG73" s="736">
        <v>12447.160949707</v>
      </c>
      <c r="BH73" s="736">
        <v>5682.389282227</v>
      </c>
      <c r="BI73" s="736">
        <v>5682.389282227</v>
      </c>
      <c r="BJ73" s="736">
        <v>5682.389282227</v>
      </c>
      <c r="BK73" s="736">
        <v>5682.389282227</v>
      </c>
      <c r="BL73" s="736">
        <v>5682.389282227</v>
      </c>
      <c r="BM73" s="736">
        <v>5682.389282227</v>
      </c>
      <c r="BN73" s="736">
        <v>0</v>
      </c>
      <c r="BO73" s="736">
        <v>0</v>
      </c>
      <c r="BP73" s="736">
        <v>0</v>
      </c>
      <c r="BQ73" s="736">
        <v>0</v>
      </c>
      <c r="BR73" s="736">
        <v>0</v>
      </c>
      <c r="BS73" s="736">
        <v>0</v>
      </c>
      <c r="BT73" s="739">
        <v>0</v>
      </c>
    </row>
    <row r="74" spans="2:73">
      <c r="B74" s="733" t="s">
        <v>205</v>
      </c>
      <c r="C74" s="733" t="s">
        <v>676</v>
      </c>
      <c r="D74" s="733" t="s">
        <v>687</v>
      </c>
      <c r="E74" s="733" t="s">
        <v>663</v>
      </c>
      <c r="F74" s="733" t="s">
        <v>29</v>
      </c>
      <c r="G74" s="733" t="s">
        <v>677</v>
      </c>
      <c r="H74" s="733">
        <v>2013</v>
      </c>
      <c r="I74" s="641" t="s">
        <v>553</v>
      </c>
      <c r="J74" s="641" t="s">
        <v>569</v>
      </c>
      <c r="K74" s="630"/>
      <c r="L74" s="736">
        <v>0</v>
      </c>
      <c r="M74" s="736">
        <v>0</v>
      </c>
      <c r="N74" s="736">
        <v>154.08045428</v>
      </c>
      <c r="O74" s="736">
        <v>154.08045428</v>
      </c>
      <c r="P74" s="736">
        <v>154.08045428</v>
      </c>
      <c r="Q74" s="736">
        <v>154.08045428</v>
      </c>
      <c r="R74" s="736">
        <v>154.08045428</v>
      </c>
      <c r="S74" s="736">
        <v>154.08045428</v>
      </c>
      <c r="T74" s="736">
        <v>154.08045428</v>
      </c>
      <c r="U74" s="736">
        <v>154.08045428</v>
      </c>
      <c r="V74" s="736">
        <v>154.08045428</v>
      </c>
      <c r="W74" s="736">
        <v>154.08045428</v>
      </c>
      <c r="X74" s="736">
        <v>154.08045428</v>
      </c>
      <c r="Y74" s="736">
        <v>154.08045428</v>
      </c>
      <c r="Z74" s="736">
        <v>154.08045428</v>
      </c>
      <c r="AA74" s="736">
        <v>154.08045428</v>
      </c>
      <c r="AB74" s="736">
        <v>154.08045428</v>
      </c>
      <c r="AC74" s="736">
        <v>154.08045428</v>
      </c>
      <c r="AD74" s="736">
        <v>154.08045428</v>
      </c>
      <c r="AE74" s="736">
        <v>154.08045428</v>
      </c>
      <c r="AF74" s="736">
        <v>141.72303123399999</v>
      </c>
      <c r="AG74" s="736">
        <v>0</v>
      </c>
      <c r="AH74" s="736">
        <v>0</v>
      </c>
      <c r="AI74" s="736">
        <v>0</v>
      </c>
      <c r="AJ74" s="736">
        <v>0</v>
      </c>
      <c r="AK74" s="736">
        <v>0</v>
      </c>
      <c r="AL74" s="736">
        <v>0</v>
      </c>
      <c r="AM74" s="736">
        <v>0</v>
      </c>
      <c r="AN74" s="736">
        <v>0</v>
      </c>
      <c r="AO74" s="736">
        <v>0</v>
      </c>
      <c r="AP74" s="630"/>
      <c r="AQ74" s="736">
        <v>0</v>
      </c>
      <c r="AR74" s="736">
        <v>0</v>
      </c>
      <c r="AS74" s="736">
        <v>286238.38164903002</v>
      </c>
      <c r="AT74" s="736">
        <v>286238.38164903002</v>
      </c>
      <c r="AU74" s="736">
        <v>286238.38164903002</v>
      </c>
      <c r="AV74" s="736">
        <v>286238.38164903002</v>
      </c>
      <c r="AW74" s="736">
        <v>286238.38164903002</v>
      </c>
      <c r="AX74" s="736">
        <v>286238.38164903002</v>
      </c>
      <c r="AY74" s="736">
        <v>286238.38164903002</v>
      </c>
      <c r="AZ74" s="736">
        <v>286238.38164903002</v>
      </c>
      <c r="BA74" s="736">
        <v>286238.38164903002</v>
      </c>
      <c r="BB74" s="736">
        <v>286238.38164903002</v>
      </c>
      <c r="BC74" s="736">
        <v>286238.38164903002</v>
      </c>
      <c r="BD74" s="736">
        <v>286238.38164903002</v>
      </c>
      <c r="BE74" s="736">
        <v>286238.38164903002</v>
      </c>
      <c r="BF74" s="736">
        <v>286238.38164903002</v>
      </c>
      <c r="BG74" s="736">
        <v>286238.38164903002</v>
      </c>
      <c r="BH74" s="736">
        <v>286238.38164903002</v>
      </c>
      <c r="BI74" s="736">
        <v>286238.38164903002</v>
      </c>
      <c r="BJ74" s="736">
        <v>286238.38164903002</v>
      </c>
      <c r="BK74" s="736">
        <v>275187.701466417</v>
      </c>
      <c r="BL74" s="736">
        <v>0</v>
      </c>
      <c r="BM74" s="736">
        <v>0</v>
      </c>
      <c r="BN74" s="736">
        <v>0</v>
      </c>
      <c r="BO74" s="736">
        <v>0</v>
      </c>
      <c r="BP74" s="736">
        <v>0</v>
      </c>
      <c r="BQ74" s="736">
        <v>0</v>
      </c>
      <c r="BR74" s="736">
        <v>0</v>
      </c>
      <c r="BS74" s="736">
        <v>0</v>
      </c>
      <c r="BT74" s="739">
        <v>0</v>
      </c>
    </row>
    <row r="75" spans="2:73">
      <c r="B75" s="733" t="s">
        <v>205</v>
      </c>
      <c r="C75" s="733" t="s">
        <v>676</v>
      </c>
      <c r="D75" s="733" t="s">
        <v>24</v>
      </c>
      <c r="E75" s="733" t="s">
        <v>663</v>
      </c>
      <c r="F75" s="733" t="s">
        <v>29</v>
      </c>
      <c r="G75" s="733" t="s">
        <v>677</v>
      </c>
      <c r="H75" s="733">
        <v>2013</v>
      </c>
      <c r="I75" s="641" t="s">
        <v>553</v>
      </c>
      <c r="J75" s="641" t="s">
        <v>569</v>
      </c>
      <c r="K75" s="630"/>
      <c r="L75" s="736">
        <v>0</v>
      </c>
      <c r="M75" s="736">
        <v>0</v>
      </c>
      <c r="N75" s="736">
        <v>0.54759333099999996</v>
      </c>
      <c r="O75" s="736">
        <v>0.54759333099999996</v>
      </c>
      <c r="P75" s="736">
        <v>0.54759333099999996</v>
      </c>
      <c r="Q75" s="736">
        <v>0.54759333099999996</v>
      </c>
      <c r="R75" s="736">
        <v>0.54759333099999996</v>
      </c>
      <c r="S75" s="736">
        <v>0.54759333099999996</v>
      </c>
      <c r="T75" s="736">
        <v>0.54759333099999996</v>
      </c>
      <c r="U75" s="736">
        <v>0.54759333099999996</v>
      </c>
      <c r="V75" s="736">
        <v>0.54759333099999996</v>
      </c>
      <c r="W75" s="736">
        <v>0.54759333099999996</v>
      </c>
      <c r="X75" s="736">
        <v>0.54759333099999996</v>
      </c>
      <c r="Y75" s="736">
        <v>0.54759333099999996</v>
      </c>
      <c r="Z75" s="736">
        <v>0.44964586899999998</v>
      </c>
      <c r="AA75" s="736">
        <v>0.35169840699999999</v>
      </c>
      <c r="AB75" s="736">
        <v>0.35169840699999999</v>
      </c>
      <c r="AC75" s="736">
        <v>0.35169840699999999</v>
      </c>
      <c r="AD75" s="736">
        <v>0.35169840699999999</v>
      </c>
      <c r="AE75" s="736">
        <v>0.35169840699999999</v>
      </c>
      <c r="AF75" s="736">
        <v>0</v>
      </c>
      <c r="AG75" s="736">
        <v>0</v>
      </c>
      <c r="AH75" s="736">
        <v>0</v>
      </c>
      <c r="AI75" s="736">
        <v>0</v>
      </c>
      <c r="AJ75" s="736">
        <v>0</v>
      </c>
      <c r="AK75" s="736">
        <v>0</v>
      </c>
      <c r="AL75" s="736">
        <v>0</v>
      </c>
      <c r="AM75" s="736">
        <v>0</v>
      </c>
      <c r="AN75" s="736">
        <v>0</v>
      </c>
      <c r="AO75" s="736">
        <v>0</v>
      </c>
      <c r="AP75" s="630"/>
      <c r="AQ75" s="736">
        <v>0</v>
      </c>
      <c r="AR75" s="736">
        <v>0</v>
      </c>
      <c r="AS75" s="736">
        <v>4213.41529455</v>
      </c>
      <c r="AT75" s="736">
        <v>4213.41529455</v>
      </c>
      <c r="AU75" s="736">
        <v>4213.41529455</v>
      </c>
      <c r="AV75" s="736">
        <v>4213.41529455</v>
      </c>
      <c r="AW75" s="736">
        <v>4213.41529455</v>
      </c>
      <c r="AX75" s="736">
        <v>4213.41529455</v>
      </c>
      <c r="AY75" s="736">
        <v>4213.41529455</v>
      </c>
      <c r="AZ75" s="736">
        <v>4213.41529455</v>
      </c>
      <c r="BA75" s="736">
        <v>4213.41529455</v>
      </c>
      <c r="BB75" s="736">
        <v>4213.41529455</v>
      </c>
      <c r="BC75" s="736">
        <v>4213.41529455</v>
      </c>
      <c r="BD75" s="736">
        <v>4213.41529455</v>
      </c>
      <c r="BE75" s="736">
        <v>2718.437647275</v>
      </c>
      <c r="BF75" s="736">
        <v>1223.46</v>
      </c>
      <c r="BG75" s="736">
        <v>1223.46</v>
      </c>
      <c r="BH75" s="736">
        <v>1223.46</v>
      </c>
      <c r="BI75" s="736">
        <v>1223.46</v>
      </c>
      <c r="BJ75" s="736">
        <v>1223.46</v>
      </c>
      <c r="BK75" s="736">
        <v>0</v>
      </c>
      <c r="BL75" s="736">
        <v>0</v>
      </c>
      <c r="BM75" s="736">
        <v>0</v>
      </c>
      <c r="BN75" s="736">
        <v>0</v>
      </c>
      <c r="BO75" s="736">
        <v>0</v>
      </c>
      <c r="BP75" s="736">
        <v>0</v>
      </c>
      <c r="BQ75" s="736">
        <v>0</v>
      </c>
      <c r="BR75" s="736">
        <v>0</v>
      </c>
      <c r="BS75" s="736">
        <v>0</v>
      </c>
      <c r="BT75" s="739">
        <v>0</v>
      </c>
    </row>
    <row r="76" spans="2:73">
      <c r="B76" s="733" t="s">
        <v>205</v>
      </c>
      <c r="C76" s="733" t="s">
        <v>676</v>
      </c>
      <c r="D76" s="733" t="s">
        <v>1</v>
      </c>
      <c r="E76" s="733" t="s">
        <v>663</v>
      </c>
      <c r="F76" s="733" t="s">
        <v>29</v>
      </c>
      <c r="G76" s="733" t="s">
        <v>677</v>
      </c>
      <c r="H76" s="733">
        <v>2013</v>
      </c>
      <c r="I76" s="641" t="s">
        <v>553</v>
      </c>
      <c r="J76" s="641" t="s">
        <v>569</v>
      </c>
      <c r="K76" s="630"/>
      <c r="L76" s="736">
        <v>0</v>
      </c>
      <c r="M76" s="736">
        <v>0</v>
      </c>
      <c r="N76" s="736">
        <v>8.9797435834370332E-3</v>
      </c>
      <c r="O76" s="736">
        <v>8.9797435834370332E-3</v>
      </c>
      <c r="P76" s="736">
        <v>8.9797435834370332E-3</v>
      </c>
      <c r="Q76" s="736">
        <v>8.9797435834370332E-3</v>
      </c>
      <c r="R76" s="736">
        <v>4.9888184209297415E-3</v>
      </c>
      <c r="S76" s="736">
        <v>0</v>
      </c>
      <c r="T76" s="736">
        <v>0</v>
      </c>
      <c r="U76" s="736">
        <v>0</v>
      </c>
      <c r="V76" s="736">
        <v>0</v>
      </c>
      <c r="W76" s="736">
        <v>0</v>
      </c>
      <c r="X76" s="736">
        <v>0</v>
      </c>
      <c r="Y76" s="736">
        <v>0</v>
      </c>
      <c r="Z76" s="736">
        <v>0</v>
      </c>
      <c r="AA76" s="736">
        <v>0</v>
      </c>
      <c r="AB76" s="736">
        <v>0</v>
      </c>
      <c r="AC76" s="736">
        <v>0</v>
      </c>
      <c r="AD76" s="736">
        <v>0</v>
      </c>
      <c r="AE76" s="736">
        <v>0</v>
      </c>
      <c r="AF76" s="736">
        <v>0</v>
      </c>
      <c r="AG76" s="736">
        <v>0</v>
      </c>
      <c r="AH76" s="736">
        <v>0</v>
      </c>
      <c r="AI76" s="736">
        <v>0</v>
      </c>
      <c r="AJ76" s="736">
        <v>0</v>
      </c>
      <c r="AK76" s="736">
        <v>0</v>
      </c>
      <c r="AL76" s="736">
        <v>0</v>
      </c>
      <c r="AM76" s="736">
        <v>0</v>
      </c>
      <c r="AN76" s="736">
        <v>0</v>
      </c>
      <c r="AO76" s="736">
        <v>0</v>
      </c>
      <c r="AP76" s="630"/>
      <c r="AQ76" s="736">
        <v>0</v>
      </c>
      <c r="AR76" s="736">
        <v>0</v>
      </c>
      <c r="AS76" s="736">
        <v>62.84131202170304</v>
      </c>
      <c r="AT76" s="736">
        <v>62.84131202170304</v>
      </c>
      <c r="AU76" s="736">
        <v>62.84131202170304</v>
      </c>
      <c r="AV76" s="736">
        <v>62.84131202170304</v>
      </c>
      <c r="AW76" s="736">
        <v>33.944744759146523</v>
      </c>
      <c r="AX76" s="736">
        <v>0</v>
      </c>
      <c r="AY76" s="736">
        <v>0</v>
      </c>
      <c r="AZ76" s="736">
        <v>0</v>
      </c>
      <c r="BA76" s="736">
        <v>0</v>
      </c>
      <c r="BB76" s="736">
        <v>0</v>
      </c>
      <c r="BC76" s="736">
        <v>0</v>
      </c>
      <c r="BD76" s="736">
        <v>0</v>
      </c>
      <c r="BE76" s="736">
        <v>0</v>
      </c>
      <c r="BF76" s="736">
        <v>0</v>
      </c>
      <c r="BG76" s="736">
        <v>0</v>
      </c>
      <c r="BH76" s="736">
        <v>0</v>
      </c>
      <c r="BI76" s="736">
        <v>0</v>
      </c>
      <c r="BJ76" s="736">
        <v>0</v>
      </c>
      <c r="BK76" s="736">
        <v>0</v>
      </c>
      <c r="BL76" s="736">
        <v>0</v>
      </c>
      <c r="BM76" s="736">
        <v>0</v>
      </c>
      <c r="BN76" s="736">
        <v>0</v>
      </c>
      <c r="BO76" s="736">
        <v>0</v>
      </c>
      <c r="BP76" s="736">
        <v>0</v>
      </c>
      <c r="BQ76" s="736">
        <v>0</v>
      </c>
      <c r="BR76" s="736">
        <v>0</v>
      </c>
      <c r="BS76" s="736">
        <v>0</v>
      </c>
      <c r="BT76" s="739">
        <v>0</v>
      </c>
    </row>
    <row r="77" spans="2:73">
      <c r="B77" s="733" t="s">
        <v>205</v>
      </c>
      <c r="C77" s="733" t="s">
        <v>679</v>
      </c>
      <c r="D77" s="733" t="s">
        <v>21</v>
      </c>
      <c r="E77" s="733" t="s">
        <v>663</v>
      </c>
      <c r="F77" s="733" t="s">
        <v>688</v>
      </c>
      <c r="G77" s="733" t="s">
        <v>677</v>
      </c>
      <c r="H77" s="733">
        <v>2013</v>
      </c>
      <c r="I77" s="641" t="s">
        <v>554</v>
      </c>
      <c r="J77" s="641" t="s">
        <v>562</v>
      </c>
      <c r="K77" s="630"/>
      <c r="L77" s="736">
        <v>0</v>
      </c>
      <c r="M77" s="736">
        <v>0</v>
      </c>
      <c r="N77" s="736">
        <v>0.36903029999999998</v>
      </c>
      <c r="O77" s="736">
        <v>0.36903029999999998</v>
      </c>
      <c r="P77" s="736">
        <v>0.36903029999999998</v>
      </c>
      <c r="Q77" s="736">
        <v>0.36903029999999998</v>
      </c>
      <c r="R77" s="736">
        <v>8.7644695999999994E-2</v>
      </c>
      <c r="S77" s="736">
        <v>8.7644695999999994E-2</v>
      </c>
      <c r="T77" s="736">
        <v>8.7644695999999994E-2</v>
      </c>
      <c r="U77" s="736">
        <v>8.7644695999999994E-2</v>
      </c>
      <c r="V77" s="736">
        <v>8.7644695999999994E-2</v>
      </c>
      <c r="W77" s="736">
        <v>8.7644695999999994E-2</v>
      </c>
      <c r="X77" s="736">
        <v>8.7644695999999994E-2</v>
      </c>
      <c r="Y77" s="736">
        <v>8.7644695999999994E-2</v>
      </c>
      <c r="Z77" s="736">
        <v>0</v>
      </c>
      <c r="AA77" s="736">
        <v>0</v>
      </c>
      <c r="AB77" s="736">
        <v>0</v>
      </c>
      <c r="AC77" s="736">
        <v>0</v>
      </c>
      <c r="AD77" s="736">
        <v>0</v>
      </c>
      <c r="AE77" s="736">
        <v>0</v>
      </c>
      <c r="AF77" s="736">
        <v>0</v>
      </c>
      <c r="AG77" s="736">
        <v>0</v>
      </c>
      <c r="AH77" s="736">
        <v>0</v>
      </c>
      <c r="AI77" s="736">
        <v>0</v>
      </c>
      <c r="AJ77" s="736">
        <v>0</v>
      </c>
      <c r="AK77" s="736">
        <v>0</v>
      </c>
      <c r="AL77" s="736">
        <v>0</v>
      </c>
      <c r="AM77" s="736">
        <v>0</v>
      </c>
      <c r="AN77" s="736">
        <v>0</v>
      </c>
      <c r="AO77" s="736">
        <v>0</v>
      </c>
      <c r="AP77" s="630"/>
      <c r="AQ77" s="736">
        <v>0</v>
      </c>
      <c r="AR77" s="736">
        <v>0</v>
      </c>
      <c r="AS77" s="736">
        <v>1843.9633699999999</v>
      </c>
      <c r="AT77" s="736">
        <v>1843.9633699999999</v>
      </c>
      <c r="AU77" s="736">
        <v>1843.9633699999999</v>
      </c>
      <c r="AV77" s="736">
        <v>1843.9633699999999</v>
      </c>
      <c r="AW77" s="736">
        <v>437.94130030000002</v>
      </c>
      <c r="AX77" s="736">
        <v>437.94130030000002</v>
      </c>
      <c r="AY77" s="736">
        <v>437.94130030000002</v>
      </c>
      <c r="AZ77" s="736">
        <v>437.94130030000002</v>
      </c>
      <c r="BA77" s="736">
        <v>437.94130030000002</v>
      </c>
      <c r="BB77" s="736">
        <v>437.94130030000002</v>
      </c>
      <c r="BC77" s="736">
        <v>437.94130030000002</v>
      </c>
      <c r="BD77" s="736">
        <v>437.94130030000002</v>
      </c>
      <c r="BE77" s="736">
        <v>0</v>
      </c>
      <c r="BF77" s="736">
        <v>0</v>
      </c>
      <c r="BG77" s="736">
        <v>0</v>
      </c>
      <c r="BH77" s="736">
        <v>0</v>
      </c>
      <c r="BI77" s="736">
        <v>0</v>
      </c>
      <c r="BJ77" s="736">
        <v>0</v>
      </c>
      <c r="BK77" s="736">
        <v>0</v>
      </c>
      <c r="BL77" s="736">
        <v>0</v>
      </c>
      <c r="BM77" s="736">
        <v>0</v>
      </c>
      <c r="BN77" s="736">
        <v>0</v>
      </c>
      <c r="BO77" s="736">
        <v>0</v>
      </c>
      <c r="BP77" s="736">
        <v>0</v>
      </c>
      <c r="BQ77" s="736">
        <v>0</v>
      </c>
      <c r="BR77" s="736">
        <v>0</v>
      </c>
      <c r="BS77" s="736">
        <v>0</v>
      </c>
      <c r="BT77" s="739">
        <v>0</v>
      </c>
    </row>
    <row r="78" spans="2:73">
      <c r="B78" s="733" t="s">
        <v>205</v>
      </c>
      <c r="C78" s="733" t="s">
        <v>679</v>
      </c>
      <c r="D78" s="733" t="s">
        <v>20</v>
      </c>
      <c r="E78" s="733" t="s">
        <v>663</v>
      </c>
      <c r="F78" s="733" t="s">
        <v>688</v>
      </c>
      <c r="G78" s="733" t="s">
        <v>677</v>
      </c>
      <c r="H78" s="733">
        <v>2013</v>
      </c>
      <c r="I78" s="641" t="s">
        <v>554</v>
      </c>
      <c r="J78" s="641" t="s">
        <v>562</v>
      </c>
      <c r="K78" s="630"/>
      <c r="L78" s="736">
        <v>0</v>
      </c>
      <c r="M78" s="736">
        <v>0</v>
      </c>
      <c r="N78" s="736">
        <v>0.13443569399999999</v>
      </c>
      <c r="O78" s="736">
        <v>0.13443569399999999</v>
      </c>
      <c r="P78" s="736">
        <v>0.13443569399999999</v>
      </c>
      <c r="Q78" s="736">
        <v>0.13443569399999999</v>
      </c>
      <c r="R78" s="736">
        <v>0</v>
      </c>
      <c r="S78" s="736">
        <v>0</v>
      </c>
      <c r="T78" s="736">
        <v>0</v>
      </c>
      <c r="U78" s="736">
        <v>0</v>
      </c>
      <c r="V78" s="736">
        <v>0</v>
      </c>
      <c r="W78" s="736">
        <v>0</v>
      </c>
      <c r="X78" s="736">
        <v>0</v>
      </c>
      <c r="Y78" s="736">
        <v>0</v>
      </c>
      <c r="Z78" s="736">
        <v>0</v>
      </c>
      <c r="AA78" s="736">
        <v>0</v>
      </c>
      <c r="AB78" s="736">
        <v>0</v>
      </c>
      <c r="AC78" s="736">
        <v>0</v>
      </c>
      <c r="AD78" s="736">
        <v>0</v>
      </c>
      <c r="AE78" s="736">
        <v>0</v>
      </c>
      <c r="AF78" s="736">
        <v>0</v>
      </c>
      <c r="AG78" s="736">
        <v>0</v>
      </c>
      <c r="AH78" s="736">
        <v>0</v>
      </c>
      <c r="AI78" s="736">
        <v>0</v>
      </c>
      <c r="AJ78" s="736">
        <v>0</v>
      </c>
      <c r="AK78" s="736">
        <v>0</v>
      </c>
      <c r="AL78" s="736">
        <v>0</v>
      </c>
      <c r="AM78" s="736">
        <v>0</v>
      </c>
      <c r="AN78" s="736">
        <v>0</v>
      </c>
      <c r="AO78" s="736">
        <v>0</v>
      </c>
      <c r="AP78" s="630"/>
      <c r="AQ78" s="736">
        <v>0</v>
      </c>
      <c r="AR78" s="736">
        <v>0</v>
      </c>
      <c r="AS78" s="736">
        <v>739.10718280000003</v>
      </c>
      <c r="AT78" s="736">
        <v>739.10718280000003</v>
      </c>
      <c r="AU78" s="736">
        <v>739.10718280000003</v>
      </c>
      <c r="AV78" s="736">
        <v>739.10718280000003</v>
      </c>
      <c r="AW78" s="736">
        <v>0</v>
      </c>
      <c r="AX78" s="736">
        <v>0</v>
      </c>
      <c r="AY78" s="736">
        <v>0</v>
      </c>
      <c r="AZ78" s="736">
        <v>0</v>
      </c>
      <c r="BA78" s="736">
        <v>0</v>
      </c>
      <c r="BB78" s="736">
        <v>0</v>
      </c>
      <c r="BC78" s="736">
        <v>0</v>
      </c>
      <c r="BD78" s="736">
        <v>0</v>
      </c>
      <c r="BE78" s="736">
        <v>0</v>
      </c>
      <c r="BF78" s="736">
        <v>0</v>
      </c>
      <c r="BG78" s="736">
        <v>0</v>
      </c>
      <c r="BH78" s="736">
        <v>0</v>
      </c>
      <c r="BI78" s="736">
        <v>0</v>
      </c>
      <c r="BJ78" s="736">
        <v>0</v>
      </c>
      <c r="BK78" s="736">
        <v>0</v>
      </c>
      <c r="BL78" s="736">
        <v>0</v>
      </c>
      <c r="BM78" s="736">
        <v>0</v>
      </c>
      <c r="BN78" s="736">
        <v>0</v>
      </c>
      <c r="BO78" s="736">
        <v>0</v>
      </c>
      <c r="BP78" s="736">
        <v>0</v>
      </c>
      <c r="BQ78" s="736">
        <v>0</v>
      </c>
      <c r="BR78" s="736">
        <v>0</v>
      </c>
      <c r="BS78" s="736">
        <v>0</v>
      </c>
      <c r="BT78" s="739">
        <v>0</v>
      </c>
    </row>
    <row r="79" spans="2:73" ht="15.6">
      <c r="B79" s="733" t="s">
        <v>205</v>
      </c>
      <c r="C79" s="733" t="s">
        <v>679</v>
      </c>
      <c r="D79" s="733" t="s">
        <v>20</v>
      </c>
      <c r="E79" s="733" t="s">
        <v>663</v>
      </c>
      <c r="F79" s="733" t="s">
        <v>688</v>
      </c>
      <c r="G79" s="733" t="s">
        <v>677</v>
      </c>
      <c r="H79" s="733">
        <v>2013</v>
      </c>
      <c r="I79" s="641" t="s">
        <v>554</v>
      </c>
      <c r="J79" s="641" t="s">
        <v>562</v>
      </c>
      <c r="K79" s="630"/>
      <c r="L79" s="736">
        <v>0</v>
      </c>
      <c r="M79" s="736">
        <v>0</v>
      </c>
      <c r="N79" s="736">
        <v>17.637043309999999</v>
      </c>
      <c r="O79" s="736">
        <v>17.637043309999999</v>
      </c>
      <c r="P79" s="736">
        <v>17.637043309999999</v>
      </c>
      <c r="Q79" s="736">
        <v>17.637043309999999</v>
      </c>
      <c r="R79" s="736">
        <v>0</v>
      </c>
      <c r="S79" s="736">
        <v>0</v>
      </c>
      <c r="T79" s="736">
        <v>0</v>
      </c>
      <c r="U79" s="736">
        <v>0</v>
      </c>
      <c r="V79" s="736">
        <v>0</v>
      </c>
      <c r="W79" s="736">
        <v>0</v>
      </c>
      <c r="X79" s="736">
        <v>0</v>
      </c>
      <c r="Y79" s="736">
        <v>0</v>
      </c>
      <c r="Z79" s="736">
        <v>0</v>
      </c>
      <c r="AA79" s="736">
        <v>0</v>
      </c>
      <c r="AB79" s="736">
        <v>0</v>
      </c>
      <c r="AC79" s="736">
        <v>0</v>
      </c>
      <c r="AD79" s="736">
        <v>0</v>
      </c>
      <c r="AE79" s="736">
        <v>0</v>
      </c>
      <c r="AF79" s="736">
        <v>0</v>
      </c>
      <c r="AG79" s="736">
        <v>0</v>
      </c>
      <c r="AH79" s="736">
        <v>0</v>
      </c>
      <c r="AI79" s="736">
        <v>0</v>
      </c>
      <c r="AJ79" s="736">
        <v>0</v>
      </c>
      <c r="AK79" s="736">
        <v>0</v>
      </c>
      <c r="AL79" s="736">
        <v>0</v>
      </c>
      <c r="AM79" s="736">
        <v>0</v>
      </c>
      <c r="AN79" s="736">
        <v>0</v>
      </c>
      <c r="AO79" s="736">
        <v>0</v>
      </c>
      <c r="AP79" s="630"/>
      <c r="AQ79" s="736">
        <v>0</v>
      </c>
      <c r="AR79" s="736">
        <v>0</v>
      </c>
      <c r="AS79" s="736">
        <v>96965.805779999995</v>
      </c>
      <c r="AT79" s="736">
        <v>96965.805779999995</v>
      </c>
      <c r="AU79" s="736">
        <v>96965.805779999995</v>
      </c>
      <c r="AV79" s="736">
        <v>96965.805779999995</v>
      </c>
      <c r="AW79" s="736">
        <v>0</v>
      </c>
      <c r="AX79" s="736">
        <v>0</v>
      </c>
      <c r="AY79" s="736">
        <v>0</v>
      </c>
      <c r="AZ79" s="736">
        <v>0</v>
      </c>
      <c r="BA79" s="736">
        <v>0</v>
      </c>
      <c r="BB79" s="736">
        <v>0</v>
      </c>
      <c r="BC79" s="736">
        <v>0</v>
      </c>
      <c r="BD79" s="736">
        <v>0</v>
      </c>
      <c r="BE79" s="736">
        <v>0</v>
      </c>
      <c r="BF79" s="736">
        <v>0</v>
      </c>
      <c r="BG79" s="736">
        <v>0</v>
      </c>
      <c r="BH79" s="736">
        <v>0</v>
      </c>
      <c r="BI79" s="736">
        <v>0</v>
      </c>
      <c r="BJ79" s="736">
        <v>0</v>
      </c>
      <c r="BK79" s="736">
        <v>0</v>
      </c>
      <c r="BL79" s="736">
        <v>0</v>
      </c>
      <c r="BM79" s="736">
        <v>0</v>
      </c>
      <c r="BN79" s="736">
        <v>0</v>
      </c>
      <c r="BO79" s="736">
        <v>0</v>
      </c>
      <c r="BP79" s="736">
        <v>0</v>
      </c>
      <c r="BQ79" s="736">
        <v>0</v>
      </c>
      <c r="BR79" s="736">
        <v>0</v>
      </c>
      <c r="BS79" s="736">
        <v>0</v>
      </c>
      <c r="BT79" s="739">
        <v>0</v>
      </c>
      <c r="BU79" s="160"/>
    </row>
    <row r="80" spans="2:73" ht="15.6">
      <c r="B80" s="733" t="s">
        <v>205</v>
      </c>
      <c r="C80" s="733" t="s">
        <v>679</v>
      </c>
      <c r="D80" s="733" t="s">
        <v>22</v>
      </c>
      <c r="E80" s="733" t="s">
        <v>663</v>
      </c>
      <c r="F80" s="733" t="s">
        <v>688</v>
      </c>
      <c r="G80" s="733" t="s">
        <v>677</v>
      </c>
      <c r="H80" s="733">
        <v>2013</v>
      </c>
      <c r="I80" s="641" t="s">
        <v>554</v>
      </c>
      <c r="J80" s="641" t="s">
        <v>562</v>
      </c>
      <c r="K80" s="630"/>
      <c r="L80" s="736">
        <v>0</v>
      </c>
      <c r="M80" s="736">
        <v>0</v>
      </c>
      <c r="N80" s="736">
        <v>41.74756816</v>
      </c>
      <c r="O80" s="736">
        <v>40.991232060000002</v>
      </c>
      <c r="P80" s="736">
        <v>40.991232060000002</v>
      </c>
      <c r="Q80" s="736">
        <v>40.991232060000002</v>
      </c>
      <c r="R80" s="736">
        <v>40.991232060000002</v>
      </c>
      <c r="S80" s="736">
        <v>40.650048490000003</v>
      </c>
      <c r="T80" s="736">
        <v>40.650048490000003</v>
      </c>
      <c r="U80" s="736">
        <v>40.650048490000003</v>
      </c>
      <c r="V80" s="736">
        <v>37.565838419999999</v>
      </c>
      <c r="W80" s="736">
        <v>35.078693469999997</v>
      </c>
      <c r="X80" s="736">
        <v>31.566527300000001</v>
      </c>
      <c r="Y80" s="736">
        <v>31.566527300000001</v>
      </c>
      <c r="Z80" s="736">
        <v>31.566527300000001</v>
      </c>
      <c r="AA80" s="736">
        <v>29.63617374</v>
      </c>
      <c r="AB80" s="736">
        <v>29.63617374</v>
      </c>
      <c r="AC80" s="736">
        <v>28.225958039999998</v>
      </c>
      <c r="AD80" s="736">
        <v>5.7222745049999997</v>
      </c>
      <c r="AE80" s="736">
        <v>1.706447646</v>
      </c>
      <c r="AF80" s="736">
        <v>1.706447646</v>
      </c>
      <c r="AG80" s="736">
        <v>1.706447646</v>
      </c>
      <c r="AH80" s="736">
        <v>0</v>
      </c>
      <c r="AI80" s="736">
        <v>0</v>
      </c>
      <c r="AJ80" s="736">
        <v>0</v>
      </c>
      <c r="AK80" s="736">
        <v>0</v>
      </c>
      <c r="AL80" s="736">
        <v>0</v>
      </c>
      <c r="AM80" s="736">
        <v>0</v>
      </c>
      <c r="AN80" s="736">
        <v>0</v>
      </c>
      <c r="AO80" s="736">
        <v>0</v>
      </c>
      <c r="AP80" s="630"/>
      <c r="AQ80" s="736">
        <v>0</v>
      </c>
      <c r="AR80" s="736">
        <v>0</v>
      </c>
      <c r="AS80" s="736">
        <v>370986.3137</v>
      </c>
      <c r="AT80" s="736">
        <v>367828.27929999999</v>
      </c>
      <c r="AU80" s="736">
        <v>367828.27929999999</v>
      </c>
      <c r="AV80" s="736">
        <v>367828.27929999999</v>
      </c>
      <c r="AW80" s="736">
        <v>367828.27929999999</v>
      </c>
      <c r="AX80" s="736">
        <v>365622.01030000002</v>
      </c>
      <c r="AY80" s="736">
        <v>365622.01030000002</v>
      </c>
      <c r="AZ80" s="736">
        <v>353788.2341</v>
      </c>
      <c r="BA80" s="736">
        <v>334368.26510000002</v>
      </c>
      <c r="BB80" s="736">
        <v>318285.10330000002</v>
      </c>
      <c r="BC80" s="736">
        <v>178803.29670000001</v>
      </c>
      <c r="BD80" s="736">
        <v>80683.978400000007</v>
      </c>
      <c r="BE80" s="736">
        <v>80683.978400000007</v>
      </c>
      <c r="BF80" s="736">
        <v>72623.906900000002</v>
      </c>
      <c r="BG80" s="736">
        <v>72623.906900000002</v>
      </c>
      <c r="BH80" s="736">
        <v>61349.961990000003</v>
      </c>
      <c r="BI80" s="736">
        <v>3906.7072229999999</v>
      </c>
      <c r="BJ80" s="736">
        <v>1231.0450169999999</v>
      </c>
      <c r="BK80" s="736">
        <v>1231.0450169999999</v>
      </c>
      <c r="BL80" s="736">
        <v>1231.0450169999999</v>
      </c>
      <c r="BM80" s="736">
        <v>0</v>
      </c>
      <c r="BN80" s="736">
        <v>0</v>
      </c>
      <c r="BO80" s="736">
        <v>0</v>
      </c>
      <c r="BP80" s="736">
        <v>0</v>
      </c>
      <c r="BQ80" s="736">
        <v>0</v>
      </c>
      <c r="BR80" s="736">
        <v>0</v>
      </c>
      <c r="BS80" s="736">
        <v>0</v>
      </c>
      <c r="BT80" s="739">
        <v>0</v>
      </c>
      <c r="BU80" s="160"/>
    </row>
    <row r="81" spans="2:73">
      <c r="B81" s="733" t="s">
        <v>205</v>
      </c>
      <c r="C81" s="733" t="s">
        <v>676</v>
      </c>
      <c r="D81" s="733" t="s">
        <v>4</v>
      </c>
      <c r="E81" s="733" t="s">
        <v>663</v>
      </c>
      <c r="F81" s="733" t="s">
        <v>29</v>
      </c>
      <c r="G81" s="733" t="s">
        <v>677</v>
      </c>
      <c r="H81" s="733">
        <v>2013</v>
      </c>
      <c r="I81" s="641" t="s">
        <v>554</v>
      </c>
      <c r="J81" s="641" t="s">
        <v>569</v>
      </c>
      <c r="K81" s="630"/>
      <c r="L81" s="736">
        <v>0</v>
      </c>
      <c r="M81" s="736">
        <v>0</v>
      </c>
      <c r="N81" s="736">
        <v>1.7000000000000001E-2</v>
      </c>
      <c r="O81" s="736">
        <v>1.7000000000000001E-2</v>
      </c>
      <c r="P81" s="736">
        <v>1.6E-2</v>
      </c>
      <c r="Q81" s="736">
        <v>1.4E-2</v>
      </c>
      <c r="R81" s="736">
        <v>1.4E-2</v>
      </c>
      <c r="S81" s="736">
        <v>1.4E-2</v>
      </c>
      <c r="T81" s="736">
        <v>1.4E-2</v>
      </c>
      <c r="U81" s="736">
        <v>1.4E-2</v>
      </c>
      <c r="V81" s="736">
        <v>1.2E-2</v>
      </c>
      <c r="W81" s="736">
        <v>1.2E-2</v>
      </c>
      <c r="X81" s="736">
        <v>0.01</v>
      </c>
      <c r="Y81" s="736">
        <v>0.01</v>
      </c>
      <c r="Z81" s="736">
        <v>0.01</v>
      </c>
      <c r="AA81" s="736">
        <v>0.01</v>
      </c>
      <c r="AB81" s="736">
        <v>0.01</v>
      </c>
      <c r="AC81" s="736">
        <v>0.01</v>
      </c>
      <c r="AD81" s="736">
        <v>5.0000000000000001E-3</v>
      </c>
      <c r="AE81" s="736">
        <v>5.0000000000000001E-3</v>
      </c>
      <c r="AF81" s="736">
        <v>5.0000000000000001E-3</v>
      </c>
      <c r="AG81" s="736">
        <v>5.0000000000000001E-3</v>
      </c>
      <c r="AH81" s="736">
        <v>0</v>
      </c>
      <c r="AI81" s="736">
        <v>0</v>
      </c>
      <c r="AJ81" s="736">
        <v>0</v>
      </c>
      <c r="AK81" s="736">
        <v>0</v>
      </c>
      <c r="AL81" s="736">
        <v>0</v>
      </c>
      <c r="AM81" s="736">
        <v>0</v>
      </c>
      <c r="AN81" s="736">
        <v>0</v>
      </c>
      <c r="AO81" s="736">
        <v>0</v>
      </c>
      <c r="AP81" s="630"/>
      <c r="AQ81" s="736">
        <v>0</v>
      </c>
      <c r="AR81" s="736">
        <v>0</v>
      </c>
      <c r="AS81" s="736">
        <v>242</v>
      </c>
      <c r="AT81" s="736">
        <v>242</v>
      </c>
      <c r="AU81" s="736">
        <v>230</v>
      </c>
      <c r="AV81" s="736">
        <v>199</v>
      </c>
      <c r="AW81" s="736">
        <v>199</v>
      </c>
      <c r="AX81" s="736">
        <v>199</v>
      </c>
      <c r="AY81" s="736">
        <v>199</v>
      </c>
      <c r="AZ81" s="736">
        <v>199</v>
      </c>
      <c r="BA81" s="736">
        <v>167</v>
      </c>
      <c r="BB81" s="736">
        <v>167</v>
      </c>
      <c r="BC81" s="736">
        <v>159</v>
      </c>
      <c r="BD81" s="736">
        <v>159</v>
      </c>
      <c r="BE81" s="736">
        <v>159</v>
      </c>
      <c r="BF81" s="736">
        <v>159</v>
      </c>
      <c r="BG81" s="736">
        <v>159</v>
      </c>
      <c r="BH81" s="736">
        <v>159</v>
      </c>
      <c r="BI81" s="736">
        <v>84</v>
      </c>
      <c r="BJ81" s="736">
        <v>84</v>
      </c>
      <c r="BK81" s="736">
        <v>84</v>
      </c>
      <c r="BL81" s="736">
        <v>84</v>
      </c>
      <c r="BM81" s="736">
        <v>0</v>
      </c>
      <c r="BN81" s="736">
        <v>0</v>
      </c>
      <c r="BO81" s="736">
        <v>0</v>
      </c>
      <c r="BP81" s="736">
        <v>0</v>
      </c>
      <c r="BQ81" s="736">
        <v>0</v>
      </c>
      <c r="BR81" s="736">
        <v>0</v>
      </c>
      <c r="BS81" s="736">
        <v>0</v>
      </c>
      <c r="BT81" s="739">
        <v>0</v>
      </c>
    </row>
    <row r="82" spans="2:73" ht="15.6">
      <c r="B82" s="733" t="s">
        <v>205</v>
      </c>
      <c r="C82" s="733" t="s">
        <v>695</v>
      </c>
      <c r="D82" s="733" t="s">
        <v>14</v>
      </c>
      <c r="E82" s="733" t="s">
        <v>663</v>
      </c>
      <c r="F82" s="733" t="s">
        <v>29</v>
      </c>
      <c r="G82" s="733" t="s">
        <v>677</v>
      </c>
      <c r="H82" s="733">
        <v>2013</v>
      </c>
      <c r="I82" s="641" t="s">
        <v>554</v>
      </c>
      <c r="J82" s="641" t="s">
        <v>562</v>
      </c>
      <c r="K82" s="630"/>
      <c r="L82" s="736">
        <v>0</v>
      </c>
      <c r="M82" s="736">
        <v>0</v>
      </c>
      <c r="N82" s="736">
        <v>13.06014719</v>
      </c>
      <c r="O82" s="736">
        <v>13.005175400000001</v>
      </c>
      <c r="P82" s="736">
        <v>13.00017796</v>
      </c>
      <c r="Q82" s="736">
        <v>12.70101281</v>
      </c>
      <c r="R82" s="736">
        <v>12.571419970000001</v>
      </c>
      <c r="S82" s="736">
        <v>12.44182711</v>
      </c>
      <c r="T82" s="736">
        <v>12.39668541</v>
      </c>
      <c r="U82" s="736">
        <v>12.39668541</v>
      </c>
      <c r="V82" s="736">
        <v>11.14242048</v>
      </c>
      <c r="W82" s="736">
        <v>11.017756840000001</v>
      </c>
      <c r="X82" s="736">
        <v>10.763875990000001</v>
      </c>
      <c r="Y82" s="736">
        <v>10.763875990000001</v>
      </c>
      <c r="Z82" s="736">
        <v>10.08527129</v>
      </c>
      <c r="AA82" s="736">
        <v>10.08527129</v>
      </c>
      <c r="AB82" s="736">
        <v>6.0812714190000001</v>
      </c>
      <c r="AC82" s="736">
        <v>5.6754714249999996</v>
      </c>
      <c r="AD82" s="736">
        <v>5.6754714249999996</v>
      </c>
      <c r="AE82" s="736">
        <v>5.6754714249999996</v>
      </c>
      <c r="AF82" s="736">
        <v>5.6754714249999996</v>
      </c>
      <c r="AG82" s="736">
        <v>5.6754714249999996</v>
      </c>
      <c r="AH82" s="736">
        <v>0.75275525499999996</v>
      </c>
      <c r="AI82" s="736">
        <v>0</v>
      </c>
      <c r="AJ82" s="736">
        <v>0</v>
      </c>
      <c r="AK82" s="736">
        <v>0</v>
      </c>
      <c r="AL82" s="736">
        <v>0</v>
      </c>
      <c r="AM82" s="736">
        <v>0</v>
      </c>
      <c r="AN82" s="736">
        <v>0</v>
      </c>
      <c r="AO82" s="736">
        <v>0</v>
      </c>
      <c r="AP82" s="630"/>
      <c r="AQ82" s="736">
        <v>0</v>
      </c>
      <c r="AR82" s="736">
        <v>0</v>
      </c>
      <c r="AS82" s="736">
        <v>96596.111359999995</v>
      </c>
      <c r="AT82" s="736">
        <v>95525.608160000003</v>
      </c>
      <c r="AU82" s="736">
        <v>95428.289730000004</v>
      </c>
      <c r="AV82" s="736">
        <v>89682.016029999999</v>
      </c>
      <c r="AW82" s="736">
        <v>87198.153520000007</v>
      </c>
      <c r="AX82" s="736">
        <v>84714.29045</v>
      </c>
      <c r="AY82" s="736">
        <v>83848.30674</v>
      </c>
      <c r="AZ82" s="736">
        <v>83848.30674</v>
      </c>
      <c r="BA82" s="736">
        <v>59764.166920000003</v>
      </c>
      <c r="BB82" s="736">
        <v>59647.712379999997</v>
      </c>
      <c r="BC82" s="736">
        <v>56533.13998</v>
      </c>
      <c r="BD82" s="736">
        <v>56533.13998</v>
      </c>
      <c r="BE82" s="736">
        <v>54277.325929999999</v>
      </c>
      <c r="BF82" s="736">
        <v>54277.325929999999</v>
      </c>
      <c r="BG82" s="736">
        <v>21356.325929999999</v>
      </c>
      <c r="BH82" s="736">
        <v>18004.325929999999</v>
      </c>
      <c r="BI82" s="736">
        <v>18004.325929999999</v>
      </c>
      <c r="BJ82" s="736">
        <v>18004.325929999999</v>
      </c>
      <c r="BK82" s="736">
        <v>18004.325929999999</v>
      </c>
      <c r="BL82" s="736">
        <v>18004.325929999999</v>
      </c>
      <c r="BM82" s="736">
        <v>5547.0789180000002</v>
      </c>
      <c r="BN82" s="736">
        <v>0</v>
      </c>
      <c r="BO82" s="736">
        <v>0</v>
      </c>
      <c r="BP82" s="736">
        <v>0</v>
      </c>
      <c r="BQ82" s="736">
        <v>0</v>
      </c>
      <c r="BR82" s="736">
        <v>0</v>
      </c>
      <c r="BS82" s="736">
        <v>0</v>
      </c>
      <c r="BT82" s="739">
        <v>0</v>
      </c>
      <c r="BU82" s="160"/>
    </row>
    <row r="83" spans="2:73" ht="15.6">
      <c r="B83" s="733" t="s">
        <v>205</v>
      </c>
      <c r="C83" s="733" t="s">
        <v>676</v>
      </c>
      <c r="D83" s="733" t="s">
        <v>3</v>
      </c>
      <c r="E83" s="733" t="s">
        <v>663</v>
      </c>
      <c r="F83" s="733" t="s">
        <v>29</v>
      </c>
      <c r="G83" s="733" t="s">
        <v>678</v>
      </c>
      <c r="H83" s="733">
        <v>2013</v>
      </c>
      <c r="I83" s="641" t="s">
        <v>554</v>
      </c>
      <c r="J83" s="641" t="s">
        <v>562</v>
      </c>
      <c r="K83" s="630"/>
      <c r="L83" s="736">
        <v>0</v>
      </c>
      <c r="M83" s="736">
        <v>0</v>
      </c>
      <c r="N83" s="736">
        <v>11.866894172</v>
      </c>
      <c r="O83" s="736">
        <v>11.866894172</v>
      </c>
      <c r="P83" s="736">
        <v>11.866894172</v>
      </c>
      <c r="Q83" s="736">
        <v>11.866894172</v>
      </c>
      <c r="R83" s="736">
        <v>11.866894172</v>
      </c>
      <c r="S83" s="736">
        <v>11.866894172</v>
      </c>
      <c r="T83" s="736">
        <v>11.866894172</v>
      </c>
      <c r="U83" s="736">
        <v>11.866894172</v>
      </c>
      <c r="V83" s="736">
        <v>11.866894172</v>
      </c>
      <c r="W83" s="736">
        <v>11.866894172</v>
      </c>
      <c r="X83" s="736">
        <v>11.866894172</v>
      </c>
      <c r="Y83" s="736">
        <v>11.866894172</v>
      </c>
      <c r="Z83" s="736">
        <v>11.866894172</v>
      </c>
      <c r="AA83" s="736">
        <v>11.866894172</v>
      </c>
      <c r="AB83" s="736">
        <v>11.866894172</v>
      </c>
      <c r="AC83" s="736">
        <v>11.866894172</v>
      </c>
      <c r="AD83" s="736">
        <v>11.866894172</v>
      </c>
      <c r="AE83" s="736">
        <v>11.866894172</v>
      </c>
      <c r="AF83" s="736">
        <v>10.51747913</v>
      </c>
      <c r="AG83" s="736">
        <v>0</v>
      </c>
      <c r="AH83" s="736">
        <v>0</v>
      </c>
      <c r="AI83" s="736">
        <v>0</v>
      </c>
      <c r="AJ83" s="736">
        <v>0</v>
      </c>
      <c r="AK83" s="736">
        <v>0</v>
      </c>
      <c r="AL83" s="736">
        <v>0</v>
      </c>
      <c r="AM83" s="736">
        <v>0</v>
      </c>
      <c r="AN83" s="736">
        <v>0</v>
      </c>
      <c r="AO83" s="736">
        <v>0</v>
      </c>
      <c r="AP83" s="630"/>
      <c r="AQ83" s="736">
        <v>0</v>
      </c>
      <c r="AR83" s="736">
        <v>0</v>
      </c>
      <c r="AS83" s="736">
        <v>21628.813236490001</v>
      </c>
      <c r="AT83" s="736">
        <v>21628.813236490001</v>
      </c>
      <c r="AU83" s="736">
        <v>21628.813236490001</v>
      </c>
      <c r="AV83" s="736">
        <v>21628.813236490001</v>
      </c>
      <c r="AW83" s="736">
        <v>21628.813236490001</v>
      </c>
      <c r="AX83" s="736">
        <v>21628.813236490001</v>
      </c>
      <c r="AY83" s="736">
        <v>21628.813236490001</v>
      </c>
      <c r="AZ83" s="736">
        <v>21628.813236490001</v>
      </c>
      <c r="BA83" s="736">
        <v>21628.813236490001</v>
      </c>
      <c r="BB83" s="736">
        <v>21628.813236490001</v>
      </c>
      <c r="BC83" s="736">
        <v>21628.813236490001</v>
      </c>
      <c r="BD83" s="736">
        <v>21628.813236490001</v>
      </c>
      <c r="BE83" s="736">
        <v>21628.813236490001</v>
      </c>
      <c r="BF83" s="736">
        <v>21628.813236490001</v>
      </c>
      <c r="BG83" s="736">
        <v>21628.813236490001</v>
      </c>
      <c r="BH83" s="736">
        <v>21628.813236490001</v>
      </c>
      <c r="BI83" s="736">
        <v>21628.813236490001</v>
      </c>
      <c r="BJ83" s="736">
        <v>21628.813236490001</v>
      </c>
      <c r="BK83" s="736">
        <v>20422.09287</v>
      </c>
      <c r="BL83" s="736">
        <v>0</v>
      </c>
      <c r="BM83" s="736">
        <v>0</v>
      </c>
      <c r="BN83" s="736">
        <v>0</v>
      </c>
      <c r="BO83" s="736">
        <v>0</v>
      </c>
      <c r="BP83" s="736">
        <v>0</v>
      </c>
      <c r="BQ83" s="736">
        <v>0</v>
      </c>
      <c r="BR83" s="736">
        <v>0</v>
      </c>
      <c r="BS83" s="736">
        <v>0</v>
      </c>
      <c r="BT83" s="739">
        <v>0</v>
      </c>
      <c r="BU83" s="160"/>
    </row>
    <row r="84" spans="2:73" ht="15.6">
      <c r="B84" s="733" t="s">
        <v>675</v>
      </c>
      <c r="C84" s="733" t="s">
        <v>683</v>
      </c>
      <c r="D84" s="733" t="s">
        <v>689</v>
      </c>
      <c r="E84" s="733" t="s">
        <v>663</v>
      </c>
      <c r="F84" s="733" t="s">
        <v>683</v>
      </c>
      <c r="G84" s="733" t="s">
        <v>677</v>
      </c>
      <c r="H84" s="733">
        <v>2013</v>
      </c>
      <c r="I84" s="641" t="s">
        <v>554</v>
      </c>
      <c r="J84" s="641" t="s">
        <v>562</v>
      </c>
      <c r="K84" s="630"/>
      <c r="L84" s="736">
        <v>0</v>
      </c>
      <c r="M84" s="736">
        <v>0</v>
      </c>
      <c r="N84" s="736">
        <v>0.17749799999999999</v>
      </c>
      <c r="O84" s="736">
        <v>0.17749799999999999</v>
      </c>
      <c r="P84" s="736">
        <v>0.17749799999999999</v>
      </c>
      <c r="Q84" s="736">
        <v>0</v>
      </c>
      <c r="R84" s="736">
        <v>0</v>
      </c>
      <c r="S84" s="736">
        <v>0</v>
      </c>
      <c r="T84" s="736">
        <v>0</v>
      </c>
      <c r="U84" s="736">
        <v>0</v>
      </c>
      <c r="V84" s="736">
        <v>0</v>
      </c>
      <c r="W84" s="736">
        <v>0</v>
      </c>
      <c r="X84" s="736">
        <v>0</v>
      </c>
      <c r="Y84" s="736">
        <v>0</v>
      </c>
      <c r="Z84" s="736">
        <v>0</v>
      </c>
      <c r="AA84" s="736">
        <v>0</v>
      </c>
      <c r="AB84" s="736">
        <v>0</v>
      </c>
      <c r="AC84" s="736">
        <v>0</v>
      </c>
      <c r="AD84" s="736">
        <v>0</v>
      </c>
      <c r="AE84" s="736">
        <v>0</v>
      </c>
      <c r="AF84" s="736">
        <v>0</v>
      </c>
      <c r="AG84" s="736">
        <v>0</v>
      </c>
      <c r="AH84" s="736">
        <v>0</v>
      </c>
      <c r="AI84" s="736">
        <v>0</v>
      </c>
      <c r="AJ84" s="736">
        <v>0</v>
      </c>
      <c r="AK84" s="736">
        <v>0</v>
      </c>
      <c r="AL84" s="736">
        <v>0</v>
      </c>
      <c r="AM84" s="736">
        <v>0</v>
      </c>
      <c r="AN84" s="736">
        <v>0</v>
      </c>
      <c r="AO84" s="736">
        <v>0</v>
      </c>
      <c r="AP84" s="630"/>
      <c r="AQ84" s="736">
        <v>0</v>
      </c>
      <c r="AR84" s="736">
        <v>0</v>
      </c>
      <c r="AS84" s="736">
        <v>10467.69231</v>
      </c>
      <c r="AT84" s="736">
        <v>10467.69231</v>
      </c>
      <c r="AU84" s="736">
        <v>10467.69231</v>
      </c>
      <c r="AV84" s="736">
        <v>0</v>
      </c>
      <c r="AW84" s="736">
        <v>0</v>
      </c>
      <c r="AX84" s="736">
        <v>0</v>
      </c>
      <c r="AY84" s="736">
        <v>0</v>
      </c>
      <c r="AZ84" s="736">
        <v>0</v>
      </c>
      <c r="BA84" s="736">
        <v>0</v>
      </c>
      <c r="BB84" s="736">
        <v>0</v>
      </c>
      <c r="BC84" s="736">
        <v>0</v>
      </c>
      <c r="BD84" s="736">
        <v>0</v>
      </c>
      <c r="BE84" s="736">
        <v>0</v>
      </c>
      <c r="BF84" s="736">
        <v>0</v>
      </c>
      <c r="BG84" s="736">
        <v>0</v>
      </c>
      <c r="BH84" s="736">
        <v>0</v>
      </c>
      <c r="BI84" s="736">
        <v>0</v>
      </c>
      <c r="BJ84" s="736">
        <v>0</v>
      </c>
      <c r="BK84" s="736">
        <v>0</v>
      </c>
      <c r="BL84" s="736">
        <v>0</v>
      </c>
      <c r="BM84" s="736">
        <v>0</v>
      </c>
      <c r="BN84" s="736">
        <v>0</v>
      </c>
      <c r="BO84" s="736">
        <v>0</v>
      </c>
      <c r="BP84" s="736">
        <v>0</v>
      </c>
      <c r="BQ84" s="736">
        <v>0</v>
      </c>
      <c r="BR84" s="736">
        <v>0</v>
      </c>
      <c r="BS84" s="736">
        <v>0</v>
      </c>
      <c r="BT84" s="739">
        <v>0</v>
      </c>
      <c r="BU84" s="160"/>
    </row>
    <row r="85" spans="2:73">
      <c r="B85" s="733" t="s">
        <v>205</v>
      </c>
      <c r="C85" s="733" t="s">
        <v>679</v>
      </c>
      <c r="D85" s="733" t="s">
        <v>21</v>
      </c>
      <c r="E85" s="733" t="s">
        <v>663</v>
      </c>
      <c r="F85" s="733" t="s">
        <v>688</v>
      </c>
      <c r="G85" s="733" t="s">
        <v>677</v>
      </c>
      <c r="H85" s="733">
        <v>2014</v>
      </c>
      <c r="I85" s="641" t="s">
        <v>554</v>
      </c>
      <c r="J85" s="641" t="s">
        <v>569</v>
      </c>
      <c r="K85" s="630"/>
      <c r="L85" s="736">
        <v>0</v>
      </c>
      <c r="M85" s="736">
        <v>0</v>
      </c>
      <c r="N85" s="736">
        <v>0</v>
      </c>
      <c r="O85" s="736">
        <v>162.221156157</v>
      </c>
      <c r="P85" s="736">
        <v>161.947451457</v>
      </c>
      <c r="Q85" s="736">
        <v>158.264976757</v>
      </c>
      <c r="R85" s="736">
        <v>76.198596705</v>
      </c>
      <c r="S85" s="736">
        <v>76.198596705</v>
      </c>
      <c r="T85" s="736">
        <v>76.198596705</v>
      </c>
      <c r="U85" s="736">
        <v>76.198596705</v>
      </c>
      <c r="V85" s="736">
        <v>76.198596705</v>
      </c>
      <c r="W85" s="736">
        <v>76.198596705</v>
      </c>
      <c r="X85" s="736">
        <v>76.198596705</v>
      </c>
      <c r="Y85" s="736">
        <v>75.118487904999995</v>
      </c>
      <c r="Z85" s="736">
        <v>46.050615985</v>
      </c>
      <c r="AA85" s="736">
        <v>0</v>
      </c>
      <c r="AB85" s="736">
        <v>0</v>
      </c>
      <c r="AC85" s="736">
        <v>0</v>
      </c>
      <c r="AD85" s="736">
        <v>0</v>
      </c>
      <c r="AE85" s="736">
        <v>0</v>
      </c>
      <c r="AF85" s="736">
        <v>0</v>
      </c>
      <c r="AG85" s="736">
        <v>0</v>
      </c>
      <c r="AH85" s="736">
        <v>0</v>
      </c>
      <c r="AI85" s="736">
        <v>0</v>
      </c>
      <c r="AJ85" s="736">
        <v>0</v>
      </c>
      <c r="AK85" s="736">
        <v>0</v>
      </c>
      <c r="AL85" s="736">
        <v>0</v>
      </c>
      <c r="AM85" s="736">
        <v>0</v>
      </c>
      <c r="AN85" s="736">
        <v>0</v>
      </c>
      <c r="AO85" s="736">
        <v>0</v>
      </c>
      <c r="AP85" s="630"/>
      <c r="AQ85" s="736">
        <v>0</v>
      </c>
      <c r="AR85" s="736">
        <v>0</v>
      </c>
      <c r="AS85" s="736">
        <v>0</v>
      </c>
      <c r="AT85" s="736">
        <v>514791.34120299999</v>
      </c>
      <c r="AU85" s="736">
        <v>513719.28560300003</v>
      </c>
      <c r="AV85" s="736">
        <v>500480.34850299999</v>
      </c>
      <c r="AW85" s="736">
        <v>255010.02311399998</v>
      </c>
      <c r="AX85" s="736">
        <v>255010.02311399998</v>
      </c>
      <c r="AY85" s="736">
        <v>255010.02311399998</v>
      </c>
      <c r="AZ85" s="736">
        <v>255010.02311399998</v>
      </c>
      <c r="BA85" s="736">
        <v>255010.02311399998</v>
      </c>
      <c r="BB85" s="736">
        <v>255010.02311399998</v>
      </c>
      <c r="BC85" s="736">
        <v>255010.02311399998</v>
      </c>
      <c r="BD85" s="736">
        <v>245050.30491399998</v>
      </c>
      <c r="BE85" s="736">
        <v>139644.593914</v>
      </c>
      <c r="BF85" s="736">
        <v>0</v>
      </c>
      <c r="BG85" s="736">
        <v>0</v>
      </c>
      <c r="BH85" s="736">
        <v>0</v>
      </c>
      <c r="BI85" s="736">
        <v>0</v>
      </c>
      <c r="BJ85" s="736">
        <v>0</v>
      </c>
      <c r="BK85" s="736">
        <v>0</v>
      </c>
      <c r="BL85" s="736">
        <v>0</v>
      </c>
      <c r="BM85" s="736">
        <v>0</v>
      </c>
      <c r="BN85" s="736">
        <v>0</v>
      </c>
      <c r="BO85" s="736">
        <v>0</v>
      </c>
      <c r="BP85" s="736">
        <v>0</v>
      </c>
      <c r="BQ85" s="736">
        <v>0</v>
      </c>
      <c r="BR85" s="736">
        <v>0</v>
      </c>
      <c r="BS85" s="736">
        <v>0</v>
      </c>
      <c r="BT85" s="739">
        <v>0</v>
      </c>
    </row>
    <row r="86" spans="2:73">
      <c r="B86" s="733" t="s">
        <v>205</v>
      </c>
      <c r="C86" s="733" t="s">
        <v>679</v>
      </c>
      <c r="D86" s="733" t="s">
        <v>20</v>
      </c>
      <c r="E86" s="733" t="s">
        <v>663</v>
      </c>
      <c r="F86" s="733" t="s">
        <v>688</v>
      </c>
      <c r="G86" s="733" t="s">
        <v>677</v>
      </c>
      <c r="H86" s="733">
        <v>2014</v>
      </c>
      <c r="I86" s="641" t="s">
        <v>554</v>
      </c>
      <c r="J86" s="641" t="s">
        <v>569</v>
      </c>
      <c r="K86" s="630"/>
      <c r="L86" s="742">
        <v>0</v>
      </c>
      <c r="M86" s="742">
        <v>0</v>
      </c>
      <c r="N86" s="742">
        <v>0</v>
      </c>
      <c r="O86" s="742">
        <v>26.73386103</v>
      </c>
      <c r="P86" s="742">
        <v>26.73386103</v>
      </c>
      <c r="Q86" s="742">
        <v>26.73386103</v>
      </c>
      <c r="R86" s="742">
        <v>26.73386103</v>
      </c>
      <c r="S86" s="742">
        <v>0</v>
      </c>
      <c r="T86" s="742">
        <v>0</v>
      </c>
      <c r="U86" s="742">
        <v>0</v>
      </c>
      <c r="V86" s="742">
        <v>0</v>
      </c>
      <c r="W86" s="742">
        <v>0</v>
      </c>
      <c r="X86" s="742">
        <v>0</v>
      </c>
      <c r="Y86" s="742">
        <v>0</v>
      </c>
      <c r="Z86" s="742">
        <v>0</v>
      </c>
      <c r="AA86" s="742">
        <v>0</v>
      </c>
      <c r="AB86" s="742">
        <v>0</v>
      </c>
      <c r="AC86" s="742">
        <v>0</v>
      </c>
      <c r="AD86" s="742">
        <v>0</v>
      </c>
      <c r="AE86" s="742">
        <v>0</v>
      </c>
      <c r="AF86" s="742">
        <v>0</v>
      </c>
      <c r="AG86" s="742">
        <v>0</v>
      </c>
      <c r="AH86" s="742">
        <v>0</v>
      </c>
      <c r="AI86" s="742">
        <v>0</v>
      </c>
      <c r="AJ86" s="742">
        <v>0</v>
      </c>
      <c r="AK86" s="742">
        <v>0</v>
      </c>
      <c r="AL86" s="742">
        <v>0</v>
      </c>
      <c r="AM86" s="742">
        <v>0</v>
      </c>
      <c r="AN86" s="742">
        <v>0</v>
      </c>
      <c r="AO86" s="742">
        <v>0</v>
      </c>
      <c r="AP86" s="630"/>
      <c r="AQ86" s="742">
        <v>0</v>
      </c>
      <c r="AR86" s="742">
        <v>0</v>
      </c>
      <c r="AS86" s="742">
        <v>0</v>
      </c>
      <c r="AT86" s="742">
        <v>130547.1401</v>
      </c>
      <c r="AU86" s="742">
        <v>130547.1401</v>
      </c>
      <c r="AV86" s="742">
        <v>130547.1401</v>
      </c>
      <c r="AW86" s="742">
        <v>130547.1401</v>
      </c>
      <c r="AX86" s="742">
        <v>0</v>
      </c>
      <c r="AY86" s="742">
        <v>0</v>
      </c>
      <c r="AZ86" s="742">
        <v>0</v>
      </c>
      <c r="BA86" s="742">
        <v>0</v>
      </c>
      <c r="BB86" s="742">
        <v>0</v>
      </c>
      <c r="BC86" s="742">
        <v>0</v>
      </c>
      <c r="BD86" s="742">
        <v>0</v>
      </c>
      <c r="BE86" s="742">
        <v>0</v>
      </c>
      <c r="BF86" s="742">
        <v>0</v>
      </c>
      <c r="BG86" s="742">
        <v>0</v>
      </c>
      <c r="BH86" s="742">
        <v>0</v>
      </c>
      <c r="BI86" s="742">
        <v>0</v>
      </c>
      <c r="BJ86" s="742">
        <v>0</v>
      </c>
      <c r="BK86" s="742">
        <v>0</v>
      </c>
      <c r="BL86" s="742">
        <v>0</v>
      </c>
      <c r="BM86" s="742">
        <v>0</v>
      </c>
      <c r="BN86" s="742">
        <v>0</v>
      </c>
      <c r="BO86" s="742">
        <v>0</v>
      </c>
      <c r="BP86" s="742">
        <v>0</v>
      </c>
      <c r="BQ86" s="742">
        <v>0</v>
      </c>
      <c r="BR86" s="742">
        <v>0</v>
      </c>
      <c r="BS86" s="742">
        <v>0</v>
      </c>
      <c r="BT86" s="743">
        <v>0</v>
      </c>
    </row>
    <row r="87" spans="2:73">
      <c r="B87" s="733" t="s">
        <v>205</v>
      </c>
      <c r="C87" s="733" t="s">
        <v>679</v>
      </c>
      <c r="D87" s="733" t="s">
        <v>22</v>
      </c>
      <c r="E87" s="733" t="s">
        <v>663</v>
      </c>
      <c r="F87" s="733" t="s">
        <v>688</v>
      </c>
      <c r="G87" s="733" t="s">
        <v>677</v>
      </c>
      <c r="H87" s="733">
        <v>2014</v>
      </c>
      <c r="I87" s="641" t="s">
        <v>554</v>
      </c>
      <c r="J87" s="641" t="s">
        <v>569</v>
      </c>
      <c r="K87" s="630"/>
      <c r="L87" s="738">
        <v>0</v>
      </c>
      <c r="M87" s="738">
        <v>0</v>
      </c>
      <c r="N87" s="738">
        <v>0</v>
      </c>
      <c r="O87" s="738">
        <v>534.12984849999998</v>
      </c>
      <c r="P87" s="738">
        <v>533.52554750000002</v>
      </c>
      <c r="Q87" s="738">
        <v>533.52554750000002</v>
      </c>
      <c r="R87" s="738">
        <v>531.67169650000005</v>
      </c>
      <c r="S87" s="738">
        <v>531.67169650000005</v>
      </c>
      <c r="T87" s="738">
        <v>531.67169650000005</v>
      </c>
      <c r="U87" s="738">
        <v>505.82766589999994</v>
      </c>
      <c r="V87" s="738">
        <v>505.82766589999994</v>
      </c>
      <c r="W87" s="738">
        <v>470.92480289999997</v>
      </c>
      <c r="X87" s="738">
        <v>361.4369385</v>
      </c>
      <c r="Y87" s="738">
        <v>234.5260772</v>
      </c>
      <c r="Z87" s="738">
        <v>210.60108</v>
      </c>
      <c r="AA87" s="738">
        <v>139.43237450000001</v>
      </c>
      <c r="AB87" s="738">
        <v>139.43237450000001</v>
      </c>
      <c r="AC87" s="738">
        <v>139.43237450000001</v>
      </c>
      <c r="AD87" s="738">
        <v>110.9635983</v>
      </c>
      <c r="AE87" s="738">
        <v>30.187405210000001</v>
      </c>
      <c r="AF87" s="738">
        <v>30.187405210000001</v>
      </c>
      <c r="AG87" s="738">
        <v>30.187405210000001</v>
      </c>
      <c r="AH87" s="738">
        <v>30.187405210000001</v>
      </c>
      <c r="AI87" s="738">
        <v>0</v>
      </c>
      <c r="AJ87" s="738">
        <v>0</v>
      </c>
      <c r="AK87" s="738">
        <v>0</v>
      </c>
      <c r="AL87" s="738">
        <v>0</v>
      </c>
      <c r="AM87" s="738">
        <v>0</v>
      </c>
      <c r="AN87" s="738">
        <v>0</v>
      </c>
      <c r="AO87" s="738">
        <v>0</v>
      </c>
      <c r="AP87" s="630"/>
      <c r="AQ87" s="738">
        <v>0</v>
      </c>
      <c r="AR87" s="738">
        <v>0</v>
      </c>
      <c r="AS87" s="738">
        <v>0</v>
      </c>
      <c r="AT87" s="738">
        <v>3822995.807</v>
      </c>
      <c r="AU87" s="738">
        <v>3820890.7310000001</v>
      </c>
      <c r="AV87" s="738">
        <v>3820890.7310000001</v>
      </c>
      <c r="AW87" s="738">
        <v>3814432.8620000002</v>
      </c>
      <c r="AX87" s="738">
        <v>3814432.8620000002</v>
      </c>
      <c r="AY87" s="738">
        <v>3814432.8620000002</v>
      </c>
      <c r="AZ87" s="738">
        <v>3667208.3480000002</v>
      </c>
      <c r="BA87" s="738">
        <v>3667208.3480000002</v>
      </c>
      <c r="BB87" s="738">
        <v>3330192.5669999998</v>
      </c>
      <c r="BC87" s="738">
        <v>2616945.2620000001</v>
      </c>
      <c r="BD87" s="738">
        <v>1749486.1910000001</v>
      </c>
      <c r="BE87" s="738">
        <v>1435227.1580000001</v>
      </c>
      <c r="BF87" s="738">
        <v>954037.96120000002</v>
      </c>
      <c r="BG87" s="738">
        <v>954037.96120000002</v>
      </c>
      <c r="BH87" s="738">
        <v>954037.96120000002</v>
      </c>
      <c r="BI87" s="738">
        <v>748801.02910000004</v>
      </c>
      <c r="BJ87" s="738">
        <v>52423.95175</v>
      </c>
      <c r="BK87" s="738">
        <v>52423.95175</v>
      </c>
      <c r="BL87" s="738">
        <v>52423.95175</v>
      </c>
      <c r="BM87" s="738">
        <v>52423.95175</v>
      </c>
      <c r="BN87" s="738">
        <v>0</v>
      </c>
      <c r="BO87" s="738">
        <v>0</v>
      </c>
      <c r="BP87" s="738">
        <v>0</v>
      </c>
      <c r="BQ87" s="738">
        <v>0</v>
      </c>
      <c r="BR87" s="738">
        <v>0</v>
      </c>
      <c r="BS87" s="738">
        <v>0</v>
      </c>
      <c r="BT87" s="740">
        <v>0</v>
      </c>
    </row>
    <row r="88" spans="2:73">
      <c r="B88" s="733" t="s">
        <v>205</v>
      </c>
      <c r="C88" s="733" t="s">
        <v>676</v>
      </c>
      <c r="D88" s="733" t="s">
        <v>2</v>
      </c>
      <c r="E88" s="733" t="s">
        <v>663</v>
      </c>
      <c r="F88" s="733" t="s">
        <v>29</v>
      </c>
      <c r="G88" s="733" t="s">
        <v>677</v>
      </c>
      <c r="H88" s="733">
        <v>2014</v>
      </c>
      <c r="I88" s="641" t="s">
        <v>554</v>
      </c>
      <c r="J88" s="641" t="s">
        <v>569</v>
      </c>
      <c r="K88" s="630"/>
      <c r="L88" s="736">
        <v>0</v>
      </c>
      <c r="M88" s="736">
        <v>0</v>
      </c>
      <c r="N88" s="736">
        <v>0</v>
      </c>
      <c r="O88" s="736">
        <v>12.63884004</v>
      </c>
      <c r="P88" s="736">
        <v>12.63884004</v>
      </c>
      <c r="Q88" s="736">
        <v>12.63884004</v>
      </c>
      <c r="R88" s="736">
        <v>12.63884004</v>
      </c>
      <c r="S88" s="736">
        <v>0</v>
      </c>
      <c r="T88" s="736">
        <v>0</v>
      </c>
      <c r="U88" s="736">
        <v>0</v>
      </c>
      <c r="V88" s="736">
        <v>0</v>
      </c>
      <c r="W88" s="736">
        <v>0</v>
      </c>
      <c r="X88" s="736">
        <v>0</v>
      </c>
      <c r="Y88" s="736">
        <v>0</v>
      </c>
      <c r="Z88" s="736">
        <v>0</v>
      </c>
      <c r="AA88" s="736">
        <v>0</v>
      </c>
      <c r="AB88" s="736">
        <v>0</v>
      </c>
      <c r="AC88" s="736">
        <v>0</v>
      </c>
      <c r="AD88" s="736">
        <v>0</v>
      </c>
      <c r="AE88" s="736">
        <v>0</v>
      </c>
      <c r="AF88" s="736">
        <v>0</v>
      </c>
      <c r="AG88" s="736">
        <v>0</v>
      </c>
      <c r="AH88" s="736">
        <v>0</v>
      </c>
      <c r="AI88" s="736">
        <v>0</v>
      </c>
      <c r="AJ88" s="736">
        <v>0</v>
      </c>
      <c r="AK88" s="736">
        <v>0</v>
      </c>
      <c r="AL88" s="736">
        <v>0</v>
      </c>
      <c r="AM88" s="736">
        <v>0</v>
      </c>
      <c r="AN88" s="736">
        <v>0</v>
      </c>
      <c r="AO88" s="736">
        <v>0</v>
      </c>
      <c r="AP88" s="630"/>
      <c r="AQ88" s="736">
        <v>0</v>
      </c>
      <c r="AR88" s="736">
        <v>0</v>
      </c>
      <c r="AS88" s="736">
        <v>0</v>
      </c>
      <c r="AT88" s="736">
        <v>22535.832559999999</v>
      </c>
      <c r="AU88" s="736">
        <v>22535.832559999999</v>
      </c>
      <c r="AV88" s="736">
        <v>22535.832559999999</v>
      </c>
      <c r="AW88" s="736">
        <v>22535.832559999999</v>
      </c>
      <c r="AX88" s="736">
        <v>0</v>
      </c>
      <c r="AY88" s="736">
        <v>0</v>
      </c>
      <c r="AZ88" s="736">
        <v>0</v>
      </c>
      <c r="BA88" s="736">
        <v>0</v>
      </c>
      <c r="BB88" s="736">
        <v>0</v>
      </c>
      <c r="BC88" s="736">
        <v>0</v>
      </c>
      <c r="BD88" s="736">
        <v>0</v>
      </c>
      <c r="BE88" s="736">
        <v>0</v>
      </c>
      <c r="BF88" s="736">
        <v>0</v>
      </c>
      <c r="BG88" s="736">
        <v>0</v>
      </c>
      <c r="BH88" s="736">
        <v>0</v>
      </c>
      <c r="BI88" s="736">
        <v>0</v>
      </c>
      <c r="BJ88" s="736">
        <v>0</v>
      </c>
      <c r="BK88" s="736">
        <v>0</v>
      </c>
      <c r="BL88" s="736">
        <v>0</v>
      </c>
      <c r="BM88" s="736">
        <v>0</v>
      </c>
      <c r="BN88" s="736">
        <v>0</v>
      </c>
      <c r="BO88" s="736">
        <v>0</v>
      </c>
      <c r="BP88" s="736">
        <v>0</v>
      </c>
      <c r="BQ88" s="736">
        <v>0</v>
      </c>
      <c r="BR88" s="736">
        <v>0</v>
      </c>
      <c r="BS88" s="736">
        <v>0</v>
      </c>
      <c r="BT88" s="739">
        <v>0</v>
      </c>
    </row>
    <row r="89" spans="2:73">
      <c r="B89" s="733" t="s">
        <v>205</v>
      </c>
      <c r="C89" s="733" t="s">
        <v>676</v>
      </c>
      <c r="D89" s="733" t="s">
        <v>1</v>
      </c>
      <c r="E89" s="733" t="s">
        <v>663</v>
      </c>
      <c r="F89" s="733" t="s">
        <v>29</v>
      </c>
      <c r="G89" s="733" t="s">
        <v>677</v>
      </c>
      <c r="H89" s="733">
        <v>2014</v>
      </c>
      <c r="I89" s="641" t="s">
        <v>554</v>
      </c>
      <c r="J89" s="641" t="s">
        <v>569</v>
      </c>
      <c r="K89" s="630"/>
      <c r="L89" s="736">
        <v>0</v>
      </c>
      <c r="M89" s="736">
        <v>0</v>
      </c>
      <c r="N89" s="736">
        <v>0</v>
      </c>
      <c r="O89" s="736">
        <v>21.599545030000002</v>
      </c>
      <c r="P89" s="736">
        <v>21.599545030000002</v>
      </c>
      <c r="Q89" s="736">
        <v>21.599545030000002</v>
      </c>
      <c r="R89" s="736">
        <v>0</v>
      </c>
      <c r="S89" s="736">
        <v>0</v>
      </c>
      <c r="T89" s="736">
        <v>0</v>
      </c>
      <c r="U89" s="736">
        <v>0</v>
      </c>
      <c r="V89" s="736">
        <v>0</v>
      </c>
      <c r="W89" s="736">
        <v>0</v>
      </c>
      <c r="X89" s="736">
        <v>0</v>
      </c>
      <c r="Y89" s="736">
        <v>0</v>
      </c>
      <c r="Z89" s="736">
        <v>0</v>
      </c>
      <c r="AA89" s="736">
        <v>0</v>
      </c>
      <c r="AB89" s="736">
        <v>0</v>
      </c>
      <c r="AC89" s="736">
        <v>0</v>
      </c>
      <c r="AD89" s="736">
        <v>0</v>
      </c>
      <c r="AE89" s="736">
        <v>0</v>
      </c>
      <c r="AF89" s="736">
        <v>0</v>
      </c>
      <c r="AG89" s="736">
        <v>0</v>
      </c>
      <c r="AH89" s="736">
        <v>0</v>
      </c>
      <c r="AI89" s="736">
        <v>0</v>
      </c>
      <c r="AJ89" s="736">
        <v>0</v>
      </c>
      <c r="AK89" s="736">
        <v>0</v>
      </c>
      <c r="AL89" s="736">
        <v>0</v>
      </c>
      <c r="AM89" s="736">
        <v>0</v>
      </c>
      <c r="AN89" s="736">
        <v>0</v>
      </c>
      <c r="AO89" s="736">
        <v>0</v>
      </c>
      <c r="AP89" s="630"/>
      <c r="AQ89" s="736">
        <v>0</v>
      </c>
      <c r="AR89" s="736">
        <v>0</v>
      </c>
      <c r="AS89" s="736">
        <v>0</v>
      </c>
      <c r="AT89" s="736">
        <v>19315.48862</v>
      </c>
      <c r="AU89" s="736">
        <v>19315.48862</v>
      </c>
      <c r="AV89" s="736">
        <v>19315.48862</v>
      </c>
      <c r="AW89" s="736">
        <v>0</v>
      </c>
      <c r="AX89" s="736">
        <v>0</v>
      </c>
      <c r="AY89" s="736">
        <v>0</v>
      </c>
      <c r="AZ89" s="736">
        <v>0</v>
      </c>
      <c r="BA89" s="736">
        <v>0</v>
      </c>
      <c r="BB89" s="736">
        <v>0</v>
      </c>
      <c r="BC89" s="736">
        <v>0</v>
      </c>
      <c r="BD89" s="736">
        <v>0</v>
      </c>
      <c r="BE89" s="736">
        <v>0</v>
      </c>
      <c r="BF89" s="736">
        <v>0</v>
      </c>
      <c r="BG89" s="736">
        <v>0</v>
      </c>
      <c r="BH89" s="736">
        <v>0</v>
      </c>
      <c r="BI89" s="736">
        <v>0</v>
      </c>
      <c r="BJ89" s="736">
        <v>0</v>
      </c>
      <c r="BK89" s="736">
        <v>0</v>
      </c>
      <c r="BL89" s="736">
        <v>0</v>
      </c>
      <c r="BM89" s="736">
        <v>0</v>
      </c>
      <c r="BN89" s="736">
        <v>0</v>
      </c>
      <c r="BO89" s="736">
        <v>0</v>
      </c>
      <c r="BP89" s="736">
        <v>0</v>
      </c>
      <c r="BQ89" s="736">
        <v>0</v>
      </c>
      <c r="BR89" s="736">
        <v>0</v>
      </c>
      <c r="BS89" s="736">
        <v>0</v>
      </c>
      <c r="BT89" s="739">
        <v>0</v>
      </c>
    </row>
    <row r="90" spans="2:73">
      <c r="B90" s="733" t="s">
        <v>205</v>
      </c>
      <c r="C90" s="733" t="s">
        <v>676</v>
      </c>
      <c r="D90" s="733" t="s">
        <v>1</v>
      </c>
      <c r="E90" s="733" t="s">
        <v>663</v>
      </c>
      <c r="F90" s="733" t="s">
        <v>29</v>
      </c>
      <c r="G90" s="733" t="s">
        <v>677</v>
      </c>
      <c r="H90" s="733">
        <v>2014</v>
      </c>
      <c r="I90" s="641" t="s">
        <v>554</v>
      </c>
      <c r="J90" s="641" t="s">
        <v>569</v>
      </c>
      <c r="K90" s="630"/>
      <c r="L90" s="736">
        <v>0</v>
      </c>
      <c r="M90" s="736">
        <v>0</v>
      </c>
      <c r="N90" s="736">
        <v>0</v>
      </c>
      <c r="O90" s="736">
        <v>29.911282010000001</v>
      </c>
      <c r="P90" s="736">
        <v>29.911282010000001</v>
      </c>
      <c r="Q90" s="736">
        <v>29.911282010000001</v>
      </c>
      <c r="R90" s="736">
        <v>29.911282010000001</v>
      </c>
      <c r="S90" s="736">
        <v>0</v>
      </c>
      <c r="T90" s="736">
        <v>0</v>
      </c>
      <c r="U90" s="736">
        <v>0</v>
      </c>
      <c r="V90" s="736">
        <v>0</v>
      </c>
      <c r="W90" s="736">
        <v>0</v>
      </c>
      <c r="X90" s="736">
        <v>0</v>
      </c>
      <c r="Y90" s="736">
        <v>0</v>
      </c>
      <c r="Z90" s="736">
        <v>0</v>
      </c>
      <c r="AA90" s="736">
        <v>0</v>
      </c>
      <c r="AB90" s="736">
        <v>0</v>
      </c>
      <c r="AC90" s="736">
        <v>0</v>
      </c>
      <c r="AD90" s="736">
        <v>0</v>
      </c>
      <c r="AE90" s="736">
        <v>0</v>
      </c>
      <c r="AF90" s="736">
        <v>0</v>
      </c>
      <c r="AG90" s="736">
        <v>0</v>
      </c>
      <c r="AH90" s="736">
        <v>0</v>
      </c>
      <c r="AI90" s="736">
        <v>0</v>
      </c>
      <c r="AJ90" s="736">
        <v>0</v>
      </c>
      <c r="AK90" s="736">
        <v>0</v>
      </c>
      <c r="AL90" s="736">
        <v>0</v>
      </c>
      <c r="AM90" s="736">
        <v>0</v>
      </c>
      <c r="AN90" s="736">
        <v>0</v>
      </c>
      <c r="AO90" s="736">
        <v>0</v>
      </c>
      <c r="AP90" s="630"/>
      <c r="AQ90" s="736">
        <v>0</v>
      </c>
      <c r="AR90" s="736">
        <v>0</v>
      </c>
      <c r="AS90" s="736">
        <v>0</v>
      </c>
      <c r="AT90" s="736">
        <v>53333.663589999996</v>
      </c>
      <c r="AU90" s="736">
        <v>53333.663589999996</v>
      </c>
      <c r="AV90" s="736">
        <v>53333.663589999996</v>
      </c>
      <c r="AW90" s="736">
        <v>53333.663589999996</v>
      </c>
      <c r="AX90" s="736">
        <v>0</v>
      </c>
      <c r="AY90" s="736">
        <v>0</v>
      </c>
      <c r="AZ90" s="736">
        <v>0</v>
      </c>
      <c r="BA90" s="736">
        <v>0</v>
      </c>
      <c r="BB90" s="736">
        <v>0</v>
      </c>
      <c r="BC90" s="736">
        <v>0</v>
      </c>
      <c r="BD90" s="736">
        <v>0</v>
      </c>
      <c r="BE90" s="736">
        <v>0</v>
      </c>
      <c r="BF90" s="736">
        <v>0</v>
      </c>
      <c r="BG90" s="736">
        <v>0</v>
      </c>
      <c r="BH90" s="736">
        <v>0</v>
      </c>
      <c r="BI90" s="736">
        <v>0</v>
      </c>
      <c r="BJ90" s="736">
        <v>0</v>
      </c>
      <c r="BK90" s="736">
        <v>0</v>
      </c>
      <c r="BL90" s="736">
        <v>0</v>
      </c>
      <c r="BM90" s="736">
        <v>0</v>
      </c>
      <c r="BN90" s="736">
        <v>0</v>
      </c>
      <c r="BO90" s="736">
        <v>0</v>
      </c>
      <c r="BP90" s="736">
        <v>0</v>
      </c>
      <c r="BQ90" s="736">
        <v>0</v>
      </c>
      <c r="BR90" s="736">
        <v>0</v>
      </c>
      <c r="BS90" s="736">
        <v>0</v>
      </c>
      <c r="BT90" s="739">
        <v>0</v>
      </c>
    </row>
    <row r="91" spans="2:73">
      <c r="B91" s="733" t="s">
        <v>205</v>
      </c>
      <c r="C91" s="733" t="s">
        <v>676</v>
      </c>
      <c r="D91" s="733" t="s">
        <v>1</v>
      </c>
      <c r="E91" s="733" t="s">
        <v>663</v>
      </c>
      <c r="F91" s="733" t="s">
        <v>29</v>
      </c>
      <c r="G91" s="733" t="s">
        <v>677</v>
      </c>
      <c r="H91" s="733">
        <v>2014</v>
      </c>
      <c r="I91" s="641" t="s">
        <v>554</v>
      </c>
      <c r="J91" s="641" t="s">
        <v>569</v>
      </c>
      <c r="K91" s="630"/>
      <c r="L91" s="736">
        <v>0</v>
      </c>
      <c r="M91" s="736">
        <v>0</v>
      </c>
      <c r="N91" s="736">
        <v>0</v>
      </c>
      <c r="O91" s="736">
        <v>20.545885929914657</v>
      </c>
      <c r="P91" s="736">
        <v>20.545885929914657</v>
      </c>
      <c r="Q91" s="736">
        <v>20.545885929914657</v>
      </c>
      <c r="R91" s="736">
        <v>20.545885929914657</v>
      </c>
      <c r="S91" s="736">
        <v>0</v>
      </c>
      <c r="T91" s="736">
        <v>0</v>
      </c>
      <c r="U91" s="736">
        <v>0</v>
      </c>
      <c r="V91" s="736">
        <v>0</v>
      </c>
      <c r="W91" s="736">
        <v>0</v>
      </c>
      <c r="X91" s="736">
        <v>0</v>
      </c>
      <c r="Y91" s="736">
        <v>0</v>
      </c>
      <c r="Z91" s="736">
        <v>0</v>
      </c>
      <c r="AA91" s="736">
        <v>0</v>
      </c>
      <c r="AB91" s="736">
        <v>0</v>
      </c>
      <c r="AC91" s="736">
        <v>0</v>
      </c>
      <c r="AD91" s="736">
        <v>0</v>
      </c>
      <c r="AE91" s="736">
        <v>0</v>
      </c>
      <c r="AF91" s="736">
        <v>0</v>
      </c>
      <c r="AG91" s="736">
        <v>0</v>
      </c>
      <c r="AH91" s="736">
        <v>0</v>
      </c>
      <c r="AI91" s="736">
        <v>0</v>
      </c>
      <c r="AJ91" s="736">
        <v>0</v>
      </c>
      <c r="AK91" s="736">
        <v>0</v>
      </c>
      <c r="AL91" s="736">
        <v>0</v>
      </c>
      <c r="AM91" s="736">
        <v>0</v>
      </c>
      <c r="AN91" s="736">
        <v>0</v>
      </c>
      <c r="AO91" s="736">
        <v>0</v>
      </c>
      <c r="AP91" s="630"/>
      <c r="AQ91" s="736">
        <v>0</v>
      </c>
      <c r="AR91" s="736">
        <v>0</v>
      </c>
      <c r="AS91" s="736">
        <v>0</v>
      </c>
      <c r="AT91" s="736">
        <v>148763.89579597188</v>
      </c>
      <c r="AU91" s="736">
        <v>148763.89579597188</v>
      </c>
      <c r="AV91" s="736">
        <v>148763.89579597188</v>
      </c>
      <c r="AW91" s="736">
        <v>148763.89579597188</v>
      </c>
      <c r="AX91" s="736">
        <v>0</v>
      </c>
      <c r="AY91" s="736">
        <v>0</v>
      </c>
      <c r="AZ91" s="736">
        <v>0</v>
      </c>
      <c r="BA91" s="736">
        <v>0</v>
      </c>
      <c r="BB91" s="736">
        <v>0</v>
      </c>
      <c r="BC91" s="736">
        <v>0</v>
      </c>
      <c r="BD91" s="736">
        <v>0</v>
      </c>
      <c r="BE91" s="736">
        <v>0</v>
      </c>
      <c r="BF91" s="736">
        <v>0</v>
      </c>
      <c r="BG91" s="736">
        <v>0</v>
      </c>
      <c r="BH91" s="736">
        <v>0</v>
      </c>
      <c r="BI91" s="736">
        <v>0</v>
      </c>
      <c r="BJ91" s="736">
        <v>0</v>
      </c>
      <c r="BK91" s="736">
        <v>0</v>
      </c>
      <c r="BL91" s="736">
        <v>0</v>
      </c>
      <c r="BM91" s="736">
        <v>0</v>
      </c>
      <c r="BN91" s="736">
        <v>0</v>
      </c>
      <c r="BO91" s="736">
        <v>0</v>
      </c>
      <c r="BP91" s="736">
        <v>0</v>
      </c>
      <c r="BQ91" s="736">
        <v>0</v>
      </c>
      <c r="BR91" s="736">
        <v>0</v>
      </c>
      <c r="BS91" s="736">
        <v>0</v>
      </c>
      <c r="BT91" s="739">
        <v>0</v>
      </c>
    </row>
    <row r="92" spans="2:73">
      <c r="B92" s="733" t="s">
        <v>205</v>
      </c>
      <c r="C92" s="733" t="s">
        <v>676</v>
      </c>
      <c r="D92" s="733" t="s">
        <v>1</v>
      </c>
      <c r="E92" s="733" t="s">
        <v>663</v>
      </c>
      <c r="F92" s="733" t="s">
        <v>29</v>
      </c>
      <c r="G92" s="733" t="s">
        <v>677</v>
      </c>
      <c r="H92" s="733">
        <v>2014</v>
      </c>
      <c r="I92" s="641" t="s">
        <v>554</v>
      </c>
      <c r="J92" s="641" t="s">
        <v>569</v>
      </c>
      <c r="K92" s="630"/>
      <c r="L92" s="736">
        <v>0</v>
      </c>
      <c r="M92" s="736">
        <v>0</v>
      </c>
      <c r="N92" s="736">
        <v>0</v>
      </c>
      <c r="O92" s="736">
        <v>48.779288635121674</v>
      </c>
      <c r="P92" s="736">
        <v>48.779288635121674</v>
      </c>
      <c r="Q92" s="736">
        <v>48.779288635121674</v>
      </c>
      <c r="R92" s="736">
        <v>48.779288635121674</v>
      </c>
      <c r="S92" s="736">
        <v>48.779288635121674</v>
      </c>
      <c r="T92" s="736">
        <v>0</v>
      </c>
      <c r="U92" s="736">
        <v>0</v>
      </c>
      <c r="V92" s="736">
        <v>0</v>
      </c>
      <c r="W92" s="736">
        <v>0</v>
      </c>
      <c r="X92" s="736">
        <v>0</v>
      </c>
      <c r="Y92" s="736">
        <v>0</v>
      </c>
      <c r="Z92" s="736">
        <v>0</v>
      </c>
      <c r="AA92" s="736">
        <v>0</v>
      </c>
      <c r="AB92" s="736">
        <v>0</v>
      </c>
      <c r="AC92" s="736">
        <v>0</v>
      </c>
      <c r="AD92" s="736">
        <v>0</v>
      </c>
      <c r="AE92" s="736">
        <v>0</v>
      </c>
      <c r="AF92" s="736">
        <v>0</v>
      </c>
      <c r="AG92" s="736">
        <v>0</v>
      </c>
      <c r="AH92" s="736">
        <v>0</v>
      </c>
      <c r="AI92" s="736">
        <v>0</v>
      </c>
      <c r="AJ92" s="736">
        <v>0</v>
      </c>
      <c r="AK92" s="736">
        <v>0</v>
      </c>
      <c r="AL92" s="736">
        <v>0</v>
      </c>
      <c r="AM92" s="736">
        <v>0</v>
      </c>
      <c r="AN92" s="736">
        <v>0</v>
      </c>
      <c r="AO92" s="736">
        <v>0</v>
      </c>
      <c r="AP92" s="630"/>
      <c r="AQ92" s="736">
        <v>0</v>
      </c>
      <c r="AR92" s="736">
        <v>0</v>
      </c>
      <c r="AS92" s="736">
        <v>0</v>
      </c>
      <c r="AT92" s="736">
        <v>331912.83572244924</v>
      </c>
      <c r="AU92" s="736">
        <v>331912.83572244924</v>
      </c>
      <c r="AV92" s="736">
        <v>331912.83572244924</v>
      </c>
      <c r="AW92" s="736">
        <v>331912.83572244924</v>
      </c>
      <c r="AX92" s="736">
        <v>331912.83572244924</v>
      </c>
      <c r="AY92" s="736">
        <v>0</v>
      </c>
      <c r="AZ92" s="736">
        <v>0</v>
      </c>
      <c r="BA92" s="736">
        <v>0</v>
      </c>
      <c r="BB92" s="736">
        <v>0</v>
      </c>
      <c r="BC92" s="736">
        <v>0</v>
      </c>
      <c r="BD92" s="736">
        <v>0</v>
      </c>
      <c r="BE92" s="736">
        <v>0</v>
      </c>
      <c r="BF92" s="736">
        <v>0</v>
      </c>
      <c r="BG92" s="736">
        <v>0</v>
      </c>
      <c r="BH92" s="736">
        <v>0</v>
      </c>
      <c r="BI92" s="736">
        <v>0</v>
      </c>
      <c r="BJ92" s="736">
        <v>0</v>
      </c>
      <c r="BK92" s="736">
        <v>0</v>
      </c>
      <c r="BL92" s="736">
        <v>0</v>
      </c>
      <c r="BM92" s="736">
        <v>0</v>
      </c>
      <c r="BN92" s="736">
        <v>0</v>
      </c>
      <c r="BO92" s="736">
        <v>0</v>
      </c>
      <c r="BP92" s="736">
        <v>0</v>
      </c>
      <c r="BQ92" s="736">
        <v>0</v>
      </c>
      <c r="BR92" s="736">
        <v>0</v>
      </c>
      <c r="BS92" s="736">
        <v>0</v>
      </c>
      <c r="BT92" s="739">
        <v>0</v>
      </c>
    </row>
    <row r="93" spans="2:73">
      <c r="B93" s="733" t="s">
        <v>205</v>
      </c>
      <c r="C93" s="733" t="s">
        <v>676</v>
      </c>
      <c r="D93" s="733" t="s">
        <v>5</v>
      </c>
      <c r="E93" s="733" t="s">
        <v>663</v>
      </c>
      <c r="F93" s="733" t="s">
        <v>29</v>
      </c>
      <c r="G93" s="733" t="s">
        <v>677</v>
      </c>
      <c r="H93" s="733">
        <v>2014</v>
      </c>
      <c r="I93" s="641" t="s">
        <v>554</v>
      </c>
      <c r="J93" s="641" t="s">
        <v>569</v>
      </c>
      <c r="K93" s="630"/>
      <c r="L93" s="736">
        <v>0</v>
      </c>
      <c r="M93" s="736">
        <v>0</v>
      </c>
      <c r="N93" s="736">
        <v>0</v>
      </c>
      <c r="O93" s="736">
        <v>82.65277605</v>
      </c>
      <c r="P93" s="736">
        <v>72.146903129999998</v>
      </c>
      <c r="Q93" s="736">
        <v>66.671823880000005</v>
      </c>
      <c r="R93" s="736">
        <v>66.671823880000005</v>
      </c>
      <c r="S93" s="736">
        <v>66.671823880000005</v>
      </c>
      <c r="T93" s="736">
        <v>66.671823880000005</v>
      </c>
      <c r="U93" s="736">
        <v>66.671823880000005</v>
      </c>
      <c r="V93" s="736">
        <v>66.62195998</v>
      </c>
      <c r="W93" s="736">
        <v>66.62195998</v>
      </c>
      <c r="X93" s="736">
        <v>62.19623146</v>
      </c>
      <c r="Y93" s="736">
        <v>56.602390190000001</v>
      </c>
      <c r="Z93" s="736">
        <v>47.94744343</v>
      </c>
      <c r="AA93" s="736">
        <v>47.94744343</v>
      </c>
      <c r="AB93" s="736">
        <v>47.716721329999999</v>
      </c>
      <c r="AC93" s="736">
        <v>47.716721329999999</v>
      </c>
      <c r="AD93" s="736">
        <v>47.619256630000002</v>
      </c>
      <c r="AE93" s="736">
        <v>38.711327130000001</v>
      </c>
      <c r="AF93" s="736">
        <v>38.711327130000001</v>
      </c>
      <c r="AG93" s="736">
        <v>38.711327130000001</v>
      </c>
      <c r="AH93" s="736">
        <v>38.711327130000001</v>
      </c>
      <c r="AI93" s="736">
        <v>0</v>
      </c>
      <c r="AJ93" s="736">
        <v>0</v>
      </c>
      <c r="AK93" s="736">
        <v>0</v>
      </c>
      <c r="AL93" s="736">
        <v>0</v>
      </c>
      <c r="AM93" s="736">
        <v>0</v>
      </c>
      <c r="AN93" s="736">
        <v>0</v>
      </c>
      <c r="AO93" s="736">
        <v>0</v>
      </c>
      <c r="AP93" s="630"/>
      <c r="AQ93" s="736">
        <v>0</v>
      </c>
      <c r="AR93" s="736">
        <v>0</v>
      </c>
      <c r="AS93" s="736">
        <v>0</v>
      </c>
      <c r="AT93" s="736">
        <v>1262929.2339999999</v>
      </c>
      <c r="AU93" s="736">
        <v>1095577.77</v>
      </c>
      <c r="AV93" s="736">
        <v>1008363.453</v>
      </c>
      <c r="AW93" s="736">
        <v>1008363.453</v>
      </c>
      <c r="AX93" s="736">
        <v>1008363.453</v>
      </c>
      <c r="AY93" s="736">
        <v>1008363.453</v>
      </c>
      <c r="AZ93" s="736">
        <v>1008363.453</v>
      </c>
      <c r="BA93" s="736">
        <v>1007926.645</v>
      </c>
      <c r="BB93" s="736">
        <v>1007926.645</v>
      </c>
      <c r="BC93" s="736">
        <v>937427.77690000006</v>
      </c>
      <c r="BD93" s="736">
        <v>911358.31660000002</v>
      </c>
      <c r="BE93" s="736">
        <v>770652.21219999995</v>
      </c>
      <c r="BF93" s="736">
        <v>770652.21219999995</v>
      </c>
      <c r="BG93" s="736">
        <v>759616.53879999998</v>
      </c>
      <c r="BH93" s="736">
        <v>759616.53879999998</v>
      </c>
      <c r="BI93" s="736">
        <v>758542.61569999997</v>
      </c>
      <c r="BJ93" s="736">
        <v>616645.31149999995</v>
      </c>
      <c r="BK93" s="736">
        <v>616645.31149999995</v>
      </c>
      <c r="BL93" s="736">
        <v>616645.31149999995</v>
      </c>
      <c r="BM93" s="736">
        <v>616645.31149999995</v>
      </c>
      <c r="BN93" s="736">
        <v>0</v>
      </c>
      <c r="BO93" s="736">
        <v>0</v>
      </c>
      <c r="BP93" s="736">
        <v>0</v>
      </c>
      <c r="BQ93" s="736">
        <v>0</v>
      </c>
      <c r="BR93" s="736">
        <v>0</v>
      </c>
      <c r="BS93" s="736">
        <v>0</v>
      </c>
      <c r="BT93" s="739">
        <v>0</v>
      </c>
    </row>
    <row r="94" spans="2:73">
      <c r="B94" s="733" t="s">
        <v>205</v>
      </c>
      <c r="C94" s="733" t="s">
        <v>676</v>
      </c>
      <c r="D94" s="733" t="s">
        <v>4</v>
      </c>
      <c r="E94" s="733" t="s">
        <v>663</v>
      </c>
      <c r="F94" s="733" t="s">
        <v>29</v>
      </c>
      <c r="G94" s="733" t="s">
        <v>677</v>
      </c>
      <c r="H94" s="733">
        <v>2014</v>
      </c>
      <c r="I94" s="641" t="s">
        <v>554</v>
      </c>
      <c r="J94" s="641" t="s">
        <v>569</v>
      </c>
      <c r="K94" s="630"/>
      <c r="L94" s="736">
        <v>0</v>
      </c>
      <c r="M94" s="736">
        <v>0</v>
      </c>
      <c r="N94" s="736">
        <v>0</v>
      </c>
      <c r="O94" s="736">
        <v>21.661142559999998</v>
      </c>
      <c r="P94" s="736">
        <v>20.410761399999998</v>
      </c>
      <c r="Q94" s="736">
        <v>19.806858340000002</v>
      </c>
      <c r="R94" s="736">
        <v>19.806858340000002</v>
      </c>
      <c r="S94" s="736">
        <v>19.806858340000002</v>
      </c>
      <c r="T94" s="736">
        <v>19.806858340000002</v>
      </c>
      <c r="U94" s="736">
        <v>19.806858340000002</v>
      </c>
      <c r="V94" s="736">
        <v>19.749203210000001</v>
      </c>
      <c r="W94" s="736">
        <v>19.749203210000001</v>
      </c>
      <c r="X94" s="736">
        <v>17.385044430000001</v>
      </c>
      <c r="Y94" s="736">
        <v>12.66803767</v>
      </c>
      <c r="Z94" s="736">
        <v>12.667725470000001</v>
      </c>
      <c r="AA94" s="736">
        <v>12.667725470000001</v>
      </c>
      <c r="AB94" s="736">
        <v>12.64268541</v>
      </c>
      <c r="AC94" s="736">
        <v>12.64268541</v>
      </c>
      <c r="AD94" s="736">
        <v>12.62086987</v>
      </c>
      <c r="AE94" s="736">
        <v>5.6872151989999997</v>
      </c>
      <c r="AF94" s="736">
        <v>5.6872151989999997</v>
      </c>
      <c r="AG94" s="736">
        <v>5.6872151989999997</v>
      </c>
      <c r="AH94" s="736">
        <v>5.6872151989999997</v>
      </c>
      <c r="AI94" s="736">
        <v>0</v>
      </c>
      <c r="AJ94" s="736">
        <v>0</v>
      </c>
      <c r="AK94" s="736">
        <v>0</v>
      </c>
      <c r="AL94" s="736">
        <v>0</v>
      </c>
      <c r="AM94" s="736">
        <v>0</v>
      </c>
      <c r="AN94" s="736">
        <v>0</v>
      </c>
      <c r="AO94" s="736">
        <v>0</v>
      </c>
      <c r="AP94" s="630"/>
      <c r="AQ94" s="736">
        <v>0</v>
      </c>
      <c r="AR94" s="736">
        <v>0</v>
      </c>
      <c r="AS94" s="736">
        <v>0</v>
      </c>
      <c r="AT94" s="736">
        <v>293578.81089999998</v>
      </c>
      <c r="AU94" s="736">
        <v>273661.08299999998</v>
      </c>
      <c r="AV94" s="736">
        <v>264041.3149</v>
      </c>
      <c r="AW94" s="736">
        <v>264041.3149</v>
      </c>
      <c r="AX94" s="736">
        <v>264041.3149</v>
      </c>
      <c r="AY94" s="736">
        <v>264041.3149</v>
      </c>
      <c r="AZ94" s="736">
        <v>264041.3149</v>
      </c>
      <c r="BA94" s="736">
        <v>263536.25599999999</v>
      </c>
      <c r="BB94" s="736">
        <v>263536.25599999999</v>
      </c>
      <c r="BC94" s="736">
        <v>225975.636</v>
      </c>
      <c r="BD94" s="736">
        <v>207124.26740000001</v>
      </c>
      <c r="BE94" s="736">
        <v>204551.33230000001</v>
      </c>
      <c r="BF94" s="736">
        <v>204551.33230000001</v>
      </c>
      <c r="BG94" s="736">
        <v>203338.72510000001</v>
      </c>
      <c r="BH94" s="736">
        <v>203338.72510000001</v>
      </c>
      <c r="BI94" s="736">
        <v>203098.34880000001</v>
      </c>
      <c r="BJ94" s="736">
        <v>90593.499330000006</v>
      </c>
      <c r="BK94" s="736">
        <v>90593.499330000006</v>
      </c>
      <c r="BL94" s="736">
        <v>90593.499330000006</v>
      </c>
      <c r="BM94" s="736">
        <v>90593.499330000006</v>
      </c>
      <c r="BN94" s="736">
        <v>0</v>
      </c>
      <c r="BO94" s="736">
        <v>0</v>
      </c>
      <c r="BP94" s="736">
        <v>0</v>
      </c>
      <c r="BQ94" s="736">
        <v>0</v>
      </c>
      <c r="BR94" s="736">
        <v>0</v>
      </c>
      <c r="BS94" s="736">
        <v>0</v>
      </c>
      <c r="BT94" s="739">
        <v>0</v>
      </c>
    </row>
    <row r="95" spans="2:73">
      <c r="B95" s="733" t="s">
        <v>205</v>
      </c>
      <c r="C95" s="733" t="s">
        <v>695</v>
      </c>
      <c r="D95" s="733" t="s">
        <v>14</v>
      </c>
      <c r="E95" s="733" t="s">
        <v>663</v>
      </c>
      <c r="F95" s="733" t="s">
        <v>29</v>
      </c>
      <c r="G95" s="733" t="s">
        <v>677</v>
      </c>
      <c r="H95" s="733">
        <v>2014</v>
      </c>
      <c r="I95" s="641" t="s">
        <v>554</v>
      </c>
      <c r="J95" s="641" t="s">
        <v>569</v>
      </c>
      <c r="K95" s="630"/>
      <c r="L95" s="736">
        <v>0</v>
      </c>
      <c r="M95" s="736">
        <v>0</v>
      </c>
      <c r="N95" s="736">
        <v>0</v>
      </c>
      <c r="O95" s="736">
        <v>19.024099679999999</v>
      </c>
      <c r="P95" s="736">
        <v>19.009311310000001</v>
      </c>
      <c r="Q95" s="736">
        <v>17.925903250000001</v>
      </c>
      <c r="R95" s="736">
        <v>17.43522514</v>
      </c>
      <c r="S95" s="736">
        <v>16.930681809999999</v>
      </c>
      <c r="T95" s="736">
        <v>16.930681809999999</v>
      </c>
      <c r="U95" s="736">
        <v>16.42320492</v>
      </c>
      <c r="V95" s="736">
        <v>16.42320492</v>
      </c>
      <c r="W95" s="736">
        <v>12.243453329999999</v>
      </c>
      <c r="X95" s="736">
        <v>11.904053319999999</v>
      </c>
      <c r="Y95" s="736">
        <v>10.06099062</v>
      </c>
      <c r="Z95" s="736">
        <v>10.06099062</v>
      </c>
      <c r="AA95" s="736">
        <v>9.2929452109999993</v>
      </c>
      <c r="AB95" s="736">
        <v>9.2929452109999993</v>
      </c>
      <c r="AC95" s="736">
        <v>6.5917453070000001</v>
      </c>
      <c r="AD95" s="736">
        <v>5.8504265699999998</v>
      </c>
      <c r="AE95" s="736">
        <v>5.8504265699999998</v>
      </c>
      <c r="AF95" s="736">
        <v>5.8504265699999998</v>
      </c>
      <c r="AG95" s="736">
        <v>5.8504265699999998</v>
      </c>
      <c r="AH95" s="736">
        <v>5.8504265699999998</v>
      </c>
      <c r="AI95" s="736">
        <v>0.42950000599999999</v>
      </c>
      <c r="AJ95" s="736">
        <v>0</v>
      </c>
      <c r="AK95" s="736">
        <v>0</v>
      </c>
      <c r="AL95" s="736">
        <v>0</v>
      </c>
      <c r="AM95" s="736">
        <v>0</v>
      </c>
      <c r="AN95" s="736">
        <v>0</v>
      </c>
      <c r="AO95" s="736">
        <v>0</v>
      </c>
      <c r="AP95" s="630"/>
      <c r="AQ95" s="736">
        <v>0</v>
      </c>
      <c r="AR95" s="736">
        <v>0</v>
      </c>
      <c r="AS95" s="736">
        <v>0</v>
      </c>
      <c r="AT95" s="736">
        <v>207772.30439999999</v>
      </c>
      <c r="AU95" s="736">
        <v>207484.67629999999</v>
      </c>
      <c r="AV95" s="736">
        <v>186687.62710000001</v>
      </c>
      <c r="AW95" s="736">
        <v>177282.87169999999</v>
      </c>
      <c r="AX95" s="736">
        <v>163244.1017</v>
      </c>
      <c r="AY95" s="736">
        <v>163244.1017</v>
      </c>
      <c r="AZ95" s="736">
        <v>153508.83069999999</v>
      </c>
      <c r="BA95" s="736">
        <v>151162.72760000001</v>
      </c>
      <c r="BB95" s="736">
        <v>70930.807459999996</v>
      </c>
      <c r="BC95" s="736">
        <v>70613.807459999996</v>
      </c>
      <c r="BD95" s="736">
        <v>47769.551149999999</v>
      </c>
      <c r="BE95" s="736">
        <v>47769.551149999999</v>
      </c>
      <c r="BF95" s="736">
        <v>45215.9375</v>
      </c>
      <c r="BG95" s="736">
        <v>45215.9375</v>
      </c>
      <c r="BH95" s="736">
        <v>23006.9375</v>
      </c>
      <c r="BI95" s="736">
        <v>16883</v>
      </c>
      <c r="BJ95" s="736">
        <v>16883</v>
      </c>
      <c r="BK95" s="736">
        <v>16883</v>
      </c>
      <c r="BL95" s="736">
        <v>16883</v>
      </c>
      <c r="BM95" s="736">
        <v>16883</v>
      </c>
      <c r="BN95" s="736">
        <v>3165</v>
      </c>
      <c r="BO95" s="736">
        <v>0</v>
      </c>
      <c r="BP95" s="736">
        <v>0</v>
      </c>
      <c r="BQ95" s="736">
        <v>0</v>
      </c>
      <c r="BR95" s="736">
        <v>0</v>
      </c>
      <c r="BS95" s="736">
        <v>0</v>
      </c>
      <c r="BT95" s="739">
        <v>0</v>
      </c>
    </row>
    <row r="96" spans="2:73">
      <c r="B96" s="733" t="s">
        <v>205</v>
      </c>
      <c r="C96" s="733" t="s">
        <v>676</v>
      </c>
      <c r="D96" s="733" t="s">
        <v>3</v>
      </c>
      <c r="E96" s="733" t="s">
        <v>663</v>
      </c>
      <c r="F96" s="733" t="s">
        <v>29</v>
      </c>
      <c r="G96" s="733" t="s">
        <v>677</v>
      </c>
      <c r="H96" s="733">
        <v>2014</v>
      </c>
      <c r="I96" s="641" t="s">
        <v>554</v>
      </c>
      <c r="J96" s="641" t="s">
        <v>569</v>
      </c>
      <c r="K96" s="630"/>
      <c r="L96" s="736">
        <v>0</v>
      </c>
      <c r="M96" s="736">
        <v>0</v>
      </c>
      <c r="N96" s="736">
        <v>0</v>
      </c>
      <c r="O96" s="736">
        <v>191.75214674400002</v>
      </c>
      <c r="P96" s="736">
        <v>191.75214674400002</v>
      </c>
      <c r="Q96" s="736">
        <v>191.75214674400002</v>
      </c>
      <c r="R96" s="736">
        <v>191.75214674400002</v>
      </c>
      <c r="S96" s="736">
        <v>191.75214674400002</v>
      </c>
      <c r="T96" s="736">
        <v>191.75214674400002</v>
      </c>
      <c r="U96" s="736">
        <v>191.75214674400002</v>
      </c>
      <c r="V96" s="736">
        <v>191.75214674400002</v>
      </c>
      <c r="W96" s="736">
        <v>191.75214674400002</v>
      </c>
      <c r="X96" s="736">
        <v>191.75214674400002</v>
      </c>
      <c r="Y96" s="736">
        <v>191.75214674400002</v>
      </c>
      <c r="Z96" s="736">
        <v>191.75214674400002</v>
      </c>
      <c r="AA96" s="736">
        <v>191.75214674400002</v>
      </c>
      <c r="AB96" s="736">
        <v>191.75214674400002</v>
      </c>
      <c r="AC96" s="736">
        <v>191.75214674400002</v>
      </c>
      <c r="AD96" s="736">
        <v>191.75214674400002</v>
      </c>
      <c r="AE96" s="736">
        <v>191.75214674400002</v>
      </c>
      <c r="AF96" s="736">
        <v>191.75214674400002</v>
      </c>
      <c r="AG96" s="736">
        <v>183.8132525</v>
      </c>
      <c r="AH96" s="736">
        <v>0</v>
      </c>
      <c r="AI96" s="736">
        <v>0</v>
      </c>
      <c r="AJ96" s="736">
        <v>0</v>
      </c>
      <c r="AK96" s="736">
        <v>0</v>
      </c>
      <c r="AL96" s="736">
        <v>0</v>
      </c>
      <c r="AM96" s="736">
        <v>0</v>
      </c>
      <c r="AN96" s="736">
        <v>0</v>
      </c>
      <c r="AO96" s="736">
        <v>0</v>
      </c>
      <c r="AP96" s="630"/>
      <c r="AQ96" s="736">
        <v>0</v>
      </c>
      <c r="AR96" s="736">
        <v>0</v>
      </c>
      <c r="AS96" s="736">
        <v>0</v>
      </c>
      <c r="AT96" s="736">
        <v>366461.22207000002</v>
      </c>
      <c r="AU96" s="736">
        <v>366461.22207000002</v>
      </c>
      <c r="AV96" s="736">
        <v>366461.22207000002</v>
      </c>
      <c r="AW96" s="736">
        <v>366461.22207000002</v>
      </c>
      <c r="AX96" s="736">
        <v>366461.22207000002</v>
      </c>
      <c r="AY96" s="736">
        <v>366461.22207000002</v>
      </c>
      <c r="AZ96" s="736">
        <v>366461.22207000002</v>
      </c>
      <c r="BA96" s="736">
        <v>366461.22207000002</v>
      </c>
      <c r="BB96" s="736">
        <v>366461.22207000002</v>
      </c>
      <c r="BC96" s="736">
        <v>366461.22207000002</v>
      </c>
      <c r="BD96" s="736">
        <v>366461.22207000002</v>
      </c>
      <c r="BE96" s="736">
        <v>366461.22207000002</v>
      </c>
      <c r="BF96" s="736">
        <v>366461.22207000002</v>
      </c>
      <c r="BG96" s="736">
        <v>366461.22207000002</v>
      </c>
      <c r="BH96" s="736">
        <v>366461.22207000002</v>
      </c>
      <c r="BI96" s="736">
        <v>366461.22207000002</v>
      </c>
      <c r="BJ96" s="736">
        <v>366461.22207000002</v>
      </c>
      <c r="BK96" s="736">
        <v>366461.22207000002</v>
      </c>
      <c r="BL96" s="736">
        <v>359361.8308</v>
      </c>
      <c r="BM96" s="736">
        <v>0</v>
      </c>
      <c r="BN96" s="736">
        <v>0</v>
      </c>
      <c r="BO96" s="736">
        <v>0</v>
      </c>
      <c r="BP96" s="736">
        <v>0</v>
      </c>
      <c r="BQ96" s="736">
        <v>0</v>
      </c>
      <c r="BR96" s="736">
        <v>0</v>
      </c>
      <c r="BS96" s="736">
        <v>0</v>
      </c>
      <c r="BT96" s="739">
        <v>0</v>
      </c>
    </row>
    <row r="97" spans="2:73">
      <c r="B97" s="733" t="s">
        <v>205</v>
      </c>
      <c r="C97" s="733" t="s">
        <v>676</v>
      </c>
      <c r="D97" s="733" t="s">
        <v>7</v>
      </c>
      <c r="E97" s="733" t="s">
        <v>663</v>
      </c>
      <c r="F97" s="733" t="s">
        <v>29</v>
      </c>
      <c r="G97" s="733" t="s">
        <v>677</v>
      </c>
      <c r="H97" s="733">
        <v>2014</v>
      </c>
      <c r="I97" s="641" t="s">
        <v>554</v>
      </c>
      <c r="J97" s="641" t="s">
        <v>569</v>
      </c>
      <c r="K97" s="630"/>
      <c r="L97" s="736">
        <v>0</v>
      </c>
      <c r="M97" s="736">
        <v>0</v>
      </c>
      <c r="N97" s="736">
        <v>0</v>
      </c>
      <c r="O97" s="736">
        <v>0.142462482</v>
      </c>
      <c r="P97" s="736">
        <v>0.142462482</v>
      </c>
      <c r="Q97" s="736">
        <v>0.142462482</v>
      </c>
      <c r="R97" s="736">
        <v>0.142462482</v>
      </c>
      <c r="S97" s="736">
        <v>0.142462482</v>
      </c>
      <c r="T97" s="736">
        <v>0.142462482</v>
      </c>
      <c r="U97" s="736">
        <v>0.142462482</v>
      </c>
      <c r="V97" s="736">
        <v>0.142462482</v>
      </c>
      <c r="W97" s="736">
        <v>0.142462482</v>
      </c>
      <c r="X97" s="736">
        <v>0.142462482</v>
      </c>
      <c r="Y97" s="736">
        <v>0.142462482</v>
      </c>
      <c r="Z97" s="736">
        <v>0.142462482</v>
      </c>
      <c r="AA97" s="736">
        <v>7.1231241000000001E-2</v>
      </c>
      <c r="AB97" s="736">
        <v>0</v>
      </c>
      <c r="AC97" s="736">
        <v>0</v>
      </c>
      <c r="AD97" s="736">
        <v>0</v>
      </c>
      <c r="AE97" s="736">
        <v>0</v>
      </c>
      <c r="AF97" s="736">
        <v>0</v>
      </c>
      <c r="AG97" s="736">
        <v>0</v>
      </c>
      <c r="AH97" s="736">
        <v>0</v>
      </c>
      <c r="AI97" s="736">
        <v>0</v>
      </c>
      <c r="AJ97" s="736">
        <v>0</v>
      </c>
      <c r="AK97" s="736">
        <v>0</v>
      </c>
      <c r="AL97" s="736">
        <v>0</v>
      </c>
      <c r="AM97" s="736">
        <v>0</v>
      </c>
      <c r="AN97" s="736">
        <v>0</v>
      </c>
      <c r="AO97" s="736">
        <v>0</v>
      </c>
      <c r="AP97" s="630"/>
      <c r="AQ97" s="736">
        <v>0</v>
      </c>
      <c r="AR97" s="736">
        <v>0</v>
      </c>
      <c r="AS97" s="736">
        <v>0</v>
      </c>
      <c r="AT97" s="736">
        <v>2169.8131880000001</v>
      </c>
      <c r="AU97" s="736">
        <v>2169.8131880000001</v>
      </c>
      <c r="AV97" s="736">
        <v>2169.8131880000001</v>
      </c>
      <c r="AW97" s="736">
        <v>2169.8131880000001</v>
      </c>
      <c r="AX97" s="736">
        <v>2169.8131880000001</v>
      </c>
      <c r="AY97" s="736">
        <v>2169.8131880000001</v>
      </c>
      <c r="AZ97" s="736">
        <v>2169.8131880000001</v>
      </c>
      <c r="BA97" s="736">
        <v>2169.8131880000001</v>
      </c>
      <c r="BB97" s="736">
        <v>2169.8131880000001</v>
      </c>
      <c r="BC97" s="736">
        <v>2169.8131880000001</v>
      </c>
      <c r="BD97" s="736">
        <v>2169.8131880000001</v>
      </c>
      <c r="BE97" s="736">
        <v>2169.8131880000001</v>
      </c>
      <c r="BF97" s="736">
        <v>1084.906594</v>
      </c>
      <c r="BG97" s="736">
        <v>0</v>
      </c>
      <c r="BH97" s="736">
        <v>0</v>
      </c>
      <c r="BI97" s="736">
        <v>0</v>
      </c>
      <c r="BJ97" s="736">
        <v>0</v>
      </c>
      <c r="BK97" s="736">
        <v>0</v>
      </c>
      <c r="BL97" s="736">
        <v>0</v>
      </c>
      <c r="BM97" s="736">
        <v>0</v>
      </c>
      <c r="BN97" s="736">
        <v>0</v>
      </c>
      <c r="BO97" s="736">
        <v>0</v>
      </c>
      <c r="BP97" s="736">
        <v>0</v>
      </c>
      <c r="BQ97" s="736">
        <v>0</v>
      </c>
      <c r="BR97" s="736">
        <v>0</v>
      </c>
      <c r="BS97" s="736">
        <v>0</v>
      </c>
      <c r="BT97" s="739">
        <v>0</v>
      </c>
    </row>
    <row r="98" spans="2:73" ht="15.6">
      <c r="B98" s="733" t="s">
        <v>205</v>
      </c>
      <c r="C98" s="733" t="s">
        <v>696</v>
      </c>
      <c r="D98" s="733" t="s">
        <v>697</v>
      </c>
      <c r="E98" s="733" t="s">
        <v>663</v>
      </c>
      <c r="F98" s="733" t="s">
        <v>475</v>
      </c>
      <c r="G98" s="733" t="s">
        <v>677</v>
      </c>
      <c r="H98" s="733">
        <v>2014</v>
      </c>
      <c r="I98" s="641" t="s">
        <v>554</v>
      </c>
      <c r="J98" s="641" t="s">
        <v>569</v>
      </c>
      <c r="K98" s="630"/>
      <c r="L98" s="736">
        <v>0</v>
      </c>
      <c r="M98" s="736">
        <v>0</v>
      </c>
      <c r="N98" s="736">
        <v>0</v>
      </c>
      <c r="O98" s="736">
        <v>150</v>
      </c>
      <c r="P98" s="736">
        <v>0</v>
      </c>
      <c r="Q98" s="736">
        <v>0</v>
      </c>
      <c r="R98" s="736">
        <v>0</v>
      </c>
      <c r="S98" s="736">
        <v>0</v>
      </c>
      <c r="T98" s="736">
        <v>0</v>
      </c>
      <c r="U98" s="736">
        <v>0</v>
      </c>
      <c r="V98" s="736">
        <v>0</v>
      </c>
      <c r="W98" s="736">
        <v>0</v>
      </c>
      <c r="X98" s="736">
        <v>0</v>
      </c>
      <c r="Y98" s="736">
        <v>0</v>
      </c>
      <c r="Z98" s="736">
        <v>0</v>
      </c>
      <c r="AA98" s="736">
        <v>0</v>
      </c>
      <c r="AB98" s="736">
        <v>0</v>
      </c>
      <c r="AC98" s="736">
        <v>0</v>
      </c>
      <c r="AD98" s="736">
        <v>0</v>
      </c>
      <c r="AE98" s="736">
        <v>0</v>
      </c>
      <c r="AF98" s="736">
        <v>0</v>
      </c>
      <c r="AG98" s="736">
        <v>0</v>
      </c>
      <c r="AH98" s="736">
        <v>0</v>
      </c>
      <c r="AI98" s="736">
        <v>0</v>
      </c>
      <c r="AJ98" s="736">
        <v>0</v>
      </c>
      <c r="AK98" s="736">
        <v>0</v>
      </c>
      <c r="AL98" s="736">
        <v>0</v>
      </c>
      <c r="AM98" s="736">
        <v>0</v>
      </c>
      <c r="AN98" s="736">
        <v>0</v>
      </c>
      <c r="AO98" s="736">
        <v>0</v>
      </c>
      <c r="AP98" s="630"/>
      <c r="AQ98" s="736">
        <v>0</v>
      </c>
      <c r="AR98" s="736">
        <v>0</v>
      </c>
      <c r="AS98" s="736">
        <v>0</v>
      </c>
      <c r="AT98" s="736">
        <v>1436000</v>
      </c>
      <c r="AU98" s="736">
        <v>0</v>
      </c>
      <c r="AV98" s="736">
        <v>0</v>
      </c>
      <c r="AW98" s="736">
        <v>0</v>
      </c>
      <c r="AX98" s="736">
        <v>0</v>
      </c>
      <c r="AY98" s="736">
        <v>0</v>
      </c>
      <c r="AZ98" s="736">
        <v>0</v>
      </c>
      <c r="BA98" s="736">
        <v>0</v>
      </c>
      <c r="BB98" s="736">
        <v>0</v>
      </c>
      <c r="BC98" s="736">
        <v>0</v>
      </c>
      <c r="BD98" s="736">
        <v>0</v>
      </c>
      <c r="BE98" s="736">
        <v>0</v>
      </c>
      <c r="BF98" s="736">
        <v>0</v>
      </c>
      <c r="BG98" s="736">
        <v>0</v>
      </c>
      <c r="BH98" s="736">
        <v>0</v>
      </c>
      <c r="BI98" s="736">
        <v>0</v>
      </c>
      <c r="BJ98" s="736">
        <v>0</v>
      </c>
      <c r="BK98" s="736">
        <v>0</v>
      </c>
      <c r="BL98" s="736">
        <v>0</v>
      </c>
      <c r="BM98" s="736">
        <v>0</v>
      </c>
      <c r="BN98" s="736">
        <v>0</v>
      </c>
      <c r="BO98" s="736">
        <v>0</v>
      </c>
      <c r="BP98" s="736">
        <v>0</v>
      </c>
      <c r="BQ98" s="736">
        <v>0</v>
      </c>
      <c r="BR98" s="736">
        <v>0</v>
      </c>
      <c r="BS98" s="736">
        <v>0</v>
      </c>
      <c r="BT98" s="739">
        <v>0</v>
      </c>
      <c r="BU98" s="160"/>
    </row>
    <row r="99" spans="2:73" ht="15.6">
      <c r="B99" s="733" t="s">
        <v>205</v>
      </c>
      <c r="C99" s="733" t="s">
        <v>475</v>
      </c>
      <c r="D99" s="733" t="s">
        <v>698</v>
      </c>
      <c r="E99" s="733" t="s">
        <v>663</v>
      </c>
      <c r="F99" s="733" t="s">
        <v>475</v>
      </c>
      <c r="G99" s="733" t="s">
        <v>678</v>
      </c>
      <c r="H99" s="733">
        <v>2014</v>
      </c>
      <c r="I99" s="641" t="s">
        <v>554</v>
      </c>
      <c r="J99" s="641" t="s">
        <v>569</v>
      </c>
      <c r="K99" s="630"/>
      <c r="L99" s="736">
        <v>0</v>
      </c>
      <c r="M99" s="736">
        <v>0</v>
      </c>
      <c r="N99" s="736">
        <v>0</v>
      </c>
      <c r="O99" s="736">
        <v>338.65020959999998</v>
      </c>
      <c r="P99" s="736">
        <v>0</v>
      </c>
      <c r="Q99" s="736">
        <v>0</v>
      </c>
      <c r="R99" s="736">
        <v>0</v>
      </c>
      <c r="S99" s="736">
        <v>0</v>
      </c>
      <c r="T99" s="736">
        <v>0</v>
      </c>
      <c r="U99" s="736">
        <v>0</v>
      </c>
      <c r="V99" s="736">
        <v>0</v>
      </c>
      <c r="W99" s="736">
        <v>0</v>
      </c>
      <c r="X99" s="736">
        <v>0</v>
      </c>
      <c r="Y99" s="736">
        <v>0</v>
      </c>
      <c r="Z99" s="736">
        <v>0</v>
      </c>
      <c r="AA99" s="736">
        <v>0</v>
      </c>
      <c r="AB99" s="736">
        <v>0</v>
      </c>
      <c r="AC99" s="736">
        <v>0</v>
      </c>
      <c r="AD99" s="736">
        <v>0</v>
      </c>
      <c r="AE99" s="736">
        <v>0</v>
      </c>
      <c r="AF99" s="736">
        <v>0</v>
      </c>
      <c r="AG99" s="736">
        <v>0</v>
      </c>
      <c r="AH99" s="736">
        <v>0</v>
      </c>
      <c r="AI99" s="736">
        <v>0</v>
      </c>
      <c r="AJ99" s="736">
        <v>0</v>
      </c>
      <c r="AK99" s="736">
        <v>0</v>
      </c>
      <c r="AL99" s="736">
        <v>0</v>
      </c>
      <c r="AM99" s="736">
        <v>0</v>
      </c>
      <c r="AN99" s="736">
        <v>0</v>
      </c>
      <c r="AO99" s="736">
        <v>0</v>
      </c>
      <c r="AP99" s="630"/>
      <c r="AQ99" s="736">
        <v>0</v>
      </c>
      <c r="AR99" s="736">
        <v>0</v>
      </c>
      <c r="AS99" s="736">
        <v>0</v>
      </c>
      <c r="AT99" s="736">
        <v>0</v>
      </c>
      <c r="AU99" s="736">
        <v>0</v>
      </c>
      <c r="AV99" s="736">
        <v>0</v>
      </c>
      <c r="AW99" s="736">
        <v>0</v>
      </c>
      <c r="AX99" s="736">
        <v>0</v>
      </c>
      <c r="AY99" s="736">
        <v>0</v>
      </c>
      <c r="AZ99" s="736">
        <v>0</v>
      </c>
      <c r="BA99" s="736">
        <v>0</v>
      </c>
      <c r="BB99" s="736">
        <v>0</v>
      </c>
      <c r="BC99" s="736">
        <v>0</v>
      </c>
      <c r="BD99" s="736">
        <v>0</v>
      </c>
      <c r="BE99" s="736">
        <v>0</v>
      </c>
      <c r="BF99" s="736">
        <v>0</v>
      </c>
      <c r="BG99" s="736">
        <v>0</v>
      </c>
      <c r="BH99" s="736">
        <v>0</v>
      </c>
      <c r="BI99" s="736">
        <v>0</v>
      </c>
      <c r="BJ99" s="736">
        <v>0</v>
      </c>
      <c r="BK99" s="736">
        <v>0</v>
      </c>
      <c r="BL99" s="736">
        <v>0</v>
      </c>
      <c r="BM99" s="736">
        <v>0</v>
      </c>
      <c r="BN99" s="736">
        <v>0</v>
      </c>
      <c r="BO99" s="736">
        <v>0</v>
      </c>
      <c r="BP99" s="736">
        <v>0</v>
      </c>
      <c r="BQ99" s="736">
        <v>0</v>
      </c>
      <c r="BR99" s="736">
        <v>0</v>
      </c>
      <c r="BS99" s="736">
        <v>0</v>
      </c>
      <c r="BT99" s="739">
        <v>0</v>
      </c>
      <c r="BU99" s="160"/>
    </row>
    <row r="100" spans="2:73" ht="15.6">
      <c r="B100" s="733" t="s">
        <v>205</v>
      </c>
      <c r="C100" s="733" t="s">
        <v>684</v>
      </c>
      <c r="D100" s="733" t="s">
        <v>17</v>
      </c>
      <c r="E100" s="733" t="s">
        <v>663</v>
      </c>
      <c r="F100" s="733" t="s">
        <v>688</v>
      </c>
      <c r="G100" s="733" t="s">
        <v>677</v>
      </c>
      <c r="H100" s="733">
        <v>2014</v>
      </c>
      <c r="I100" s="641" t="s">
        <v>554</v>
      </c>
      <c r="J100" s="641" t="s">
        <v>569</v>
      </c>
      <c r="K100" s="630"/>
      <c r="L100" s="736">
        <v>0</v>
      </c>
      <c r="M100" s="736">
        <v>0</v>
      </c>
      <c r="N100" s="736">
        <v>0</v>
      </c>
      <c r="O100" s="736">
        <v>40.6</v>
      </c>
      <c r="P100" s="736">
        <v>40.6</v>
      </c>
      <c r="Q100" s="736">
        <v>40.6</v>
      </c>
      <c r="R100" s="736">
        <v>40.6</v>
      </c>
      <c r="S100" s="736">
        <v>40.6</v>
      </c>
      <c r="T100" s="736">
        <v>40.6</v>
      </c>
      <c r="U100" s="736">
        <v>40.6</v>
      </c>
      <c r="V100" s="736">
        <v>40.6</v>
      </c>
      <c r="W100" s="736">
        <v>40.6</v>
      </c>
      <c r="X100" s="736">
        <v>40.6</v>
      </c>
      <c r="Y100" s="736">
        <v>40.6</v>
      </c>
      <c r="Z100" s="736">
        <v>40.6</v>
      </c>
      <c r="AA100" s="736">
        <v>40.6</v>
      </c>
      <c r="AB100" s="736">
        <v>40.6</v>
      </c>
      <c r="AC100" s="736">
        <v>0</v>
      </c>
      <c r="AD100" s="736">
        <v>0</v>
      </c>
      <c r="AE100" s="736">
        <v>0</v>
      </c>
      <c r="AF100" s="736">
        <v>0</v>
      </c>
      <c r="AG100" s="736">
        <v>0</v>
      </c>
      <c r="AH100" s="736">
        <v>0</v>
      </c>
      <c r="AI100" s="736">
        <v>0</v>
      </c>
      <c r="AJ100" s="736">
        <v>0</v>
      </c>
      <c r="AK100" s="736">
        <v>0</v>
      </c>
      <c r="AL100" s="736">
        <v>0</v>
      </c>
      <c r="AM100" s="736">
        <v>0</v>
      </c>
      <c r="AN100" s="736">
        <v>0</v>
      </c>
      <c r="AO100" s="736">
        <v>0</v>
      </c>
      <c r="AP100" s="630"/>
      <c r="AQ100" s="736">
        <v>0</v>
      </c>
      <c r="AR100" s="736">
        <v>0</v>
      </c>
      <c r="AS100" s="736">
        <v>0</v>
      </c>
      <c r="AT100" s="736">
        <v>208521.60000000001</v>
      </c>
      <c r="AU100" s="736">
        <v>208521.60000000001</v>
      </c>
      <c r="AV100" s="736">
        <v>208521.60000000001</v>
      </c>
      <c r="AW100" s="736">
        <v>208521.60000000001</v>
      </c>
      <c r="AX100" s="736">
        <v>208521.60000000001</v>
      </c>
      <c r="AY100" s="736">
        <v>208521.60000000001</v>
      </c>
      <c r="AZ100" s="736">
        <v>208521.60000000001</v>
      </c>
      <c r="BA100" s="736">
        <v>208521.60000000001</v>
      </c>
      <c r="BB100" s="736">
        <v>208521.60000000001</v>
      </c>
      <c r="BC100" s="736">
        <v>208521.60000000001</v>
      </c>
      <c r="BD100" s="736">
        <v>208521.60000000001</v>
      </c>
      <c r="BE100" s="736">
        <v>208521.60000000001</v>
      </c>
      <c r="BF100" s="736">
        <v>208521.60000000001</v>
      </c>
      <c r="BG100" s="736">
        <v>208521.60000000001</v>
      </c>
      <c r="BH100" s="736">
        <v>0</v>
      </c>
      <c r="BI100" s="736">
        <v>0</v>
      </c>
      <c r="BJ100" s="736">
        <v>0</v>
      </c>
      <c r="BK100" s="736">
        <v>0</v>
      </c>
      <c r="BL100" s="736">
        <v>0</v>
      </c>
      <c r="BM100" s="736">
        <v>0</v>
      </c>
      <c r="BN100" s="736">
        <v>0</v>
      </c>
      <c r="BO100" s="736">
        <v>0</v>
      </c>
      <c r="BP100" s="736">
        <v>0</v>
      </c>
      <c r="BQ100" s="736">
        <v>0</v>
      </c>
      <c r="BR100" s="736">
        <v>0</v>
      </c>
      <c r="BS100" s="736">
        <v>0</v>
      </c>
      <c r="BT100" s="739">
        <v>0</v>
      </c>
      <c r="BU100" s="160"/>
    </row>
    <row r="101" spans="2:73">
      <c r="B101" s="733" t="s">
        <v>675</v>
      </c>
      <c r="C101" s="733" t="s">
        <v>679</v>
      </c>
      <c r="D101" s="733" t="s">
        <v>699</v>
      </c>
      <c r="E101" s="733" t="s">
        <v>663</v>
      </c>
      <c r="F101" s="733" t="s">
        <v>688</v>
      </c>
      <c r="G101" s="733" t="s">
        <v>678</v>
      </c>
      <c r="H101" s="733">
        <v>2014</v>
      </c>
      <c r="I101" s="641" t="s">
        <v>554</v>
      </c>
      <c r="J101" s="641" t="s">
        <v>569</v>
      </c>
      <c r="K101" s="630"/>
      <c r="L101" s="736">
        <v>0</v>
      </c>
      <c r="M101" s="736">
        <v>0</v>
      </c>
      <c r="N101" s="736">
        <v>0</v>
      </c>
      <c r="O101" s="736">
        <v>61.718769999999999</v>
      </c>
      <c r="P101" s="736">
        <v>0</v>
      </c>
      <c r="Q101" s="736">
        <v>0</v>
      </c>
      <c r="R101" s="736">
        <v>0</v>
      </c>
      <c r="S101" s="736">
        <v>0</v>
      </c>
      <c r="T101" s="736">
        <v>0</v>
      </c>
      <c r="U101" s="736">
        <v>0</v>
      </c>
      <c r="V101" s="736">
        <v>0</v>
      </c>
      <c r="W101" s="736">
        <v>0</v>
      </c>
      <c r="X101" s="736">
        <v>0</v>
      </c>
      <c r="Y101" s="736">
        <v>0</v>
      </c>
      <c r="Z101" s="736">
        <v>0</v>
      </c>
      <c r="AA101" s="736">
        <v>0</v>
      </c>
      <c r="AB101" s="736">
        <v>0</v>
      </c>
      <c r="AC101" s="736">
        <v>0</v>
      </c>
      <c r="AD101" s="736">
        <v>0</v>
      </c>
      <c r="AE101" s="736">
        <v>0</v>
      </c>
      <c r="AF101" s="736">
        <v>0</v>
      </c>
      <c r="AG101" s="736">
        <v>0</v>
      </c>
      <c r="AH101" s="736">
        <v>0</v>
      </c>
      <c r="AI101" s="736">
        <v>0</v>
      </c>
      <c r="AJ101" s="736">
        <v>0</v>
      </c>
      <c r="AK101" s="736">
        <v>0</v>
      </c>
      <c r="AL101" s="736">
        <v>0</v>
      </c>
      <c r="AM101" s="736">
        <v>0</v>
      </c>
      <c r="AN101" s="736">
        <v>0</v>
      </c>
      <c r="AO101" s="736">
        <v>0</v>
      </c>
      <c r="AP101" s="630"/>
      <c r="AQ101" s="736">
        <v>0</v>
      </c>
      <c r="AR101" s="736">
        <v>0</v>
      </c>
      <c r="AS101" s="736">
        <v>0</v>
      </c>
      <c r="AT101" s="736">
        <v>0</v>
      </c>
      <c r="AU101" s="736">
        <v>0</v>
      </c>
      <c r="AV101" s="736">
        <v>0</v>
      </c>
      <c r="AW101" s="736">
        <v>0</v>
      </c>
      <c r="AX101" s="736">
        <v>0</v>
      </c>
      <c r="AY101" s="736">
        <v>0</v>
      </c>
      <c r="AZ101" s="736">
        <v>0</v>
      </c>
      <c r="BA101" s="736">
        <v>0</v>
      </c>
      <c r="BB101" s="736">
        <v>0</v>
      </c>
      <c r="BC101" s="736">
        <v>0</v>
      </c>
      <c r="BD101" s="736">
        <v>0</v>
      </c>
      <c r="BE101" s="736">
        <v>0</v>
      </c>
      <c r="BF101" s="736">
        <v>0</v>
      </c>
      <c r="BG101" s="736">
        <v>0</v>
      </c>
      <c r="BH101" s="736">
        <v>0</v>
      </c>
      <c r="BI101" s="736">
        <v>0</v>
      </c>
      <c r="BJ101" s="736">
        <v>0</v>
      </c>
      <c r="BK101" s="736">
        <v>0</v>
      </c>
      <c r="BL101" s="736">
        <v>0</v>
      </c>
      <c r="BM101" s="736">
        <v>0</v>
      </c>
      <c r="BN101" s="736">
        <v>0</v>
      </c>
      <c r="BO101" s="736">
        <v>0</v>
      </c>
      <c r="BP101" s="736">
        <v>0</v>
      </c>
      <c r="BQ101" s="736">
        <v>0</v>
      </c>
      <c r="BR101" s="736">
        <v>0</v>
      </c>
      <c r="BS101" s="736">
        <v>0</v>
      </c>
      <c r="BT101" s="739">
        <v>0</v>
      </c>
    </row>
    <row r="102" spans="2:73" ht="15.6">
      <c r="B102" s="733" t="s">
        <v>675</v>
      </c>
      <c r="C102" s="733" t="s">
        <v>683</v>
      </c>
      <c r="D102" s="733" t="s">
        <v>689</v>
      </c>
      <c r="E102" s="733" t="s">
        <v>663</v>
      </c>
      <c r="F102" s="733" t="s">
        <v>683</v>
      </c>
      <c r="G102" s="733" t="s">
        <v>677</v>
      </c>
      <c r="H102" s="733">
        <v>2014</v>
      </c>
      <c r="I102" s="641" t="s">
        <v>554</v>
      </c>
      <c r="J102" s="641" t="s">
        <v>569</v>
      </c>
      <c r="K102" s="630"/>
      <c r="L102" s="736">
        <v>0</v>
      </c>
      <c r="M102" s="736">
        <v>0</v>
      </c>
      <c r="N102" s="736">
        <v>0</v>
      </c>
      <c r="O102" s="736">
        <v>0.18984419999999999</v>
      </c>
      <c r="P102" s="736">
        <v>0.18984419999999999</v>
      </c>
      <c r="Q102" s="736">
        <v>0.18984419999999999</v>
      </c>
      <c r="R102" s="736">
        <v>0.18984419999999999</v>
      </c>
      <c r="S102" s="736">
        <v>0.18984419999999999</v>
      </c>
      <c r="T102" s="736">
        <v>0.18984419999999999</v>
      </c>
      <c r="U102" s="736">
        <v>0.18984419999999999</v>
      </c>
      <c r="V102" s="736">
        <v>0.18984419999999999</v>
      </c>
      <c r="W102" s="736">
        <v>0.18984419999999999</v>
      </c>
      <c r="X102" s="736">
        <v>0.18984419999999999</v>
      </c>
      <c r="Y102" s="736">
        <v>0.18984419999999999</v>
      </c>
      <c r="Z102" s="736">
        <v>0.18984419999999999</v>
      </c>
      <c r="AA102" s="736">
        <v>0.18984419999999999</v>
      </c>
      <c r="AB102" s="736">
        <v>0.18984419999999999</v>
      </c>
      <c r="AC102" s="736">
        <v>0.18984419999999999</v>
      </c>
      <c r="AD102" s="736">
        <v>0.18984419999999999</v>
      </c>
      <c r="AE102" s="736">
        <v>0.18984419999999999</v>
      </c>
      <c r="AF102" s="736">
        <v>0.18984419999999999</v>
      </c>
      <c r="AG102" s="736">
        <v>0</v>
      </c>
      <c r="AH102" s="736">
        <v>0</v>
      </c>
      <c r="AI102" s="736">
        <v>0</v>
      </c>
      <c r="AJ102" s="736">
        <v>0</v>
      </c>
      <c r="AK102" s="736">
        <v>0</v>
      </c>
      <c r="AL102" s="736">
        <v>0</v>
      </c>
      <c r="AM102" s="736">
        <v>0</v>
      </c>
      <c r="AN102" s="736">
        <v>0</v>
      </c>
      <c r="AO102" s="736">
        <v>0</v>
      </c>
      <c r="AP102" s="630"/>
      <c r="AQ102" s="736">
        <v>0</v>
      </c>
      <c r="AR102" s="736">
        <v>0</v>
      </c>
      <c r="AS102" s="736">
        <v>0</v>
      </c>
      <c r="AT102" s="736">
        <v>7506.2550529999999</v>
      </c>
      <c r="AU102" s="736">
        <v>7506.2550529999999</v>
      </c>
      <c r="AV102" s="736">
        <v>7506.2550529999999</v>
      </c>
      <c r="AW102" s="736">
        <v>7506.2550529999999</v>
      </c>
      <c r="AX102" s="736">
        <v>7506.2550529999999</v>
      </c>
      <c r="AY102" s="736">
        <v>7506.2550529999999</v>
      </c>
      <c r="AZ102" s="736">
        <v>7506.2550529999999</v>
      </c>
      <c r="BA102" s="736">
        <v>7506.2550529999999</v>
      </c>
      <c r="BB102" s="736">
        <v>7506.2550529999999</v>
      </c>
      <c r="BC102" s="736">
        <v>7506.2550529999999</v>
      </c>
      <c r="BD102" s="736">
        <v>7506.2550529999999</v>
      </c>
      <c r="BE102" s="736">
        <v>7506.2550529999999</v>
      </c>
      <c r="BF102" s="736">
        <v>7506.2550529999999</v>
      </c>
      <c r="BG102" s="736">
        <v>7506.2550529999999</v>
      </c>
      <c r="BH102" s="736">
        <v>7506.2550529999999</v>
      </c>
      <c r="BI102" s="736">
        <v>1458.2550530000001</v>
      </c>
      <c r="BJ102" s="736">
        <v>1458.2550530000001</v>
      </c>
      <c r="BK102" s="736">
        <v>1458.2550530000001</v>
      </c>
      <c r="BL102" s="736">
        <v>0</v>
      </c>
      <c r="BM102" s="736">
        <v>0</v>
      </c>
      <c r="BN102" s="736">
        <v>0</v>
      </c>
      <c r="BO102" s="736">
        <v>0</v>
      </c>
      <c r="BP102" s="736">
        <v>0</v>
      </c>
      <c r="BQ102" s="736">
        <v>0</v>
      </c>
      <c r="BR102" s="736">
        <v>0</v>
      </c>
      <c r="BS102" s="736">
        <v>0</v>
      </c>
      <c r="BT102" s="739">
        <v>0</v>
      </c>
      <c r="BU102" s="160"/>
    </row>
    <row r="103" spans="2:73" ht="15.6">
      <c r="B103" s="733" t="s">
        <v>205</v>
      </c>
      <c r="C103" s="689"/>
      <c r="D103" s="733" t="s">
        <v>113</v>
      </c>
      <c r="E103" s="733" t="s">
        <v>663</v>
      </c>
      <c r="F103" s="747"/>
      <c r="G103" s="747"/>
      <c r="H103" s="733">
        <v>2015</v>
      </c>
      <c r="I103" s="641" t="s">
        <v>555</v>
      </c>
      <c r="J103" s="641" t="s">
        <v>569</v>
      </c>
      <c r="K103" s="630"/>
      <c r="L103" s="736"/>
      <c r="M103" s="736"/>
      <c r="N103" s="736"/>
      <c r="O103" s="736"/>
      <c r="P103" s="736">
        <v>41</v>
      </c>
      <c r="Q103" s="736">
        <v>40</v>
      </c>
      <c r="R103" s="736">
        <v>40</v>
      </c>
      <c r="S103" s="736">
        <v>40</v>
      </c>
      <c r="T103" s="736">
        <v>40</v>
      </c>
      <c r="U103" s="736">
        <v>40</v>
      </c>
      <c r="V103" s="736">
        <v>40</v>
      </c>
      <c r="W103" s="736">
        <v>40</v>
      </c>
      <c r="X103" s="736">
        <v>40</v>
      </c>
      <c r="Y103" s="736">
        <v>40</v>
      </c>
      <c r="Z103" s="736">
        <v>38</v>
      </c>
      <c r="AA103" s="736">
        <v>38</v>
      </c>
      <c r="AB103" s="736">
        <v>38</v>
      </c>
      <c r="AC103" s="736">
        <v>38</v>
      </c>
      <c r="AD103" s="736">
        <v>38</v>
      </c>
      <c r="AE103" s="736">
        <v>38</v>
      </c>
      <c r="AF103" s="736">
        <v>7</v>
      </c>
      <c r="AG103" s="736">
        <v>7</v>
      </c>
      <c r="AH103" s="736">
        <v>7</v>
      </c>
      <c r="AI103" s="736">
        <v>7</v>
      </c>
      <c r="AJ103" s="736">
        <v>0</v>
      </c>
      <c r="AK103" s="736">
        <v>0</v>
      </c>
      <c r="AL103" s="736">
        <v>0</v>
      </c>
      <c r="AM103" s="736"/>
      <c r="AN103" s="736"/>
      <c r="AO103" s="736"/>
      <c r="AP103" s="630"/>
      <c r="AQ103" s="736"/>
      <c r="AR103" s="736"/>
      <c r="AS103" s="736"/>
      <c r="AT103" s="736"/>
      <c r="AU103" s="736">
        <v>633031</v>
      </c>
      <c r="AV103" s="736">
        <v>630027</v>
      </c>
      <c r="AW103" s="736">
        <v>630027</v>
      </c>
      <c r="AX103" s="736">
        <v>630027</v>
      </c>
      <c r="AY103" s="736">
        <v>630027</v>
      </c>
      <c r="AZ103" s="736">
        <v>630027</v>
      </c>
      <c r="BA103" s="736">
        <v>630027</v>
      </c>
      <c r="BB103" s="736">
        <v>629928</v>
      </c>
      <c r="BC103" s="736">
        <v>629928</v>
      </c>
      <c r="BD103" s="736">
        <v>629928</v>
      </c>
      <c r="BE103" s="736">
        <v>612229</v>
      </c>
      <c r="BF103" s="736">
        <v>610314</v>
      </c>
      <c r="BG103" s="736">
        <v>610314</v>
      </c>
      <c r="BH103" s="736">
        <v>607560</v>
      </c>
      <c r="BI103" s="736">
        <v>607560</v>
      </c>
      <c r="BJ103" s="736">
        <v>607258</v>
      </c>
      <c r="BK103" s="736">
        <v>117877</v>
      </c>
      <c r="BL103" s="736">
        <v>117877</v>
      </c>
      <c r="BM103" s="736">
        <v>117877</v>
      </c>
      <c r="BN103" s="736">
        <v>117877</v>
      </c>
      <c r="BO103" s="736">
        <v>0</v>
      </c>
      <c r="BP103" s="736">
        <v>0</v>
      </c>
      <c r="BQ103" s="736">
        <v>0</v>
      </c>
      <c r="BR103" s="736">
        <v>0</v>
      </c>
      <c r="BS103" s="736">
        <v>0</v>
      </c>
      <c r="BT103" s="739">
        <v>0</v>
      </c>
      <c r="BU103" s="160"/>
    </row>
    <row r="104" spans="2:73" ht="15.6">
      <c r="B104" s="733" t="s">
        <v>205</v>
      </c>
      <c r="C104" s="689"/>
      <c r="D104" s="733" t="s">
        <v>700</v>
      </c>
      <c r="E104" s="733" t="s">
        <v>663</v>
      </c>
      <c r="F104" s="747"/>
      <c r="G104" s="747"/>
      <c r="H104" s="733">
        <v>2015</v>
      </c>
      <c r="I104" s="641" t="s">
        <v>555</v>
      </c>
      <c r="J104" s="641" t="s">
        <v>569</v>
      </c>
      <c r="K104" s="630"/>
      <c r="L104" s="736"/>
      <c r="M104" s="736"/>
      <c r="N104" s="736"/>
      <c r="O104" s="736"/>
      <c r="P104" s="736">
        <v>28</v>
      </c>
      <c r="Q104" s="736">
        <v>28</v>
      </c>
      <c r="R104" s="736">
        <v>28</v>
      </c>
      <c r="S104" s="736">
        <v>28</v>
      </c>
      <c r="T104" s="736">
        <v>28</v>
      </c>
      <c r="U104" s="736">
        <v>28</v>
      </c>
      <c r="V104" s="736">
        <v>28</v>
      </c>
      <c r="W104" s="736">
        <v>28</v>
      </c>
      <c r="X104" s="736">
        <v>28</v>
      </c>
      <c r="Y104" s="736">
        <v>28</v>
      </c>
      <c r="Z104" s="736">
        <v>28</v>
      </c>
      <c r="AA104" s="736">
        <v>28</v>
      </c>
      <c r="AB104" s="736">
        <v>28</v>
      </c>
      <c r="AC104" s="736">
        <v>28</v>
      </c>
      <c r="AD104" s="736">
        <v>28</v>
      </c>
      <c r="AE104" s="736">
        <v>28</v>
      </c>
      <c r="AF104" s="736">
        <v>28</v>
      </c>
      <c r="AG104" s="736">
        <v>28</v>
      </c>
      <c r="AH104" s="736">
        <v>28</v>
      </c>
      <c r="AI104" s="736">
        <v>0</v>
      </c>
      <c r="AJ104" s="736">
        <v>0</v>
      </c>
      <c r="AK104" s="736">
        <v>0</v>
      </c>
      <c r="AL104" s="736">
        <v>0</v>
      </c>
      <c r="AM104" s="736"/>
      <c r="AN104" s="736"/>
      <c r="AO104" s="736"/>
      <c r="AP104" s="630"/>
      <c r="AQ104" s="736"/>
      <c r="AR104" s="736"/>
      <c r="AS104" s="736"/>
      <c r="AT104" s="736"/>
      <c r="AU104" s="736">
        <v>55984</v>
      </c>
      <c r="AV104" s="736">
        <v>55984</v>
      </c>
      <c r="AW104" s="736">
        <v>55984</v>
      </c>
      <c r="AX104" s="736">
        <v>55984</v>
      </c>
      <c r="AY104" s="736">
        <v>55984</v>
      </c>
      <c r="AZ104" s="736">
        <v>55984</v>
      </c>
      <c r="BA104" s="736">
        <v>55984</v>
      </c>
      <c r="BB104" s="736">
        <v>55984</v>
      </c>
      <c r="BC104" s="736">
        <v>55984</v>
      </c>
      <c r="BD104" s="736">
        <v>55984</v>
      </c>
      <c r="BE104" s="736">
        <v>55984</v>
      </c>
      <c r="BF104" s="736">
        <v>55984</v>
      </c>
      <c r="BG104" s="736">
        <v>55984</v>
      </c>
      <c r="BH104" s="736">
        <v>55984</v>
      </c>
      <c r="BI104" s="736">
        <v>55984</v>
      </c>
      <c r="BJ104" s="736">
        <v>55984</v>
      </c>
      <c r="BK104" s="736">
        <v>55984</v>
      </c>
      <c r="BL104" s="736">
        <v>55984</v>
      </c>
      <c r="BM104" s="736">
        <v>55578</v>
      </c>
      <c r="BN104" s="736">
        <v>0</v>
      </c>
      <c r="BO104" s="736">
        <v>0</v>
      </c>
      <c r="BP104" s="736">
        <v>0</v>
      </c>
      <c r="BQ104" s="736">
        <v>0</v>
      </c>
      <c r="BR104" s="736">
        <v>0</v>
      </c>
      <c r="BS104" s="736">
        <v>0</v>
      </c>
      <c r="BT104" s="739">
        <v>0</v>
      </c>
      <c r="BU104" s="160"/>
    </row>
    <row r="105" spans="2:73" ht="15.6">
      <c r="B105" s="733" t="s">
        <v>205</v>
      </c>
      <c r="C105" s="689"/>
      <c r="D105" s="733" t="s">
        <v>97</v>
      </c>
      <c r="E105" s="733" t="s">
        <v>663</v>
      </c>
      <c r="F105" s="747"/>
      <c r="G105" s="747"/>
      <c r="H105" s="733">
        <v>2015</v>
      </c>
      <c r="I105" s="641" t="s">
        <v>555</v>
      </c>
      <c r="J105" s="641" t="s">
        <v>569</v>
      </c>
      <c r="K105" s="630"/>
      <c r="L105" s="736"/>
      <c r="M105" s="736"/>
      <c r="N105" s="736"/>
      <c r="O105" s="736"/>
      <c r="P105" s="736">
        <v>96</v>
      </c>
      <c r="Q105" s="736">
        <v>96</v>
      </c>
      <c r="R105" s="736">
        <v>96</v>
      </c>
      <c r="S105" s="736">
        <v>81</v>
      </c>
      <c r="T105" s="736">
        <v>49</v>
      </c>
      <c r="U105" s="736">
        <v>0</v>
      </c>
      <c r="V105" s="736">
        <v>0</v>
      </c>
      <c r="W105" s="736">
        <v>0</v>
      </c>
      <c r="X105" s="736">
        <v>0</v>
      </c>
      <c r="Y105" s="736">
        <v>0</v>
      </c>
      <c r="Z105" s="736">
        <v>0</v>
      </c>
      <c r="AA105" s="736">
        <v>0</v>
      </c>
      <c r="AB105" s="736">
        <v>0</v>
      </c>
      <c r="AC105" s="736">
        <v>0</v>
      </c>
      <c r="AD105" s="736">
        <v>0</v>
      </c>
      <c r="AE105" s="736">
        <v>0</v>
      </c>
      <c r="AF105" s="736">
        <v>0</v>
      </c>
      <c r="AG105" s="736">
        <v>0</v>
      </c>
      <c r="AH105" s="736">
        <v>0</v>
      </c>
      <c r="AI105" s="736">
        <v>0</v>
      </c>
      <c r="AJ105" s="736">
        <v>0</v>
      </c>
      <c r="AK105" s="736">
        <v>0</v>
      </c>
      <c r="AL105" s="736">
        <v>0</v>
      </c>
      <c r="AM105" s="736"/>
      <c r="AN105" s="736"/>
      <c r="AO105" s="736"/>
      <c r="AP105" s="630"/>
      <c r="AQ105" s="736"/>
      <c r="AR105" s="736"/>
      <c r="AS105" s="736"/>
      <c r="AT105" s="736"/>
      <c r="AU105" s="736">
        <v>488828</v>
      </c>
      <c r="AV105" s="736">
        <v>488828</v>
      </c>
      <c r="AW105" s="736">
        <v>488828</v>
      </c>
      <c r="AX105" s="736">
        <v>475464</v>
      </c>
      <c r="AY105" s="736">
        <v>333720</v>
      </c>
      <c r="AZ105" s="736">
        <v>0</v>
      </c>
      <c r="BA105" s="736">
        <v>0</v>
      </c>
      <c r="BB105" s="736">
        <v>0</v>
      </c>
      <c r="BC105" s="736">
        <v>0</v>
      </c>
      <c r="BD105" s="736">
        <v>0</v>
      </c>
      <c r="BE105" s="736">
        <v>0</v>
      </c>
      <c r="BF105" s="736">
        <v>0</v>
      </c>
      <c r="BG105" s="736">
        <v>0</v>
      </c>
      <c r="BH105" s="736">
        <v>0</v>
      </c>
      <c r="BI105" s="736">
        <v>0</v>
      </c>
      <c r="BJ105" s="736">
        <v>0</v>
      </c>
      <c r="BK105" s="736">
        <v>0</v>
      </c>
      <c r="BL105" s="736">
        <v>0</v>
      </c>
      <c r="BM105" s="736">
        <v>0</v>
      </c>
      <c r="BN105" s="736">
        <v>0</v>
      </c>
      <c r="BO105" s="736">
        <v>0</v>
      </c>
      <c r="BP105" s="736">
        <v>0</v>
      </c>
      <c r="BQ105" s="736">
        <v>0</v>
      </c>
      <c r="BR105" s="736">
        <v>0</v>
      </c>
      <c r="BS105" s="736">
        <v>0</v>
      </c>
      <c r="BT105" s="739">
        <v>0</v>
      </c>
      <c r="BU105" s="160"/>
    </row>
    <row r="106" spans="2:73" ht="15.6">
      <c r="B106" s="733" t="s">
        <v>205</v>
      </c>
      <c r="C106" s="689"/>
      <c r="D106" s="733" t="s">
        <v>95</v>
      </c>
      <c r="E106" s="733" t="s">
        <v>663</v>
      </c>
      <c r="F106" s="747"/>
      <c r="G106" s="747"/>
      <c r="H106" s="733">
        <v>2015</v>
      </c>
      <c r="I106" s="641" t="s">
        <v>555</v>
      </c>
      <c r="J106" s="641" t="s">
        <v>569</v>
      </c>
      <c r="K106" s="630"/>
      <c r="L106" s="742"/>
      <c r="M106" s="742"/>
      <c r="N106" s="742"/>
      <c r="O106" s="742"/>
      <c r="P106" s="742">
        <v>61</v>
      </c>
      <c r="Q106" s="742">
        <v>61</v>
      </c>
      <c r="R106" s="742">
        <v>61</v>
      </c>
      <c r="S106" s="742">
        <v>61</v>
      </c>
      <c r="T106" s="742">
        <v>61</v>
      </c>
      <c r="U106" s="742">
        <v>61</v>
      </c>
      <c r="V106" s="742">
        <v>61</v>
      </c>
      <c r="W106" s="742">
        <v>61</v>
      </c>
      <c r="X106" s="742">
        <v>61</v>
      </c>
      <c r="Y106" s="742">
        <v>61</v>
      </c>
      <c r="Z106" s="742">
        <v>58</v>
      </c>
      <c r="AA106" s="742">
        <v>58</v>
      </c>
      <c r="AB106" s="742">
        <v>58</v>
      </c>
      <c r="AC106" s="742">
        <v>58</v>
      </c>
      <c r="AD106" s="742">
        <v>58</v>
      </c>
      <c r="AE106" s="742">
        <v>58</v>
      </c>
      <c r="AF106" s="742">
        <v>12</v>
      </c>
      <c r="AG106" s="742">
        <v>12</v>
      </c>
      <c r="AH106" s="742">
        <v>12</v>
      </c>
      <c r="AI106" s="742">
        <v>12</v>
      </c>
      <c r="AJ106" s="742">
        <v>0</v>
      </c>
      <c r="AK106" s="742">
        <v>0</v>
      </c>
      <c r="AL106" s="742">
        <v>0</v>
      </c>
      <c r="AM106" s="742"/>
      <c r="AN106" s="742"/>
      <c r="AO106" s="742"/>
      <c r="AP106" s="630"/>
      <c r="AQ106" s="742"/>
      <c r="AR106" s="742"/>
      <c r="AS106" s="742"/>
      <c r="AT106" s="742"/>
      <c r="AU106" s="742">
        <v>959679</v>
      </c>
      <c r="AV106" s="742">
        <v>955447</v>
      </c>
      <c r="AW106" s="742">
        <v>955447</v>
      </c>
      <c r="AX106" s="742">
        <v>955447</v>
      </c>
      <c r="AY106" s="742">
        <v>955447</v>
      </c>
      <c r="AZ106" s="742">
        <v>955447</v>
      </c>
      <c r="BA106" s="742">
        <v>955447</v>
      </c>
      <c r="BB106" s="742">
        <v>955379</v>
      </c>
      <c r="BC106" s="742">
        <v>955379</v>
      </c>
      <c r="BD106" s="742">
        <v>955379</v>
      </c>
      <c r="BE106" s="742">
        <v>925907</v>
      </c>
      <c r="BF106" s="742">
        <v>922694</v>
      </c>
      <c r="BG106" s="742">
        <v>922694</v>
      </c>
      <c r="BH106" s="742">
        <v>921349</v>
      </c>
      <c r="BI106" s="742">
        <v>921349</v>
      </c>
      <c r="BJ106" s="742">
        <v>921204</v>
      </c>
      <c r="BK106" s="742">
        <v>184092</v>
      </c>
      <c r="BL106" s="742">
        <v>184092</v>
      </c>
      <c r="BM106" s="742">
        <v>184092</v>
      </c>
      <c r="BN106" s="742">
        <v>184092</v>
      </c>
      <c r="BO106" s="742">
        <v>0</v>
      </c>
      <c r="BP106" s="742">
        <v>0</v>
      </c>
      <c r="BQ106" s="742">
        <v>0</v>
      </c>
      <c r="BR106" s="742">
        <v>0</v>
      </c>
      <c r="BS106" s="742">
        <v>0</v>
      </c>
      <c r="BT106" s="743">
        <v>0</v>
      </c>
      <c r="BU106" s="160"/>
    </row>
    <row r="107" spans="2:73" ht="15.6">
      <c r="B107" s="733" t="s">
        <v>205</v>
      </c>
      <c r="C107" s="689"/>
      <c r="D107" s="733" t="s">
        <v>96</v>
      </c>
      <c r="E107" s="733" t="s">
        <v>663</v>
      </c>
      <c r="F107" s="747"/>
      <c r="G107" s="747"/>
      <c r="H107" s="733">
        <v>2015</v>
      </c>
      <c r="I107" s="641" t="s">
        <v>555</v>
      </c>
      <c r="J107" s="641" t="s">
        <v>569</v>
      </c>
      <c r="K107" s="630"/>
      <c r="L107" s="738"/>
      <c r="M107" s="738"/>
      <c r="N107" s="738"/>
      <c r="O107" s="738"/>
      <c r="P107" s="738">
        <v>62</v>
      </c>
      <c r="Q107" s="738">
        <v>61</v>
      </c>
      <c r="R107" s="738">
        <v>61</v>
      </c>
      <c r="S107" s="738">
        <v>61</v>
      </c>
      <c r="T107" s="738">
        <v>61</v>
      </c>
      <c r="U107" s="738">
        <v>61</v>
      </c>
      <c r="V107" s="738">
        <v>61</v>
      </c>
      <c r="W107" s="738">
        <v>61</v>
      </c>
      <c r="X107" s="738">
        <v>61</v>
      </c>
      <c r="Y107" s="738">
        <v>61</v>
      </c>
      <c r="Z107" s="738">
        <v>51</v>
      </c>
      <c r="AA107" s="738">
        <v>49</v>
      </c>
      <c r="AB107" s="738">
        <v>49</v>
      </c>
      <c r="AC107" s="738">
        <v>48</v>
      </c>
      <c r="AD107" s="738">
        <v>48</v>
      </c>
      <c r="AE107" s="738">
        <v>48</v>
      </c>
      <c r="AF107" s="738">
        <v>18</v>
      </c>
      <c r="AG107" s="738">
        <v>18</v>
      </c>
      <c r="AH107" s="738">
        <v>18</v>
      </c>
      <c r="AI107" s="738">
        <v>18</v>
      </c>
      <c r="AJ107" s="738">
        <v>0</v>
      </c>
      <c r="AK107" s="738">
        <v>0</v>
      </c>
      <c r="AL107" s="738">
        <v>0</v>
      </c>
      <c r="AM107" s="738"/>
      <c r="AN107" s="738"/>
      <c r="AO107" s="738"/>
      <c r="AP107" s="630"/>
      <c r="AQ107" s="738"/>
      <c r="AR107" s="738"/>
      <c r="AS107" s="738"/>
      <c r="AT107" s="738"/>
      <c r="AU107" s="738">
        <v>917138</v>
      </c>
      <c r="AV107" s="738">
        <v>900780</v>
      </c>
      <c r="AW107" s="738">
        <v>900780</v>
      </c>
      <c r="AX107" s="738">
        <v>900780</v>
      </c>
      <c r="AY107" s="738">
        <v>900780</v>
      </c>
      <c r="AZ107" s="738">
        <v>900780</v>
      </c>
      <c r="BA107" s="738">
        <v>900780</v>
      </c>
      <c r="BB107" s="738">
        <v>900345</v>
      </c>
      <c r="BC107" s="738">
        <v>900345</v>
      </c>
      <c r="BD107" s="738">
        <v>900345</v>
      </c>
      <c r="BE107" s="738">
        <v>831514</v>
      </c>
      <c r="BF107" s="738">
        <v>787526</v>
      </c>
      <c r="BG107" s="738">
        <v>787526</v>
      </c>
      <c r="BH107" s="738">
        <v>771645</v>
      </c>
      <c r="BI107" s="738">
        <v>771645</v>
      </c>
      <c r="BJ107" s="738">
        <v>769979</v>
      </c>
      <c r="BK107" s="738">
        <v>284920</v>
      </c>
      <c r="BL107" s="738">
        <v>284920</v>
      </c>
      <c r="BM107" s="738">
        <v>284920</v>
      </c>
      <c r="BN107" s="738">
        <v>284920</v>
      </c>
      <c r="BO107" s="738">
        <v>0</v>
      </c>
      <c r="BP107" s="738">
        <v>0</v>
      </c>
      <c r="BQ107" s="738">
        <v>0</v>
      </c>
      <c r="BR107" s="738">
        <v>0</v>
      </c>
      <c r="BS107" s="738">
        <v>0</v>
      </c>
      <c r="BT107" s="740">
        <v>0</v>
      </c>
      <c r="BU107" s="160"/>
    </row>
    <row r="108" spans="2:73" ht="15.6">
      <c r="B108" s="733" t="s">
        <v>205</v>
      </c>
      <c r="C108" s="689"/>
      <c r="D108" s="733" t="s">
        <v>659</v>
      </c>
      <c r="E108" s="733" t="s">
        <v>663</v>
      </c>
      <c r="F108" s="747"/>
      <c r="G108" s="747"/>
      <c r="H108" s="733">
        <v>2015</v>
      </c>
      <c r="I108" s="641" t="s">
        <v>555</v>
      </c>
      <c r="J108" s="641" t="s">
        <v>569</v>
      </c>
      <c r="K108" s="630"/>
      <c r="L108" s="736"/>
      <c r="M108" s="736"/>
      <c r="N108" s="736"/>
      <c r="O108" s="736"/>
      <c r="P108" s="736">
        <v>259</v>
      </c>
      <c r="Q108" s="736">
        <v>259</v>
      </c>
      <c r="R108" s="736">
        <v>259</v>
      </c>
      <c r="S108" s="736">
        <v>259</v>
      </c>
      <c r="T108" s="736">
        <v>259</v>
      </c>
      <c r="U108" s="736">
        <v>259</v>
      </c>
      <c r="V108" s="736">
        <v>259</v>
      </c>
      <c r="W108" s="736">
        <v>259</v>
      </c>
      <c r="X108" s="736">
        <v>259</v>
      </c>
      <c r="Y108" s="736">
        <v>259</v>
      </c>
      <c r="Z108" s="736">
        <v>259</v>
      </c>
      <c r="AA108" s="736">
        <v>259</v>
      </c>
      <c r="AB108" s="736">
        <v>259</v>
      </c>
      <c r="AC108" s="736">
        <v>259</v>
      </c>
      <c r="AD108" s="736">
        <v>259</v>
      </c>
      <c r="AE108" s="736">
        <v>259</v>
      </c>
      <c r="AF108" s="736">
        <v>259</v>
      </c>
      <c r="AG108" s="736">
        <v>259</v>
      </c>
      <c r="AH108" s="736">
        <v>246</v>
      </c>
      <c r="AI108" s="736">
        <v>0</v>
      </c>
      <c r="AJ108" s="736">
        <v>0</v>
      </c>
      <c r="AK108" s="736">
        <v>0</v>
      </c>
      <c r="AL108" s="736">
        <v>0</v>
      </c>
      <c r="AM108" s="736"/>
      <c r="AN108" s="736"/>
      <c r="AO108" s="736"/>
      <c r="AP108" s="630"/>
      <c r="AQ108" s="736"/>
      <c r="AR108" s="736"/>
      <c r="AS108" s="736"/>
      <c r="AT108" s="736"/>
      <c r="AU108" s="736">
        <v>505447</v>
      </c>
      <c r="AV108" s="736">
        <v>505447</v>
      </c>
      <c r="AW108" s="736">
        <v>505447</v>
      </c>
      <c r="AX108" s="736">
        <v>505447</v>
      </c>
      <c r="AY108" s="736">
        <v>505447</v>
      </c>
      <c r="AZ108" s="736">
        <v>505447</v>
      </c>
      <c r="BA108" s="736">
        <v>505447</v>
      </c>
      <c r="BB108" s="736">
        <v>505447</v>
      </c>
      <c r="BC108" s="736">
        <v>505447</v>
      </c>
      <c r="BD108" s="736">
        <v>505447</v>
      </c>
      <c r="BE108" s="736">
        <v>505447</v>
      </c>
      <c r="BF108" s="736">
        <v>505447</v>
      </c>
      <c r="BG108" s="736">
        <v>505447</v>
      </c>
      <c r="BH108" s="736">
        <v>505447</v>
      </c>
      <c r="BI108" s="736">
        <v>505447</v>
      </c>
      <c r="BJ108" s="736">
        <v>505447</v>
      </c>
      <c r="BK108" s="736">
        <v>505447</v>
      </c>
      <c r="BL108" s="736">
        <v>505447</v>
      </c>
      <c r="BM108" s="736">
        <v>494023</v>
      </c>
      <c r="BN108" s="736">
        <v>0</v>
      </c>
      <c r="BO108" s="736">
        <v>0</v>
      </c>
      <c r="BP108" s="736">
        <v>0</v>
      </c>
      <c r="BQ108" s="736">
        <v>0</v>
      </c>
      <c r="BR108" s="736">
        <v>0</v>
      </c>
      <c r="BS108" s="736">
        <v>0</v>
      </c>
      <c r="BT108" s="739">
        <v>0</v>
      </c>
      <c r="BU108" s="160"/>
    </row>
    <row r="109" spans="2:73" ht="15.6">
      <c r="B109" s="733" t="s">
        <v>205</v>
      </c>
      <c r="C109" s="689"/>
      <c r="D109" s="733" t="s">
        <v>98</v>
      </c>
      <c r="E109" s="733" t="s">
        <v>663</v>
      </c>
      <c r="F109" s="747"/>
      <c r="G109" s="747"/>
      <c r="H109" s="733">
        <v>2015</v>
      </c>
      <c r="I109" s="641" t="s">
        <v>555</v>
      </c>
      <c r="J109" s="641" t="s">
        <v>569</v>
      </c>
      <c r="K109" s="630"/>
      <c r="L109" s="736"/>
      <c r="M109" s="736"/>
      <c r="N109" s="736"/>
      <c r="O109" s="736"/>
      <c r="P109" s="736">
        <v>5</v>
      </c>
      <c r="Q109" s="736">
        <v>5</v>
      </c>
      <c r="R109" s="736">
        <v>5</v>
      </c>
      <c r="S109" s="736">
        <v>5</v>
      </c>
      <c r="T109" s="736">
        <v>5</v>
      </c>
      <c r="U109" s="736">
        <v>5</v>
      </c>
      <c r="V109" s="736">
        <v>5</v>
      </c>
      <c r="W109" s="736">
        <v>5</v>
      </c>
      <c r="X109" s="736">
        <v>5</v>
      </c>
      <c r="Y109" s="736">
        <v>5</v>
      </c>
      <c r="Z109" s="736">
        <v>5</v>
      </c>
      <c r="AA109" s="736">
        <v>5</v>
      </c>
      <c r="AB109" s="736">
        <v>5</v>
      </c>
      <c r="AC109" s="736">
        <v>5</v>
      </c>
      <c r="AD109" s="736">
        <v>5</v>
      </c>
      <c r="AE109" s="736">
        <v>5</v>
      </c>
      <c r="AF109" s="736">
        <v>5</v>
      </c>
      <c r="AG109" s="736">
        <v>5</v>
      </c>
      <c r="AH109" s="736">
        <v>5</v>
      </c>
      <c r="AI109" s="736">
        <v>5</v>
      </c>
      <c r="AJ109" s="736">
        <v>5</v>
      </c>
      <c r="AK109" s="736">
        <v>5</v>
      </c>
      <c r="AL109" s="736">
        <v>5</v>
      </c>
      <c r="AM109" s="736"/>
      <c r="AN109" s="736"/>
      <c r="AO109" s="736"/>
      <c r="AP109" s="630"/>
      <c r="AQ109" s="736"/>
      <c r="AR109" s="736"/>
      <c r="AS109" s="736"/>
      <c r="AT109" s="736"/>
      <c r="AU109" s="736">
        <v>12273</v>
      </c>
      <c r="AV109" s="736">
        <v>12273</v>
      </c>
      <c r="AW109" s="736">
        <v>12273</v>
      </c>
      <c r="AX109" s="736">
        <v>12273</v>
      </c>
      <c r="AY109" s="736">
        <v>12273</v>
      </c>
      <c r="AZ109" s="736">
        <v>12273</v>
      </c>
      <c r="BA109" s="736">
        <v>12273</v>
      </c>
      <c r="BB109" s="736">
        <v>12273</v>
      </c>
      <c r="BC109" s="736">
        <v>12273</v>
      </c>
      <c r="BD109" s="736">
        <v>12273</v>
      </c>
      <c r="BE109" s="736">
        <v>12273</v>
      </c>
      <c r="BF109" s="736">
        <v>12273</v>
      </c>
      <c r="BG109" s="736">
        <v>12273</v>
      </c>
      <c r="BH109" s="736">
        <v>12273</v>
      </c>
      <c r="BI109" s="736">
        <v>12273</v>
      </c>
      <c r="BJ109" s="736">
        <v>12273</v>
      </c>
      <c r="BK109" s="736">
        <v>12273</v>
      </c>
      <c r="BL109" s="736">
        <v>12273</v>
      </c>
      <c r="BM109" s="736">
        <v>12273</v>
      </c>
      <c r="BN109" s="736">
        <v>12273</v>
      </c>
      <c r="BO109" s="736">
        <v>12273</v>
      </c>
      <c r="BP109" s="736">
        <v>12273</v>
      </c>
      <c r="BQ109" s="736">
        <v>12273</v>
      </c>
      <c r="BR109" s="736">
        <v>0</v>
      </c>
      <c r="BS109" s="736">
        <v>0</v>
      </c>
      <c r="BT109" s="739">
        <v>0</v>
      </c>
      <c r="BU109" s="160"/>
    </row>
    <row r="110" spans="2:73" ht="15.6">
      <c r="B110" s="733" t="s">
        <v>205</v>
      </c>
      <c r="C110" s="689"/>
      <c r="D110" s="733" t="s">
        <v>99</v>
      </c>
      <c r="E110" s="733" t="s">
        <v>663</v>
      </c>
      <c r="F110" s="747"/>
      <c r="G110" s="747"/>
      <c r="H110" s="733">
        <v>2015</v>
      </c>
      <c r="I110" s="641" t="s">
        <v>555</v>
      </c>
      <c r="J110" s="641" t="s">
        <v>569</v>
      </c>
      <c r="K110" s="630"/>
      <c r="L110" s="736"/>
      <c r="M110" s="736"/>
      <c r="N110" s="736"/>
      <c r="O110" s="736"/>
      <c r="P110" s="736">
        <v>31</v>
      </c>
      <c r="Q110" s="736">
        <v>31</v>
      </c>
      <c r="R110" s="736">
        <v>31</v>
      </c>
      <c r="S110" s="736">
        <v>31</v>
      </c>
      <c r="T110" s="736">
        <v>0</v>
      </c>
      <c r="U110" s="736">
        <v>0</v>
      </c>
      <c r="V110" s="736">
        <v>0</v>
      </c>
      <c r="W110" s="736">
        <v>0</v>
      </c>
      <c r="X110" s="736">
        <v>0</v>
      </c>
      <c r="Y110" s="736">
        <v>0</v>
      </c>
      <c r="Z110" s="736">
        <v>0</v>
      </c>
      <c r="AA110" s="736">
        <v>0</v>
      </c>
      <c r="AB110" s="736">
        <v>0</v>
      </c>
      <c r="AC110" s="736">
        <v>0</v>
      </c>
      <c r="AD110" s="736">
        <v>0</v>
      </c>
      <c r="AE110" s="736">
        <v>0</v>
      </c>
      <c r="AF110" s="736">
        <v>0</v>
      </c>
      <c r="AG110" s="736">
        <v>0</v>
      </c>
      <c r="AH110" s="736">
        <v>0</v>
      </c>
      <c r="AI110" s="736">
        <v>0</v>
      </c>
      <c r="AJ110" s="736">
        <v>0</v>
      </c>
      <c r="AK110" s="736">
        <v>0</v>
      </c>
      <c r="AL110" s="736">
        <v>0</v>
      </c>
      <c r="AM110" s="736"/>
      <c r="AN110" s="736"/>
      <c r="AO110" s="736"/>
      <c r="AP110" s="630"/>
      <c r="AQ110" s="736"/>
      <c r="AR110" s="736"/>
      <c r="AS110" s="736"/>
      <c r="AT110" s="736"/>
      <c r="AU110" s="736">
        <v>145307</v>
      </c>
      <c r="AV110" s="736">
        <v>145307</v>
      </c>
      <c r="AW110" s="736">
        <v>145307</v>
      </c>
      <c r="AX110" s="736">
        <v>145307</v>
      </c>
      <c r="AY110" s="736">
        <v>0</v>
      </c>
      <c r="AZ110" s="736">
        <v>0</v>
      </c>
      <c r="BA110" s="736">
        <v>0</v>
      </c>
      <c r="BB110" s="736">
        <v>0</v>
      </c>
      <c r="BC110" s="736">
        <v>0</v>
      </c>
      <c r="BD110" s="736">
        <v>0</v>
      </c>
      <c r="BE110" s="736">
        <v>0</v>
      </c>
      <c r="BF110" s="736">
        <v>0</v>
      </c>
      <c r="BG110" s="736">
        <v>0</v>
      </c>
      <c r="BH110" s="736">
        <v>0</v>
      </c>
      <c r="BI110" s="736">
        <v>0</v>
      </c>
      <c r="BJ110" s="736">
        <v>0</v>
      </c>
      <c r="BK110" s="736">
        <v>0</v>
      </c>
      <c r="BL110" s="736">
        <v>0</v>
      </c>
      <c r="BM110" s="736">
        <v>0</v>
      </c>
      <c r="BN110" s="736">
        <v>0</v>
      </c>
      <c r="BO110" s="736">
        <v>0</v>
      </c>
      <c r="BP110" s="736">
        <v>0</v>
      </c>
      <c r="BQ110" s="736">
        <v>0</v>
      </c>
      <c r="BR110" s="736">
        <v>0</v>
      </c>
      <c r="BS110" s="736">
        <v>0</v>
      </c>
      <c r="BT110" s="739">
        <v>0</v>
      </c>
      <c r="BU110" s="160"/>
    </row>
    <row r="111" spans="2:73" ht="15.6">
      <c r="B111" s="733" t="s">
        <v>205</v>
      </c>
      <c r="C111" s="689"/>
      <c r="D111" s="733" t="s">
        <v>100</v>
      </c>
      <c r="E111" s="733" t="s">
        <v>663</v>
      </c>
      <c r="F111" s="747"/>
      <c r="G111" s="747"/>
      <c r="H111" s="733">
        <v>2015</v>
      </c>
      <c r="I111" s="641" t="s">
        <v>555</v>
      </c>
      <c r="J111" s="641" t="s">
        <v>569</v>
      </c>
      <c r="K111" s="630"/>
      <c r="L111" s="736"/>
      <c r="M111" s="736"/>
      <c r="N111" s="736"/>
      <c r="O111" s="736"/>
      <c r="P111" s="736">
        <v>556</v>
      </c>
      <c r="Q111" s="736">
        <v>556</v>
      </c>
      <c r="R111" s="736">
        <v>554</v>
      </c>
      <c r="S111" s="736">
        <v>554</v>
      </c>
      <c r="T111" s="736">
        <v>554</v>
      </c>
      <c r="U111" s="736">
        <v>554</v>
      </c>
      <c r="V111" s="736">
        <v>522</v>
      </c>
      <c r="W111" s="736">
        <v>522</v>
      </c>
      <c r="X111" s="736">
        <v>516</v>
      </c>
      <c r="Y111" s="736">
        <v>411</v>
      </c>
      <c r="Z111" s="736">
        <v>153</v>
      </c>
      <c r="AA111" s="736">
        <v>152</v>
      </c>
      <c r="AB111" s="736">
        <v>78</v>
      </c>
      <c r="AC111" s="736">
        <v>78</v>
      </c>
      <c r="AD111" s="736">
        <v>78</v>
      </c>
      <c r="AE111" s="736">
        <v>62</v>
      </c>
      <c r="AF111" s="736">
        <v>33</v>
      </c>
      <c r="AG111" s="736">
        <v>33</v>
      </c>
      <c r="AH111" s="736">
        <v>33</v>
      </c>
      <c r="AI111" s="736">
        <v>33</v>
      </c>
      <c r="AJ111" s="736">
        <v>0</v>
      </c>
      <c r="AK111" s="736">
        <v>0</v>
      </c>
      <c r="AL111" s="736">
        <v>0</v>
      </c>
      <c r="AM111" s="736"/>
      <c r="AN111" s="736"/>
      <c r="AO111" s="736"/>
      <c r="AP111" s="630"/>
      <c r="AQ111" s="736"/>
      <c r="AR111" s="736"/>
      <c r="AS111" s="736"/>
      <c r="AT111" s="736"/>
      <c r="AU111" s="736">
        <v>3279784</v>
      </c>
      <c r="AV111" s="736">
        <v>3279784</v>
      </c>
      <c r="AW111" s="736">
        <v>3273347</v>
      </c>
      <c r="AX111" s="736">
        <v>3273347</v>
      </c>
      <c r="AY111" s="736">
        <v>3273347</v>
      </c>
      <c r="AZ111" s="736">
        <v>3273347</v>
      </c>
      <c r="BA111" s="736">
        <v>3134478</v>
      </c>
      <c r="BB111" s="736">
        <v>3134478</v>
      </c>
      <c r="BC111" s="736">
        <v>3101099</v>
      </c>
      <c r="BD111" s="736">
        <v>2642897</v>
      </c>
      <c r="BE111" s="736">
        <v>1436139</v>
      </c>
      <c r="BF111" s="736">
        <v>1397410</v>
      </c>
      <c r="BG111" s="736">
        <v>496903</v>
      </c>
      <c r="BH111" s="736">
        <v>496903</v>
      </c>
      <c r="BI111" s="736">
        <v>496903</v>
      </c>
      <c r="BJ111" s="736">
        <v>359392</v>
      </c>
      <c r="BK111" s="736">
        <v>73745</v>
      </c>
      <c r="BL111" s="736">
        <v>73745</v>
      </c>
      <c r="BM111" s="736">
        <v>73745</v>
      </c>
      <c r="BN111" s="736">
        <v>73745</v>
      </c>
      <c r="BO111" s="736">
        <v>0</v>
      </c>
      <c r="BP111" s="736">
        <v>0</v>
      </c>
      <c r="BQ111" s="736">
        <v>0</v>
      </c>
      <c r="BR111" s="736">
        <v>0</v>
      </c>
      <c r="BS111" s="736">
        <v>0</v>
      </c>
      <c r="BT111" s="739">
        <v>0</v>
      </c>
      <c r="BU111" s="160"/>
    </row>
    <row r="112" spans="2:73">
      <c r="B112" s="733" t="s">
        <v>205</v>
      </c>
      <c r="C112" s="689"/>
      <c r="D112" s="733" t="s">
        <v>101</v>
      </c>
      <c r="E112" s="733" t="s">
        <v>663</v>
      </c>
      <c r="F112" s="747"/>
      <c r="G112" s="747"/>
      <c r="H112" s="733">
        <v>2015</v>
      </c>
      <c r="I112" s="641" t="s">
        <v>555</v>
      </c>
      <c r="J112" s="641" t="s">
        <v>569</v>
      </c>
      <c r="K112" s="630"/>
      <c r="L112" s="736"/>
      <c r="M112" s="736"/>
      <c r="N112" s="736"/>
      <c r="O112" s="736"/>
      <c r="P112" s="736">
        <v>21</v>
      </c>
      <c r="Q112" s="736">
        <v>20</v>
      </c>
      <c r="R112" s="736">
        <v>13</v>
      </c>
      <c r="S112" s="736">
        <v>12</v>
      </c>
      <c r="T112" s="736">
        <v>12</v>
      </c>
      <c r="U112" s="736">
        <v>12</v>
      </c>
      <c r="V112" s="736">
        <v>12</v>
      </c>
      <c r="W112" s="736">
        <v>12</v>
      </c>
      <c r="X112" s="736">
        <v>12</v>
      </c>
      <c r="Y112" s="736">
        <v>12</v>
      </c>
      <c r="Z112" s="736">
        <v>12</v>
      </c>
      <c r="AA112" s="736">
        <v>4</v>
      </c>
      <c r="AB112" s="736">
        <v>1</v>
      </c>
      <c r="AC112" s="736">
        <v>1</v>
      </c>
      <c r="AD112" s="736">
        <v>1</v>
      </c>
      <c r="AE112" s="736">
        <v>0</v>
      </c>
      <c r="AF112" s="736">
        <v>0</v>
      </c>
      <c r="AG112" s="736">
        <v>0</v>
      </c>
      <c r="AH112" s="736">
        <v>0</v>
      </c>
      <c r="AI112" s="736">
        <v>0</v>
      </c>
      <c r="AJ112" s="736">
        <v>0</v>
      </c>
      <c r="AK112" s="736">
        <v>0</v>
      </c>
      <c r="AL112" s="736">
        <v>0</v>
      </c>
      <c r="AM112" s="736"/>
      <c r="AN112" s="736"/>
      <c r="AO112" s="736"/>
      <c r="AP112" s="630"/>
      <c r="AQ112" s="736"/>
      <c r="AR112" s="736"/>
      <c r="AS112" s="736"/>
      <c r="AT112" s="736"/>
      <c r="AU112" s="736">
        <v>83781</v>
      </c>
      <c r="AV112" s="736">
        <v>81464</v>
      </c>
      <c r="AW112" s="736">
        <v>51539</v>
      </c>
      <c r="AX112" s="736">
        <v>49433</v>
      </c>
      <c r="AY112" s="736">
        <v>49433</v>
      </c>
      <c r="AZ112" s="736">
        <v>49433</v>
      </c>
      <c r="BA112" s="736">
        <v>49433</v>
      </c>
      <c r="BB112" s="736">
        <v>49131</v>
      </c>
      <c r="BC112" s="736">
        <v>49131</v>
      </c>
      <c r="BD112" s="736">
        <v>49131</v>
      </c>
      <c r="BE112" s="736">
        <v>48024</v>
      </c>
      <c r="BF112" s="736">
        <v>16196</v>
      </c>
      <c r="BG112" s="736">
        <v>600</v>
      </c>
      <c r="BH112" s="736">
        <v>600</v>
      </c>
      <c r="BI112" s="736">
        <v>600</v>
      </c>
      <c r="BJ112" s="736">
        <v>0</v>
      </c>
      <c r="BK112" s="736">
        <v>0</v>
      </c>
      <c r="BL112" s="736">
        <v>0</v>
      </c>
      <c r="BM112" s="736">
        <v>0</v>
      </c>
      <c r="BN112" s="736">
        <v>0</v>
      </c>
      <c r="BO112" s="736">
        <v>0</v>
      </c>
      <c r="BP112" s="736">
        <v>0</v>
      </c>
      <c r="BQ112" s="736">
        <v>0</v>
      </c>
      <c r="BR112" s="736">
        <v>0</v>
      </c>
      <c r="BS112" s="736">
        <v>0</v>
      </c>
      <c r="BT112" s="739">
        <v>0</v>
      </c>
    </row>
    <row r="113" spans="2:73">
      <c r="B113" s="733" t="s">
        <v>205</v>
      </c>
      <c r="C113" s="689"/>
      <c r="D113" s="733" t="s">
        <v>102</v>
      </c>
      <c r="E113" s="733" t="s">
        <v>663</v>
      </c>
      <c r="F113" s="747"/>
      <c r="G113" s="747"/>
      <c r="H113" s="733">
        <v>2015</v>
      </c>
      <c r="I113" s="641" t="s">
        <v>555</v>
      </c>
      <c r="J113" s="641" t="s">
        <v>569</v>
      </c>
      <c r="K113" s="630"/>
      <c r="L113" s="736"/>
      <c r="M113" s="736"/>
      <c r="N113" s="736"/>
      <c r="O113" s="736"/>
      <c r="P113" s="736">
        <v>50</v>
      </c>
      <c r="Q113" s="736">
        <v>50</v>
      </c>
      <c r="R113" s="736">
        <v>50</v>
      </c>
      <c r="S113" s="736">
        <v>50</v>
      </c>
      <c r="T113" s="736">
        <v>50</v>
      </c>
      <c r="U113" s="736">
        <v>50</v>
      </c>
      <c r="V113" s="736">
        <v>50</v>
      </c>
      <c r="W113" s="736">
        <v>50</v>
      </c>
      <c r="X113" s="736">
        <v>50</v>
      </c>
      <c r="Y113" s="736">
        <v>50</v>
      </c>
      <c r="Z113" s="736">
        <v>50</v>
      </c>
      <c r="AA113" s="736">
        <v>50</v>
      </c>
      <c r="AB113" s="736">
        <v>50</v>
      </c>
      <c r="AC113" s="736">
        <v>50</v>
      </c>
      <c r="AD113" s="736">
        <v>0</v>
      </c>
      <c r="AE113" s="736">
        <v>0</v>
      </c>
      <c r="AF113" s="736">
        <v>0</v>
      </c>
      <c r="AG113" s="736">
        <v>0</v>
      </c>
      <c r="AH113" s="736">
        <v>0</v>
      </c>
      <c r="AI113" s="736">
        <v>0</v>
      </c>
      <c r="AJ113" s="736">
        <v>0</v>
      </c>
      <c r="AK113" s="736">
        <v>0</v>
      </c>
      <c r="AL113" s="736">
        <v>0</v>
      </c>
      <c r="AM113" s="736"/>
      <c r="AN113" s="736"/>
      <c r="AO113" s="736"/>
      <c r="AP113" s="630"/>
      <c r="AQ113" s="736"/>
      <c r="AR113" s="736"/>
      <c r="AS113" s="736"/>
      <c r="AT113" s="736"/>
      <c r="AU113" s="736">
        <v>310259</v>
      </c>
      <c r="AV113" s="736">
        <v>310259</v>
      </c>
      <c r="AW113" s="736">
        <v>310259</v>
      </c>
      <c r="AX113" s="736">
        <v>310259</v>
      </c>
      <c r="AY113" s="736">
        <v>310259</v>
      </c>
      <c r="AZ113" s="736">
        <v>310259</v>
      </c>
      <c r="BA113" s="736">
        <v>310259</v>
      </c>
      <c r="BB113" s="736">
        <v>310259</v>
      </c>
      <c r="BC113" s="736">
        <v>310259</v>
      </c>
      <c r="BD113" s="736">
        <v>310259</v>
      </c>
      <c r="BE113" s="736">
        <v>310259</v>
      </c>
      <c r="BF113" s="736">
        <v>310259</v>
      </c>
      <c r="BG113" s="736">
        <v>310259</v>
      </c>
      <c r="BH113" s="736">
        <v>310259</v>
      </c>
      <c r="BI113" s="736">
        <v>0</v>
      </c>
      <c r="BJ113" s="736">
        <v>0</v>
      </c>
      <c r="BK113" s="736">
        <v>0</v>
      </c>
      <c r="BL113" s="736">
        <v>0</v>
      </c>
      <c r="BM113" s="736">
        <v>0</v>
      </c>
      <c r="BN113" s="736">
        <v>0</v>
      </c>
      <c r="BO113" s="736">
        <v>0</v>
      </c>
      <c r="BP113" s="736">
        <v>0</v>
      </c>
      <c r="BQ113" s="736">
        <v>0</v>
      </c>
      <c r="BR113" s="736">
        <v>0</v>
      </c>
      <c r="BS113" s="736">
        <v>0</v>
      </c>
      <c r="BT113" s="739">
        <v>0</v>
      </c>
    </row>
    <row r="114" spans="2:73">
      <c r="B114" s="733" t="s">
        <v>205</v>
      </c>
      <c r="C114" s="689"/>
      <c r="D114" s="733" t="s">
        <v>106</v>
      </c>
      <c r="E114" s="733" t="s">
        <v>663</v>
      </c>
      <c r="F114" s="747"/>
      <c r="G114" s="747"/>
      <c r="H114" s="733">
        <v>2015</v>
      </c>
      <c r="I114" s="641" t="s">
        <v>555</v>
      </c>
      <c r="J114" s="641" t="s">
        <v>569</v>
      </c>
      <c r="K114" s="630"/>
      <c r="L114" s="736"/>
      <c r="M114" s="736"/>
      <c r="N114" s="736"/>
      <c r="O114" s="736"/>
      <c r="P114" s="736">
        <v>13</v>
      </c>
      <c r="Q114" s="736">
        <v>13</v>
      </c>
      <c r="R114" s="736">
        <v>13</v>
      </c>
      <c r="S114" s="736">
        <v>13</v>
      </c>
      <c r="T114" s="736">
        <v>13</v>
      </c>
      <c r="U114" s="736">
        <v>13</v>
      </c>
      <c r="V114" s="736">
        <v>13</v>
      </c>
      <c r="W114" s="736">
        <v>13</v>
      </c>
      <c r="X114" s="736">
        <v>6</v>
      </c>
      <c r="Y114" s="736">
        <v>6</v>
      </c>
      <c r="Z114" s="736">
        <v>0</v>
      </c>
      <c r="AA114" s="736">
        <v>0</v>
      </c>
      <c r="AB114" s="736">
        <v>0</v>
      </c>
      <c r="AC114" s="736">
        <v>0</v>
      </c>
      <c r="AD114" s="736">
        <v>0</v>
      </c>
      <c r="AE114" s="736">
        <v>0</v>
      </c>
      <c r="AF114" s="736">
        <v>0</v>
      </c>
      <c r="AG114" s="736">
        <v>0</v>
      </c>
      <c r="AH114" s="736">
        <v>0</v>
      </c>
      <c r="AI114" s="736">
        <v>0</v>
      </c>
      <c r="AJ114" s="736">
        <v>0</v>
      </c>
      <c r="AK114" s="736">
        <v>0</v>
      </c>
      <c r="AL114" s="736">
        <v>0</v>
      </c>
      <c r="AM114" s="736"/>
      <c r="AN114" s="736"/>
      <c r="AO114" s="736"/>
      <c r="AP114" s="630"/>
      <c r="AQ114" s="736"/>
      <c r="AR114" s="736"/>
      <c r="AS114" s="736"/>
      <c r="AT114" s="736"/>
      <c r="AU114" s="736">
        <v>80604</v>
      </c>
      <c r="AV114" s="736">
        <v>80604</v>
      </c>
      <c r="AW114" s="736">
        <v>80604</v>
      </c>
      <c r="AX114" s="736">
        <v>80604</v>
      </c>
      <c r="AY114" s="736">
        <v>80604</v>
      </c>
      <c r="AZ114" s="736">
        <v>80604</v>
      </c>
      <c r="BA114" s="736">
        <v>80604</v>
      </c>
      <c r="BB114" s="736">
        <v>80604</v>
      </c>
      <c r="BC114" s="736">
        <v>20803</v>
      </c>
      <c r="BD114" s="736">
        <v>20803</v>
      </c>
      <c r="BE114" s="736">
        <v>1474</v>
      </c>
      <c r="BF114" s="736">
        <v>1474</v>
      </c>
      <c r="BG114" s="736">
        <v>1474</v>
      </c>
      <c r="BH114" s="736">
        <v>1474</v>
      </c>
      <c r="BI114" s="736">
        <v>1474</v>
      </c>
      <c r="BJ114" s="736">
        <v>0</v>
      </c>
      <c r="BK114" s="736">
        <v>0</v>
      </c>
      <c r="BL114" s="736">
        <v>0</v>
      </c>
      <c r="BM114" s="736">
        <v>0</v>
      </c>
      <c r="BN114" s="736">
        <v>0</v>
      </c>
      <c r="BO114" s="736">
        <v>0</v>
      </c>
      <c r="BP114" s="736">
        <v>0</v>
      </c>
      <c r="BQ114" s="736">
        <v>0</v>
      </c>
      <c r="BR114" s="736">
        <v>0</v>
      </c>
      <c r="BS114" s="736">
        <v>0</v>
      </c>
      <c r="BT114" s="739">
        <v>0</v>
      </c>
    </row>
    <row r="115" spans="2:73" ht="15.6">
      <c r="B115" s="733" t="s">
        <v>205</v>
      </c>
      <c r="C115" s="689"/>
      <c r="D115" s="733" t="s">
        <v>108</v>
      </c>
      <c r="E115" s="733" t="s">
        <v>663</v>
      </c>
      <c r="F115" s="747"/>
      <c r="G115" s="747"/>
      <c r="H115" s="733">
        <v>2015</v>
      </c>
      <c r="I115" s="641" t="s">
        <v>555</v>
      </c>
      <c r="J115" s="641" t="s">
        <v>569</v>
      </c>
      <c r="K115" s="630"/>
      <c r="L115" s="736"/>
      <c r="M115" s="736"/>
      <c r="N115" s="736"/>
      <c r="O115" s="736"/>
      <c r="P115" s="736">
        <v>29</v>
      </c>
      <c r="Q115" s="736">
        <v>27</v>
      </c>
      <c r="R115" s="736">
        <v>27</v>
      </c>
      <c r="S115" s="736">
        <v>26</v>
      </c>
      <c r="T115" s="736">
        <v>26</v>
      </c>
      <c r="U115" s="736">
        <v>26</v>
      </c>
      <c r="V115" s="736">
        <v>26</v>
      </c>
      <c r="W115" s="736">
        <v>26</v>
      </c>
      <c r="X115" s="736">
        <v>23</v>
      </c>
      <c r="Y115" s="736">
        <v>23</v>
      </c>
      <c r="Z115" s="736">
        <v>23</v>
      </c>
      <c r="AA115" s="736">
        <v>23</v>
      </c>
      <c r="AB115" s="736">
        <v>22</v>
      </c>
      <c r="AC115" s="736">
        <v>22</v>
      </c>
      <c r="AD115" s="736">
        <v>11</v>
      </c>
      <c r="AE115" s="736">
        <v>11</v>
      </c>
      <c r="AF115" s="736">
        <v>11</v>
      </c>
      <c r="AG115" s="736">
        <v>11</v>
      </c>
      <c r="AH115" s="736">
        <v>11</v>
      </c>
      <c r="AI115" s="736">
        <v>11</v>
      </c>
      <c r="AJ115" s="736">
        <v>1</v>
      </c>
      <c r="AK115" s="736">
        <v>0</v>
      </c>
      <c r="AL115" s="736">
        <v>0</v>
      </c>
      <c r="AM115" s="736"/>
      <c r="AN115" s="736"/>
      <c r="AO115" s="736"/>
      <c r="AP115" s="630"/>
      <c r="AQ115" s="736"/>
      <c r="AR115" s="736"/>
      <c r="AS115" s="736"/>
      <c r="AT115" s="736"/>
      <c r="AU115" s="736">
        <v>238893</v>
      </c>
      <c r="AV115" s="736">
        <v>199981</v>
      </c>
      <c r="AW115" s="736">
        <v>193087</v>
      </c>
      <c r="AX115" s="736">
        <v>186192</v>
      </c>
      <c r="AY115" s="736">
        <v>185982</v>
      </c>
      <c r="AZ115" s="736">
        <v>185982</v>
      </c>
      <c r="BA115" s="736">
        <v>184710</v>
      </c>
      <c r="BB115" s="736">
        <v>184260</v>
      </c>
      <c r="BC115" s="736">
        <v>125601</v>
      </c>
      <c r="BD115" s="736">
        <v>125601</v>
      </c>
      <c r="BE115" s="736">
        <v>122586</v>
      </c>
      <c r="BF115" s="736">
        <v>122586</v>
      </c>
      <c r="BG115" s="736">
        <v>120246</v>
      </c>
      <c r="BH115" s="736">
        <v>120246</v>
      </c>
      <c r="BI115" s="736">
        <v>33119</v>
      </c>
      <c r="BJ115" s="736">
        <v>32097</v>
      </c>
      <c r="BK115" s="736">
        <v>32097</v>
      </c>
      <c r="BL115" s="736">
        <v>32097</v>
      </c>
      <c r="BM115" s="736">
        <v>32097</v>
      </c>
      <c r="BN115" s="736">
        <v>32097</v>
      </c>
      <c r="BO115" s="736">
        <v>6903</v>
      </c>
      <c r="BP115" s="736">
        <v>0</v>
      </c>
      <c r="BQ115" s="736">
        <v>0</v>
      </c>
      <c r="BR115" s="736">
        <v>0</v>
      </c>
      <c r="BS115" s="736">
        <v>0</v>
      </c>
      <c r="BT115" s="739">
        <v>0</v>
      </c>
      <c r="BU115" s="160"/>
    </row>
    <row r="116" spans="2:73" ht="15.6">
      <c r="B116" s="733" t="s">
        <v>205</v>
      </c>
      <c r="C116" s="689"/>
      <c r="D116" s="733" t="s">
        <v>113</v>
      </c>
      <c r="E116" s="733" t="s">
        <v>663</v>
      </c>
      <c r="F116" s="747"/>
      <c r="G116" s="747"/>
      <c r="H116" s="733">
        <v>2015</v>
      </c>
      <c r="I116" s="641" t="s">
        <v>556</v>
      </c>
      <c r="J116" s="641" t="s">
        <v>562</v>
      </c>
      <c r="K116" s="630"/>
      <c r="L116" s="736"/>
      <c r="M116" s="736"/>
      <c r="N116" s="736"/>
      <c r="O116" s="736"/>
      <c r="P116" s="736">
        <v>13</v>
      </c>
      <c r="Q116" s="736">
        <v>12</v>
      </c>
      <c r="R116" s="736">
        <v>12</v>
      </c>
      <c r="S116" s="736">
        <v>12</v>
      </c>
      <c r="T116" s="736">
        <v>12</v>
      </c>
      <c r="U116" s="736">
        <v>12</v>
      </c>
      <c r="V116" s="736">
        <v>12</v>
      </c>
      <c r="W116" s="736">
        <v>12</v>
      </c>
      <c r="X116" s="736">
        <v>12</v>
      </c>
      <c r="Y116" s="736">
        <v>12</v>
      </c>
      <c r="Z116" s="736">
        <v>12</v>
      </c>
      <c r="AA116" s="736">
        <v>12</v>
      </c>
      <c r="AB116" s="736">
        <v>12</v>
      </c>
      <c r="AC116" s="736">
        <v>12</v>
      </c>
      <c r="AD116" s="736">
        <v>12</v>
      </c>
      <c r="AE116" s="736">
        <v>12</v>
      </c>
      <c r="AF116" s="736">
        <v>6</v>
      </c>
      <c r="AG116" s="736">
        <v>6</v>
      </c>
      <c r="AH116" s="736">
        <v>6</v>
      </c>
      <c r="AI116" s="736">
        <v>6</v>
      </c>
      <c r="AJ116" s="736">
        <v>0</v>
      </c>
      <c r="AK116" s="736">
        <v>0</v>
      </c>
      <c r="AL116" s="736"/>
      <c r="AM116" s="736"/>
      <c r="AN116" s="736"/>
      <c r="AO116" s="736"/>
      <c r="AP116" s="630"/>
      <c r="AQ116" s="736"/>
      <c r="AR116" s="736"/>
      <c r="AS116" s="736"/>
      <c r="AT116" s="736"/>
      <c r="AU116" s="736">
        <v>198053</v>
      </c>
      <c r="AV116" s="736">
        <v>196056</v>
      </c>
      <c r="AW116" s="736">
        <v>196056</v>
      </c>
      <c r="AX116" s="736">
        <v>196056</v>
      </c>
      <c r="AY116" s="736">
        <v>196056</v>
      </c>
      <c r="AZ116" s="736">
        <v>196056</v>
      </c>
      <c r="BA116" s="736">
        <v>196056</v>
      </c>
      <c r="BB116" s="736">
        <v>196002</v>
      </c>
      <c r="BC116" s="736">
        <v>196002</v>
      </c>
      <c r="BD116" s="736">
        <v>196002</v>
      </c>
      <c r="BE116" s="736">
        <v>188485</v>
      </c>
      <c r="BF116" s="736">
        <v>187726</v>
      </c>
      <c r="BG116" s="736">
        <v>187726</v>
      </c>
      <c r="BH116" s="736">
        <v>187230</v>
      </c>
      <c r="BI116" s="736">
        <v>187230</v>
      </c>
      <c r="BJ116" s="736">
        <v>187051</v>
      </c>
      <c r="BK116" s="736">
        <v>87987</v>
      </c>
      <c r="BL116" s="736">
        <v>87987</v>
      </c>
      <c r="BM116" s="736">
        <v>87987</v>
      </c>
      <c r="BN116" s="736">
        <v>87987</v>
      </c>
      <c r="BO116" s="736">
        <v>0</v>
      </c>
      <c r="BP116" s="736">
        <v>0</v>
      </c>
      <c r="BQ116" s="736">
        <v>0</v>
      </c>
      <c r="BR116" s="736">
        <v>0</v>
      </c>
      <c r="BS116" s="736">
        <v>0</v>
      </c>
      <c r="BT116" s="739">
        <v>0</v>
      </c>
      <c r="BU116" s="160"/>
    </row>
    <row r="117" spans="2:73" ht="15.6">
      <c r="B117" s="733" t="s">
        <v>205</v>
      </c>
      <c r="C117" s="689"/>
      <c r="D117" s="733" t="s">
        <v>700</v>
      </c>
      <c r="E117" s="733" t="s">
        <v>663</v>
      </c>
      <c r="F117" s="747"/>
      <c r="G117" s="747"/>
      <c r="H117" s="733">
        <v>2015</v>
      </c>
      <c r="I117" s="641" t="s">
        <v>556</v>
      </c>
      <c r="J117" s="641" t="s">
        <v>562</v>
      </c>
      <c r="K117" s="630"/>
      <c r="L117" s="736"/>
      <c r="M117" s="736"/>
      <c r="N117" s="736"/>
      <c r="O117" s="736"/>
      <c r="P117" s="736">
        <v>8</v>
      </c>
      <c r="Q117" s="736">
        <v>8</v>
      </c>
      <c r="R117" s="736">
        <v>8</v>
      </c>
      <c r="S117" s="736">
        <v>8</v>
      </c>
      <c r="T117" s="736">
        <v>8</v>
      </c>
      <c r="U117" s="736">
        <v>8</v>
      </c>
      <c r="V117" s="736">
        <v>8</v>
      </c>
      <c r="W117" s="736">
        <v>8</v>
      </c>
      <c r="X117" s="736">
        <v>8</v>
      </c>
      <c r="Y117" s="736">
        <v>8</v>
      </c>
      <c r="Z117" s="736">
        <v>8</v>
      </c>
      <c r="AA117" s="736">
        <v>8</v>
      </c>
      <c r="AB117" s="736">
        <v>8</v>
      </c>
      <c r="AC117" s="736">
        <v>8</v>
      </c>
      <c r="AD117" s="736">
        <v>8</v>
      </c>
      <c r="AE117" s="736">
        <v>8</v>
      </c>
      <c r="AF117" s="736">
        <v>8</v>
      </c>
      <c r="AG117" s="736">
        <v>8</v>
      </c>
      <c r="AH117" s="736">
        <v>8</v>
      </c>
      <c r="AI117" s="736">
        <v>0</v>
      </c>
      <c r="AJ117" s="736">
        <v>0</v>
      </c>
      <c r="AK117" s="736">
        <v>0</v>
      </c>
      <c r="AL117" s="736"/>
      <c r="AM117" s="736"/>
      <c r="AN117" s="736"/>
      <c r="AO117" s="736"/>
      <c r="AP117" s="630"/>
      <c r="AQ117" s="736"/>
      <c r="AR117" s="736"/>
      <c r="AS117" s="736"/>
      <c r="AT117" s="736"/>
      <c r="AU117" s="736">
        <v>15709</v>
      </c>
      <c r="AV117" s="736">
        <v>15709</v>
      </c>
      <c r="AW117" s="736">
        <v>15709</v>
      </c>
      <c r="AX117" s="736">
        <v>15709</v>
      </c>
      <c r="AY117" s="736">
        <v>15709</v>
      </c>
      <c r="AZ117" s="736">
        <v>15709</v>
      </c>
      <c r="BA117" s="736">
        <v>15709</v>
      </c>
      <c r="BB117" s="736">
        <v>15709</v>
      </c>
      <c r="BC117" s="736">
        <v>15709</v>
      </c>
      <c r="BD117" s="736">
        <v>15709</v>
      </c>
      <c r="BE117" s="736">
        <v>15709</v>
      </c>
      <c r="BF117" s="736">
        <v>15709</v>
      </c>
      <c r="BG117" s="736">
        <v>15709</v>
      </c>
      <c r="BH117" s="736">
        <v>15709</v>
      </c>
      <c r="BI117" s="736">
        <v>15709</v>
      </c>
      <c r="BJ117" s="736">
        <v>15709</v>
      </c>
      <c r="BK117" s="736">
        <v>15709</v>
      </c>
      <c r="BL117" s="736">
        <v>15709</v>
      </c>
      <c r="BM117" s="736">
        <v>15438</v>
      </c>
      <c r="BN117" s="736">
        <v>0</v>
      </c>
      <c r="BO117" s="736">
        <v>0</v>
      </c>
      <c r="BP117" s="736">
        <v>0</v>
      </c>
      <c r="BQ117" s="736">
        <v>0</v>
      </c>
      <c r="BR117" s="736">
        <v>0</v>
      </c>
      <c r="BS117" s="736">
        <v>0</v>
      </c>
      <c r="BT117" s="739">
        <v>0</v>
      </c>
      <c r="BU117" s="160"/>
    </row>
    <row r="118" spans="2:73" ht="15.6">
      <c r="B118" s="733" t="s">
        <v>205</v>
      </c>
      <c r="C118" s="689"/>
      <c r="D118" s="733" t="s">
        <v>118</v>
      </c>
      <c r="E118" s="733" t="s">
        <v>663</v>
      </c>
      <c r="F118" s="747"/>
      <c r="G118" s="747"/>
      <c r="H118" s="733">
        <v>2015</v>
      </c>
      <c r="I118" s="641" t="s">
        <v>556</v>
      </c>
      <c r="J118" s="641" t="s">
        <v>562</v>
      </c>
      <c r="K118" s="630"/>
      <c r="L118" s="736"/>
      <c r="M118" s="736"/>
      <c r="N118" s="736"/>
      <c r="O118" s="736"/>
      <c r="P118" s="736">
        <v>21</v>
      </c>
      <c r="Q118" s="736">
        <v>21</v>
      </c>
      <c r="R118" s="736">
        <v>21</v>
      </c>
      <c r="S118" s="736">
        <v>21</v>
      </c>
      <c r="T118" s="736">
        <v>21</v>
      </c>
      <c r="U118" s="736">
        <v>21</v>
      </c>
      <c r="V118" s="736">
        <v>20</v>
      </c>
      <c r="W118" s="736">
        <v>20</v>
      </c>
      <c r="X118" s="736">
        <v>20</v>
      </c>
      <c r="Y118" s="736">
        <v>19</v>
      </c>
      <c r="Z118" s="736">
        <v>14</v>
      </c>
      <c r="AA118" s="736">
        <v>14</v>
      </c>
      <c r="AB118" s="736">
        <v>7</v>
      </c>
      <c r="AC118" s="736">
        <v>7</v>
      </c>
      <c r="AD118" s="736">
        <v>7</v>
      </c>
      <c r="AE118" s="736">
        <v>4</v>
      </c>
      <c r="AF118" s="736">
        <v>0</v>
      </c>
      <c r="AG118" s="736">
        <v>0</v>
      </c>
      <c r="AH118" s="736">
        <v>0</v>
      </c>
      <c r="AI118" s="736">
        <v>0</v>
      </c>
      <c r="AJ118" s="736">
        <v>0</v>
      </c>
      <c r="AK118" s="736">
        <v>0</v>
      </c>
      <c r="AL118" s="736"/>
      <c r="AM118" s="736"/>
      <c r="AN118" s="736"/>
      <c r="AO118" s="736"/>
      <c r="AP118" s="630"/>
      <c r="AQ118" s="736"/>
      <c r="AR118" s="736"/>
      <c r="AS118" s="736"/>
      <c r="AT118" s="736"/>
      <c r="AU118" s="736">
        <v>136088</v>
      </c>
      <c r="AV118" s="736">
        <v>136088</v>
      </c>
      <c r="AW118" s="736">
        <v>136088</v>
      </c>
      <c r="AX118" s="736">
        <v>136088</v>
      </c>
      <c r="AY118" s="736">
        <v>136088</v>
      </c>
      <c r="AZ118" s="736">
        <v>136088</v>
      </c>
      <c r="BA118" s="736">
        <v>132530</v>
      </c>
      <c r="BB118" s="736">
        <v>132530</v>
      </c>
      <c r="BC118" s="736">
        <v>132530</v>
      </c>
      <c r="BD118" s="736">
        <v>121294</v>
      </c>
      <c r="BE118" s="736">
        <v>94466</v>
      </c>
      <c r="BF118" s="736">
        <v>94466</v>
      </c>
      <c r="BG118" s="736">
        <v>38038</v>
      </c>
      <c r="BH118" s="736">
        <v>38038</v>
      </c>
      <c r="BI118" s="736">
        <v>38038</v>
      </c>
      <c r="BJ118" s="736">
        <v>21813</v>
      </c>
      <c r="BK118" s="736">
        <v>412</v>
      </c>
      <c r="BL118" s="736">
        <v>412</v>
      </c>
      <c r="BM118" s="736">
        <v>412</v>
      </c>
      <c r="BN118" s="736">
        <v>412</v>
      </c>
      <c r="BO118" s="736">
        <v>0</v>
      </c>
      <c r="BP118" s="736">
        <v>0</v>
      </c>
      <c r="BQ118" s="736">
        <v>0</v>
      </c>
      <c r="BR118" s="736">
        <v>0</v>
      </c>
      <c r="BS118" s="736">
        <v>0</v>
      </c>
      <c r="BT118" s="739">
        <v>0</v>
      </c>
      <c r="BU118" s="160"/>
    </row>
    <row r="119" spans="2:73" ht="15.6">
      <c r="B119" s="733" t="s">
        <v>205</v>
      </c>
      <c r="C119" s="689"/>
      <c r="D119" s="733" t="s">
        <v>95</v>
      </c>
      <c r="E119" s="733" t="s">
        <v>663</v>
      </c>
      <c r="F119" s="747"/>
      <c r="G119" s="747"/>
      <c r="H119" s="733">
        <v>2015</v>
      </c>
      <c r="I119" s="641" t="s">
        <v>556</v>
      </c>
      <c r="J119" s="641" t="s">
        <v>562</v>
      </c>
      <c r="K119" s="630"/>
      <c r="L119" s="736"/>
      <c r="M119" s="736"/>
      <c r="N119" s="736"/>
      <c r="O119" s="736"/>
      <c r="P119" s="736">
        <v>1</v>
      </c>
      <c r="Q119" s="736">
        <v>1</v>
      </c>
      <c r="R119" s="736">
        <v>1</v>
      </c>
      <c r="S119" s="736">
        <v>1</v>
      </c>
      <c r="T119" s="736">
        <v>1</v>
      </c>
      <c r="U119" s="736">
        <v>1</v>
      </c>
      <c r="V119" s="736">
        <v>1</v>
      </c>
      <c r="W119" s="736">
        <v>1</v>
      </c>
      <c r="X119" s="736">
        <v>1</v>
      </c>
      <c r="Y119" s="736">
        <v>1</v>
      </c>
      <c r="Z119" s="736">
        <v>1</v>
      </c>
      <c r="AA119" s="736">
        <v>1</v>
      </c>
      <c r="AB119" s="736">
        <v>1</v>
      </c>
      <c r="AC119" s="736">
        <v>1</v>
      </c>
      <c r="AD119" s="736">
        <v>1</v>
      </c>
      <c r="AE119" s="736">
        <v>1</v>
      </c>
      <c r="AF119" s="736">
        <v>3</v>
      </c>
      <c r="AG119" s="736">
        <v>3</v>
      </c>
      <c r="AH119" s="736">
        <v>3</v>
      </c>
      <c r="AI119" s="736">
        <v>3</v>
      </c>
      <c r="AJ119" s="736">
        <v>0</v>
      </c>
      <c r="AK119" s="736">
        <v>0</v>
      </c>
      <c r="AL119" s="736"/>
      <c r="AM119" s="736"/>
      <c r="AN119" s="736"/>
      <c r="AO119" s="736"/>
      <c r="AP119" s="630"/>
      <c r="AQ119" s="736"/>
      <c r="AR119" s="736"/>
      <c r="AS119" s="736"/>
      <c r="AT119" s="736"/>
      <c r="AU119" s="736">
        <v>12859</v>
      </c>
      <c r="AV119" s="736">
        <v>11995</v>
      </c>
      <c r="AW119" s="736">
        <v>11995</v>
      </c>
      <c r="AX119" s="736">
        <v>11995</v>
      </c>
      <c r="AY119" s="736">
        <v>11995</v>
      </c>
      <c r="AZ119" s="736">
        <v>11995</v>
      </c>
      <c r="BA119" s="736">
        <v>11995</v>
      </c>
      <c r="BB119" s="736">
        <v>11992</v>
      </c>
      <c r="BC119" s="736">
        <v>11992</v>
      </c>
      <c r="BD119" s="736">
        <v>11992</v>
      </c>
      <c r="BE119" s="736">
        <v>9122</v>
      </c>
      <c r="BF119" s="736">
        <v>9429</v>
      </c>
      <c r="BG119" s="736">
        <v>9429</v>
      </c>
      <c r="BH119" s="736">
        <v>9451</v>
      </c>
      <c r="BI119" s="736">
        <v>9451</v>
      </c>
      <c r="BJ119" s="736">
        <v>9451</v>
      </c>
      <c r="BK119" s="736">
        <v>50224</v>
      </c>
      <c r="BL119" s="736">
        <v>50224</v>
      </c>
      <c r="BM119" s="736">
        <v>50224</v>
      </c>
      <c r="BN119" s="736">
        <v>50224</v>
      </c>
      <c r="BO119" s="736">
        <v>0</v>
      </c>
      <c r="BP119" s="736">
        <v>0</v>
      </c>
      <c r="BQ119" s="736">
        <v>0</v>
      </c>
      <c r="BR119" s="736">
        <v>0</v>
      </c>
      <c r="BS119" s="736">
        <v>0</v>
      </c>
      <c r="BT119" s="739">
        <v>0</v>
      </c>
      <c r="BU119" s="160"/>
    </row>
    <row r="120" spans="2:73">
      <c r="B120" s="733" t="s">
        <v>205</v>
      </c>
      <c r="C120" s="689"/>
      <c r="D120" s="733" t="s">
        <v>96</v>
      </c>
      <c r="E120" s="733" t="s">
        <v>663</v>
      </c>
      <c r="F120" s="747"/>
      <c r="G120" s="747"/>
      <c r="H120" s="733">
        <v>2015</v>
      </c>
      <c r="I120" s="641" t="s">
        <v>556</v>
      </c>
      <c r="J120" s="641" t="s">
        <v>562</v>
      </c>
      <c r="K120" s="630"/>
      <c r="L120" s="736"/>
      <c r="M120" s="736"/>
      <c r="N120" s="736"/>
      <c r="O120" s="736"/>
      <c r="P120" s="736">
        <v>0</v>
      </c>
      <c r="Q120" s="736">
        <v>0</v>
      </c>
      <c r="R120" s="736">
        <v>0</v>
      </c>
      <c r="S120" s="736">
        <v>0</v>
      </c>
      <c r="T120" s="736">
        <v>0</v>
      </c>
      <c r="U120" s="736">
        <v>0</v>
      </c>
      <c r="V120" s="736">
        <v>0</v>
      </c>
      <c r="W120" s="736">
        <v>0</v>
      </c>
      <c r="X120" s="736">
        <v>0</v>
      </c>
      <c r="Y120" s="736">
        <v>0</v>
      </c>
      <c r="Z120" s="736">
        <v>0</v>
      </c>
      <c r="AA120" s="736">
        <v>0</v>
      </c>
      <c r="AB120" s="736">
        <v>0</v>
      </c>
      <c r="AC120" s="736">
        <v>0</v>
      </c>
      <c r="AD120" s="736">
        <v>0</v>
      </c>
      <c r="AE120" s="736">
        <v>0</v>
      </c>
      <c r="AF120" s="736">
        <v>0</v>
      </c>
      <c r="AG120" s="736">
        <v>0</v>
      </c>
      <c r="AH120" s="736">
        <v>0</v>
      </c>
      <c r="AI120" s="736">
        <v>0</v>
      </c>
      <c r="AJ120" s="736">
        <v>0</v>
      </c>
      <c r="AK120" s="736">
        <v>0</v>
      </c>
      <c r="AL120" s="736"/>
      <c r="AM120" s="736"/>
      <c r="AN120" s="736"/>
      <c r="AO120" s="736"/>
      <c r="AP120" s="630"/>
      <c r="AQ120" s="736"/>
      <c r="AR120" s="736"/>
      <c r="AS120" s="736"/>
      <c r="AT120" s="736"/>
      <c r="AU120" s="736">
        <v>2117</v>
      </c>
      <c r="AV120" s="736">
        <v>2100</v>
      </c>
      <c r="AW120" s="736">
        <v>2100</v>
      </c>
      <c r="AX120" s="736">
        <v>2100</v>
      </c>
      <c r="AY120" s="736">
        <v>2100</v>
      </c>
      <c r="AZ120" s="736">
        <v>2100</v>
      </c>
      <c r="BA120" s="736">
        <v>2100</v>
      </c>
      <c r="BB120" s="736">
        <v>2098</v>
      </c>
      <c r="BC120" s="736">
        <v>2098</v>
      </c>
      <c r="BD120" s="736">
        <v>2098</v>
      </c>
      <c r="BE120" s="736">
        <v>1801</v>
      </c>
      <c r="BF120" s="736">
        <v>1801</v>
      </c>
      <c r="BG120" s="736">
        <v>1801</v>
      </c>
      <c r="BH120" s="736">
        <v>1781</v>
      </c>
      <c r="BI120" s="736">
        <v>1781</v>
      </c>
      <c r="BJ120" s="736">
        <v>1781</v>
      </c>
      <c r="BK120" s="736">
        <v>569</v>
      </c>
      <c r="BL120" s="736">
        <v>569</v>
      </c>
      <c r="BM120" s="736">
        <v>569</v>
      </c>
      <c r="BN120" s="736">
        <v>569</v>
      </c>
      <c r="BO120" s="736">
        <v>0</v>
      </c>
      <c r="BP120" s="736">
        <v>0</v>
      </c>
      <c r="BQ120" s="736">
        <v>0</v>
      </c>
      <c r="BR120" s="736">
        <v>0</v>
      </c>
      <c r="BS120" s="736">
        <v>0</v>
      </c>
      <c r="BT120" s="739">
        <v>0</v>
      </c>
    </row>
    <row r="121" spans="2:73" ht="15.6">
      <c r="B121" s="733" t="s">
        <v>205</v>
      </c>
      <c r="C121" s="689"/>
      <c r="D121" s="733" t="s">
        <v>659</v>
      </c>
      <c r="E121" s="733" t="s">
        <v>663</v>
      </c>
      <c r="F121" s="747"/>
      <c r="G121" s="747"/>
      <c r="H121" s="733">
        <v>2015</v>
      </c>
      <c r="I121" s="641" t="s">
        <v>556</v>
      </c>
      <c r="J121" s="641" t="s">
        <v>562</v>
      </c>
      <c r="K121" s="630"/>
      <c r="L121" s="736"/>
      <c r="M121" s="736"/>
      <c r="N121" s="736"/>
      <c r="O121" s="736"/>
      <c r="P121" s="736">
        <v>13</v>
      </c>
      <c r="Q121" s="736">
        <v>13</v>
      </c>
      <c r="R121" s="736">
        <v>13</v>
      </c>
      <c r="S121" s="736">
        <v>13</v>
      </c>
      <c r="T121" s="736">
        <v>13</v>
      </c>
      <c r="U121" s="736">
        <v>13</v>
      </c>
      <c r="V121" s="736">
        <v>13</v>
      </c>
      <c r="W121" s="736">
        <v>13</v>
      </c>
      <c r="X121" s="736">
        <v>13</v>
      </c>
      <c r="Y121" s="736">
        <v>13</v>
      </c>
      <c r="Z121" s="736">
        <v>13</v>
      </c>
      <c r="AA121" s="736">
        <v>13</v>
      </c>
      <c r="AB121" s="736">
        <v>13</v>
      </c>
      <c r="AC121" s="736">
        <v>13</v>
      </c>
      <c r="AD121" s="736">
        <v>13</v>
      </c>
      <c r="AE121" s="736">
        <v>13</v>
      </c>
      <c r="AF121" s="736">
        <v>13</v>
      </c>
      <c r="AG121" s="736">
        <v>13</v>
      </c>
      <c r="AH121" s="736">
        <v>13</v>
      </c>
      <c r="AI121" s="736">
        <v>0</v>
      </c>
      <c r="AJ121" s="736">
        <v>0</v>
      </c>
      <c r="AK121" s="736">
        <v>0</v>
      </c>
      <c r="AL121" s="736"/>
      <c r="AM121" s="736"/>
      <c r="AN121" s="736"/>
      <c r="AO121" s="736"/>
      <c r="AP121" s="630"/>
      <c r="AQ121" s="736"/>
      <c r="AR121" s="736"/>
      <c r="AS121" s="736"/>
      <c r="AT121" s="736"/>
      <c r="AU121" s="736">
        <v>26068</v>
      </c>
      <c r="AV121" s="736">
        <v>26068</v>
      </c>
      <c r="AW121" s="736">
        <v>26068</v>
      </c>
      <c r="AX121" s="736">
        <v>26068</v>
      </c>
      <c r="AY121" s="736">
        <v>26068</v>
      </c>
      <c r="AZ121" s="736">
        <v>26068</v>
      </c>
      <c r="BA121" s="736">
        <v>26068</v>
      </c>
      <c r="BB121" s="736">
        <v>26068</v>
      </c>
      <c r="BC121" s="736">
        <v>26068</v>
      </c>
      <c r="BD121" s="736">
        <v>26068</v>
      </c>
      <c r="BE121" s="736">
        <v>26068</v>
      </c>
      <c r="BF121" s="736">
        <v>26068</v>
      </c>
      <c r="BG121" s="736">
        <v>26068</v>
      </c>
      <c r="BH121" s="736">
        <v>26068</v>
      </c>
      <c r="BI121" s="736">
        <v>26068</v>
      </c>
      <c r="BJ121" s="736">
        <v>26068</v>
      </c>
      <c r="BK121" s="736">
        <v>26068</v>
      </c>
      <c r="BL121" s="736">
        <v>26068</v>
      </c>
      <c r="BM121" s="736">
        <v>25730</v>
      </c>
      <c r="BN121" s="736">
        <v>0</v>
      </c>
      <c r="BO121" s="736">
        <v>0</v>
      </c>
      <c r="BP121" s="736">
        <v>0</v>
      </c>
      <c r="BQ121" s="736">
        <v>0</v>
      </c>
      <c r="BR121" s="736">
        <v>0</v>
      </c>
      <c r="BS121" s="736">
        <v>0</v>
      </c>
      <c r="BT121" s="739">
        <v>0</v>
      </c>
      <c r="BU121" s="160"/>
    </row>
    <row r="122" spans="2:73" ht="15.6">
      <c r="B122" s="733" t="s">
        <v>205</v>
      </c>
      <c r="C122" s="689"/>
      <c r="D122" s="733" t="s">
        <v>99</v>
      </c>
      <c r="E122" s="733" t="s">
        <v>663</v>
      </c>
      <c r="F122" s="747"/>
      <c r="G122" s="747"/>
      <c r="H122" s="733">
        <v>2015</v>
      </c>
      <c r="I122" s="641" t="s">
        <v>556</v>
      </c>
      <c r="J122" s="641" t="s">
        <v>562</v>
      </c>
      <c r="K122" s="630"/>
      <c r="L122" s="736"/>
      <c r="M122" s="736"/>
      <c r="N122" s="736"/>
      <c r="O122" s="736"/>
      <c r="P122" s="736">
        <v>2</v>
      </c>
      <c r="Q122" s="736">
        <v>2</v>
      </c>
      <c r="R122" s="736">
        <v>2</v>
      </c>
      <c r="S122" s="736">
        <v>2</v>
      </c>
      <c r="T122" s="736">
        <v>33</v>
      </c>
      <c r="U122" s="736">
        <v>33</v>
      </c>
      <c r="V122" s="736">
        <v>33</v>
      </c>
      <c r="W122" s="736">
        <v>33</v>
      </c>
      <c r="X122" s="736">
        <v>33</v>
      </c>
      <c r="Y122" s="736">
        <v>33</v>
      </c>
      <c r="Z122" s="736">
        <v>33</v>
      </c>
      <c r="AA122" s="736">
        <v>33</v>
      </c>
      <c r="AB122" s="736">
        <v>33</v>
      </c>
      <c r="AC122" s="736">
        <v>23</v>
      </c>
      <c r="AD122" s="736">
        <v>0</v>
      </c>
      <c r="AE122" s="736">
        <v>0</v>
      </c>
      <c r="AF122" s="736">
        <v>0</v>
      </c>
      <c r="AG122" s="736">
        <v>0</v>
      </c>
      <c r="AH122" s="736">
        <v>0</v>
      </c>
      <c r="AI122" s="736">
        <v>0</v>
      </c>
      <c r="AJ122" s="736">
        <v>0</v>
      </c>
      <c r="AK122" s="736">
        <v>0</v>
      </c>
      <c r="AL122" s="736"/>
      <c r="AM122" s="736"/>
      <c r="AN122" s="736"/>
      <c r="AO122" s="736"/>
      <c r="AP122" s="630"/>
      <c r="AQ122" s="736"/>
      <c r="AR122" s="736"/>
      <c r="AS122" s="736"/>
      <c r="AT122" s="736"/>
      <c r="AU122" s="736">
        <v>9778</v>
      </c>
      <c r="AV122" s="736">
        <v>9778</v>
      </c>
      <c r="AW122" s="736">
        <v>9778</v>
      </c>
      <c r="AX122" s="736">
        <v>9778</v>
      </c>
      <c r="AY122" s="736">
        <v>155085</v>
      </c>
      <c r="AZ122" s="736">
        <v>155085</v>
      </c>
      <c r="BA122" s="736">
        <v>155085</v>
      </c>
      <c r="BB122" s="736">
        <v>155085</v>
      </c>
      <c r="BC122" s="736">
        <v>155085</v>
      </c>
      <c r="BD122" s="736">
        <v>155085</v>
      </c>
      <c r="BE122" s="736">
        <v>155085</v>
      </c>
      <c r="BF122" s="736">
        <v>155085</v>
      </c>
      <c r="BG122" s="736">
        <v>155085</v>
      </c>
      <c r="BH122" s="736">
        <v>108559</v>
      </c>
      <c r="BI122" s="736">
        <v>0</v>
      </c>
      <c r="BJ122" s="736">
        <v>0</v>
      </c>
      <c r="BK122" s="736">
        <v>0</v>
      </c>
      <c r="BL122" s="736">
        <v>0</v>
      </c>
      <c r="BM122" s="736">
        <v>0</v>
      </c>
      <c r="BN122" s="736">
        <v>0</v>
      </c>
      <c r="BO122" s="736">
        <v>0</v>
      </c>
      <c r="BP122" s="736">
        <v>0</v>
      </c>
      <c r="BQ122" s="736">
        <v>0</v>
      </c>
      <c r="BR122" s="736">
        <v>0</v>
      </c>
      <c r="BS122" s="736">
        <v>0</v>
      </c>
      <c r="BT122" s="739">
        <v>0</v>
      </c>
      <c r="BU122" s="160"/>
    </row>
    <row r="123" spans="2:73">
      <c r="B123" s="733" t="s">
        <v>205</v>
      </c>
      <c r="C123" s="689"/>
      <c r="D123" s="733" t="s">
        <v>100</v>
      </c>
      <c r="E123" s="733" t="s">
        <v>663</v>
      </c>
      <c r="F123" s="747"/>
      <c r="G123" s="747"/>
      <c r="H123" s="733">
        <v>2015</v>
      </c>
      <c r="I123" s="641" t="s">
        <v>556</v>
      </c>
      <c r="J123" s="641" t="s">
        <v>562</v>
      </c>
      <c r="K123" s="630"/>
      <c r="L123" s="736"/>
      <c r="M123" s="736"/>
      <c r="N123" s="736"/>
      <c r="O123" s="736"/>
      <c r="P123" s="736">
        <v>5</v>
      </c>
      <c r="Q123" s="736">
        <v>5</v>
      </c>
      <c r="R123" s="736">
        <v>5</v>
      </c>
      <c r="S123" s="736">
        <v>5</v>
      </c>
      <c r="T123" s="736">
        <v>5</v>
      </c>
      <c r="U123" s="736">
        <v>5</v>
      </c>
      <c r="V123" s="736">
        <v>5</v>
      </c>
      <c r="W123" s="736">
        <v>5</v>
      </c>
      <c r="X123" s="736">
        <v>5</v>
      </c>
      <c r="Y123" s="736">
        <v>4</v>
      </c>
      <c r="Z123" s="736">
        <v>3</v>
      </c>
      <c r="AA123" s="736">
        <v>3</v>
      </c>
      <c r="AB123" s="736">
        <v>3</v>
      </c>
      <c r="AC123" s="736">
        <v>3</v>
      </c>
      <c r="AD123" s="736">
        <v>3</v>
      </c>
      <c r="AE123" s="736">
        <v>2</v>
      </c>
      <c r="AF123" s="736">
        <v>0</v>
      </c>
      <c r="AG123" s="736">
        <v>0</v>
      </c>
      <c r="AH123" s="736">
        <v>0</v>
      </c>
      <c r="AI123" s="736">
        <v>0</v>
      </c>
      <c r="AJ123" s="736">
        <v>0</v>
      </c>
      <c r="AK123" s="736">
        <v>0</v>
      </c>
      <c r="AL123" s="736"/>
      <c r="AM123" s="736"/>
      <c r="AN123" s="736"/>
      <c r="AO123" s="736"/>
      <c r="AP123" s="630"/>
      <c r="AQ123" s="736"/>
      <c r="AR123" s="736"/>
      <c r="AS123" s="736"/>
      <c r="AT123" s="736"/>
      <c r="AU123" s="736">
        <v>130061</v>
      </c>
      <c r="AV123" s="736">
        <v>130061</v>
      </c>
      <c r="AW123" s="736">
        <v>130061</v>
      </c>
      <c r="AX123" s="736">
        <v>130061</v>
      </c>
      <c r="AY123" s="736">
        <v>130061</v>
      </c>
      <c r="AZ123" s="736">
        <v>130061</v>
      </c>
      <c r="BA123" s="736">
        <v>127926</v>
      </c>
      <c r="BB123" s="736">
        <v>127926</v>
      </c>
      <c r="BC123" s="736">
        <v>127926</v>
      </c>
      <c r="BD123" s="736">
        <v>118881</v>
      </c>
      <c r="BE123" s="736">
        <v>110028</v>
      </c>
      <c r="BF123" s="736">
        <v>110028</v>
      </c>
      <c r="BG123" s="736">
        <v>91915</v>
      </c>
      <c r="BH123" s="736">
        <v>91915</v>
      </c>
      <c r="BI123" s="736">
        <v>91915</v>
      </c>
      <c r="BJ123" s="736">
        <v>72178</v>
      </c>
      <c r="BK123" s="736">
        <v>0</v>
      </c>
      <c r="BL123" s="736">
        <v>0</v>
      </c>
      <c r="BM123" s="736">
        <v>0</v>
      </c>
      <c r="BN123" s="736">
        <v>0</v>
      </c>
      <c r="BO123" s="736">
        <v>0</v>
      </c>
      <c r="BP123" s="736">
        <v>0</v>
      </c>
      <c r="BQ123" s="736">
        <v>0</v>
      </c>
      <c r="BR123" s="736">
        <v>0</v>
      </c>
      <c r="BS123" s="736">
        <v>0</v>
      </c>
      <c r="BT123" s="739">
        <v>0</v>
      </c>
    </row>
    <row r="124" spans="2:73">
      <c r="B124" s="733" t="s">
        <v>205</v>
      </c>
      <c r="C124" s="689"/>
      <c r="D124" s="733" t="s">
        <v>102</v>
      </c>
      <c r="E124" s="733" t="s">
        <v>663</v>
      </c>
      <c r="F124" s="747"/>
      <c r="G124" s="747"/>
      <c r="H124" s="733">
        <v>2015</v>
      </c>
      <c r="I124" s="641" t="s">
        <v>556</v>
      </c>
      <c r="J124" s="641" t="s">
        <v>562</v>
      </c>
      <c r="K124" s="630"/>
      <c r="L124" s="736"/>
      <c r="M124" s="736"/>
      <c r="N124" s="736"/>
      <c r="O124" s="736"/>
      <c r="P124" s="736">
        <v>45</v>
      </c>
      <c r="Q124" s="736">
        <v>45</v>
      </c>
      <c r="R124" s="736">
        <v>45</v>
      </c>
      <c r="S124" s="736">
        <v>45</v>
      </c>
      <c r="T124" s="736">
        <v>45</v>
      </c>
      <c r="U124" s="736">
        <v>45</v>
      </c>
      <c r="V124" s="736">
        <v>45</v>
      </c>
      <c r="W124" s="736">
        <v>45</v>
      </c>
      <c r="X124" s="736">
        <v>45</v>
      </c>
      <c r="Y124" s="736">
        <v>45</v>
      </c>
      <c r="Z124" s="736">
        <v>45</v>
      </c>
      <c r="AA124" s="736">
        <v>45</v>
      </c>
      <c r="AB124" s="736">
        <v>45</v>
      </c>
      <c r="AC124" s="736">
        <v>45</v>
      </c>
      <c r="AD124" s="736">
        <v>19</v>
      </c>
      <c r="AE124" s="736">
        <v>0</v>
      </c>
      <c r="AF124" s="736">
        <v>0</v>
      </c>
      <c r="AG124" s="736">
        <v>0</v>
      </c>
      <c r="AH124" s="736">
        <v>0</v>
      </c>
      <c r="AI124" s="736">
        <v>0</v>
      </c>
      <c r="AJ124" s="736">
        <v>0</v>
      </c>
      <c r="AK124" s="736">
        <v>0</v>
      </c>
      <c r="AL124" s="736"/>
      <c r="AM124" s="736"/>
      <c r="AN124" s="736"/>
      <c r="AO124" s="736"/>
      <c r="AP124" s="630"/>
      <c r="AQ124" s="736"/>
      <c r="AR124" s="736"/>
      <c r="AS124" s="736"/>
      <c r="AT124" s="736"/>
      <c r="AU124" s="736">
        <v>344387</v>
      </c>
      <c r="AV124" s="736">
        <v>344387</v>
      </c>
      <c r="AW124" s="736">
        <v>344387</v>
      </c>
      <c r="AX124" s="736">
        <v>344387</v>
      </c>
      <c r="AY124" s="736">
        <v>344387</v>
      </c>
      <c r="AZ124" s="736">
        <v>344387</v>
      </c>
      <c r="BA124" s="736">
        <v>344387</v>
      </c>
      <c r="BB124" s="736">
        <v>344387</v>
      </c>
      <c r="BC124" s="736">
        <v>344387</v>
      </c>
      <c r="BD124" s="736">
        <v>344387</v>
      </c>
      <c r="BE124" s="736">
        <v>344387</v>
      </c>
      <c r="BF124" s="736">
        <v>344387</v>
      </c>
      <c r="BG124" s="736">
        <v>344387</v>
      </c>
      <c r="BH124" s="736">
        <v>344387</v>
      </c>
      <c r="BI124" s="736">
        <v>149433</v>
      </c>
      <c r="BJ124" s="736">
        <v>0</v>
      </c>
      <c r="BK124" s="736">
        <v>0</v>
      </c>
      <c r="BL124" s="736">
        <v>0</v>
      </c>
      <c r="BM124" s="736">
        <v>0</v>
      </c>
      <c r="BN124" s="736">
        <v>0</v>
      </c>
      <c r="BO124" s="736">
        <v>0</v>
      </c>
      <c r="BP124" s="736">
        <v>0</v>
      </c>
      <c r="BQ124" s="736">
        <v>0</v>
      </c>
      <c r="BR124" s="736">
        <v>0</v>
      </c>
      <c r="BS124" s="736">
        <v>0</v>
      </c>
      <c r="BT124" s="739">
        <v>0</v>
      </c>
    </row>
    <row r="125" spans="2:73">
      <c r="B125" s="733" t="s">
        <v>205</v>
      </c>
      <c r="C125" s="689"/>
      <c r="D125" s="733" t="s">
        <v>104</v>
      </c>
      <c r="E125" s="733" t="s">
        <v>663</v>
      </c>
      <c r="F125" s="747"/>
      <c r="G125" s="747"/>
      <c r="H125" s="733">
        <v>2015</v>
      </c>
      <c r="I125" s="641" t="s">
        <v>556</v>
      </c>
      <c r="J125" s="641" t="s">
        <v>562</v>
      </c>
      <c r="K125" s="630"/>
      <c r="L125" s="736"/>
      <c r="M125" s="736"/>
      <c r="N125" s="736"/>
      <c r="O125" s="736"/>
      <c r="P125" s="736">
        <v>169</v>
      </c>
      <c r="Q125" s="736">
        <v>169</v>
      </c>
      <c r="R125" s="736">
        <v>169</v>
      </c>
      <c r="S125" s="736">
        <v>169</v>
      </c>
      <c r="T125" s="736">
        <v>169</v>
      </c>
      <c r="U125" s="736">
        <v>169</v>
      </c>
      <c r="V125" s="736">
        <v>169</v>
      </c>
      <c r="W125" s="736">
        <v>169</v>
      </c>
      <c r="X125" s="736">
        <v>169</v>
      </c>
      <c r="Y125" s="736">
        <v>169</v>
      </c>
      <c r="Z125" s="736">
        <v>0</v>
      </c>
      <c r="AA125" s="736">
        <v>0</v>
      </c>
      <c r="AB125" s="736">
        <v>0</v>
      </c>
      <c r="AC125" s="736">
        <v>0</v>
      </c>
      <c r="AD125" s="736">
        <v>0</v>
      </c>
      <c r="AE125" s="736">
        <v>0</v>
      </c>
      <c r="AF125" s="736">
        <v>0</v>
      </c>
      <c r="AG125" s="736">
        <v>0</v>
      </c>
      <c r="AH125" s="736">
        <v>0</v>
      </c>
      <c r="AI125" s="736">
        <v>0</v>
      </c>
      <c r="AJ125" s="736">
        <v>0</v>
      </c>
      <c r="AK125" s="736">
        <v>0</v>
      </c>
      <c r="AL125" s="736"/>
      <c r="AM125" s="736"/>
      <c r="AN125" s="736"/>
      <c r="AO125" s="736"/>
      <c r="AP125" s="630"/>
      <c r="AQ125" s="736"/>
      <c r="AR125" s="736"/>
      <c r="AS125" s="736"/>
      <c r="AT125" s="736"/>
      <c r="AU125" s="736">
        <v>1985760</v>
      </c>
      <c r="AV125" s="736">
        <v>1985760</v>
      </c>
      <c r="AW125" s="736">
        <v>1985760</v>
      </c>
      <c r="AX125" s="736">
        <v>1985760</v>
      </c>
      <c r="AY125" s="736">
        <v>1985760</v>
      </c>
      <c r="AZ125" s="736">
        <v>1985760</v>
      </c>
      <c r="BA125" s="736">
        <v>1985760</v>
      </c>
      <c r="BB125" s="736">
        <v>1985760</v>
      </c>
      <c r="BC125" s="736">
        <v>1985760</v>
      </c>
      <c r="BD125" s="736">
        <v>1985760</v>
      </c>
      <c r="BE125" s="736">
        <v>0</v>
      </c>
      <c r="BF125" s="736">
        <v>0</v>
      </c>
      <c r="BG125" s="736">
        <v>0</v>
      </c>
      <c r="BH125" s="736">
        <v>0</v>
      </c>
      <c r="BI125" s="736">
        <v>0</v>
      </c>
      <c r="BJ125" s="736">
        <v>0</v>
      </c>
      <c r="BK125" s="736">
        <v>0</v>
      </c>
      <c r="BL125" s="736">
        <v>0</v>
      </c>
      <c r="BM125" s="736">
        <v>0</v>
      </c>
      <c r="BN125" s="736">
        <v>0</v>
      </c>
      <c r="BO125" s="736">
        <v>0</v>
      </c>
      <c r="BP125" s="736">
        <v>0</v>
      </c>
      <c r="BQ125" s="736">
        <v>0</v>
      </c>
      <c r="BR125" s="736">
        <v>0</v>
      </c>
      <c r="BS125" s="736">
        <v>0</v>
      </c>
      <c r="BT125" s="739">
        <v>0</v>
      </c>
    </row>
    <row r="126" spans="2:73">
      <c r="B126" s="733" t="s">
        <v>205</v>
      </c>
      <c r="C126" s="689"/>
      <c r="D126" s="733" t="s">
        <v>108</v>
      </c>
      <c r="E126" s="733" t="s">
        <v>663</v>
      </c>
      <c r="F126" s="747"/>
      <c r="G126" s="747"/>
      <c r="H126" s="733">
        <v>2015</v>
      </c>
      <c r="I126" s="641" t="s">
        <v>556</v>
      </c>
      <c r="J126" s="641" t="s">
        <v>562</v>
      </c>
      <c r="K126" s="630"/>
      <c r="L126" s="742"/>
      <c r="M126" s="742"/>
      <c r="N126" s="742"/>
      <c r="O126" s="742"/>
      <c r="P126" s="742">
        <v>43</v>
      </c>
      <c r="Q126" s="742">
        <v>43</v>
      </c>
      <c r="R126" s="742">
        <v>43</v>
      </c>
      <c r="S126" s="742">
        <v>43</v>
      </c>
      <c r="T126" s="742">
        <v>43</v>
      </c>
      <c r="U126" s="742">
        <v>43</v>
      </c>
      <c r="V126" s="742">
        <v>43</v>
      </c>
      <c r="W126" s="742">
        <v>43</v>
      </c>
      <c r="X126" s="742">
        <v>42</v>
      </c>
      <c r="Y126" s="742">
        <v>42</v>
      </c>
      <c r="Z126" s="742">
        <v>42</v>
      </c>
      <c r="AA126" s="742">
        <v>42</v>
      </c>
      <c r="AB126" s="742">
        <v>42</v>
      </c>
      <c r="AC126" s="742">
        <v>42</v>
      </c>
      <c r="AD126" s="742">
        <v>38</v>
      </c>
      <c r="AE126" s="742">
        <v>38</v>
      </c>
      <c r="AF126" s="742">
        <v>38</v>
      </c>
      <c r="AG126" s="742">
        <v>38</v>
      </c>
      <c r="AH126" s="742">
        <v>38</v>
      </c>
      <c r="AI126" s="742">
        <v>38</v>
      </c>
      <c r="AJ126" s="742">
        <v>0</v>
      </c>
      <c r="AK126" s="742">
        <v>0</v>
      </c>
      <c r="AL126" s="742"/>
      <c r="AM126" s="742"/>
      <c r="AN126" s="742"/>
      <c r="AO126" s="742"/>
      <c r="AP126" s="630"/>
      <c r="AQ126" s="742"/>
      <c r="AR126" s="742"/>
      <c r="AS126" s="742"/>
      <c r="AT126" s="742"/>
      <c r="AU126" s="742">
        <v>148437</v>
      </c>
      <c r="AV126" s="742">
        <v>141316</v>
      </c>
      <c r="AW126" s="742">
        <v>139967</v>
      </c>
      <c r="AX126" s="742">
        <v>138619</v>
      </c>
      <c r="AY126" s="742">
        <v>138481</v>
      </c>
      <c r="AZ126" s="742">
        <v>138481</v>
      </c>
      <c r="BA126" s="742">
        <v>138076</v>
      </c>
      <c r="BB126" s="742">
        <v>137926</v>
      </c>
      <c r="BC126" s="742">
        <v>127595</v>
      </c>
      <c r="BD126" s="742">
        <v>127595</v>
      </c>
      <c r="BE126" s="742">
        <v>125914</v>
      </c>
      <c r="BF126" s="742">
        <v>125914</v>
      </c>
      <c r="BG126" s="742">
        <v>124647</v>
      </c>
      <c r="BH126" s="742">
        <v>124647</v>
      </c>
      <c r="BI126" s="742">
        <v>97312</v>
      </c>
      <c r="BJ126" s="742">
        <v>97189</v>
      </c>
      <c r="BK126" s="742">
        <v>97189</v>
      </c>
      <c r="BL126" s="742">
        <v>97189</v>
      </c>
      <c r="BM126" s="742">
        <v>97189</v>
      </c>
      <c r="BN126" s="742">
        <v>97189</v>
      </c>
      <c r="BO126" s="742">
        <v>479</v>
      </c>
      <c r="BP126" s="742">
        <v>0</v>
      </c>
      <c r="BQ126" s="742">
        <v>0</v>
      </c>
      <c r="BR126" s="742">
        <v>0</v>
      </c>
      <c r="BS126" s="742">
        <v>0</v>
      </c>
      <c r="BT126" s="743">
        <v>0</v>
      </c>
    </row>
    <row r="127" spans="2:73">
      <c r="B127" s="733" t="s">
        <v>205</v>
      </c>
      <c r="C127" s="689"/>
      <c r="D127" s="733" t="s">
        <v>118</v>
      </c>
      <c r="E127" s="733" t="s">
        <v>663</v>
      </c>
      <c r="F127" s="747"/>
      <c r="G127" s="747"/>
      <c r="H127" s="733">
        <v>2015</v>
      </c>
      <c r="I127" s="641" t="s">
        <v>557</v>
      </c>
      <c r="J127" s="641" t="s">
        <v>562</v>
      </c>
      <c r="K127" s="630"/>
      <c r="L127" s="736"/>
      <c r="M127" s="736"/>
      <c r="N127" s="736"/>
      <c r="O127" s="736"/>
      <c r="P127" s="736">
        <v>0</v>
      </c>
      <c r="Q127" s="736">
        <v>0</v>
      </c>
      <c r="R127" s="736">
        <v>0</v>
      </c>
      <c r="S127" s="736">
        <v>0</v>
      </c>
      <c r="T127" s="736">
        <v>0</v>
      </c>
      <c r="U127" s="736">
        <v>0</v>
      </c>
      <c r="V127" s="736">
        <v>1</v>
      </c>
      <c r="W127" s="736">
        <v>1</v>
      </c>
      <c r="X127" s="736">
        <v>1</v>
      </c>
      <c r="Y127" s="736">
        <v>0</v>
      </c>
      <c r="Z127" s="736">
        <v>0</v>
      </c>
      <c r="AA127" s="736">
        <v>0</v>
      </c>
      <c r="AB127" s="736">
        <v>0</v>
      </c>
      <c r="AC127" s="736">
        <v>0</v>
      </c>
      <c r="AD127" s="736">
        <v>0</v>
      </c>
      <c r="AE127" s="736">
        <v>0</v>
      </c>
      <c r="AF127" s="736">
        <v>0</v>
      </c>
      <c r="AG127" s="736">
        <v>0</v>
      </c>
      <c r="AH127" s="736">
        <v>0</v>
      </c>
      <c r="AI127" s="736">
        <v>0</v>
      </c>
      <c r="AJ127" s="736"/>
      <c r="AK127" s="736"/>
      <c r="AL127" s="736"/>
      <c r="AM127" s="736"/>
      <c r="AN127" s="736"/>
      <c r="AO127" s="736"/>
      <c r="AP127" s="630"/>
      <c r="AQ127" s="736"/>
      <c r="AR127" s="736"/>
      <c r="AS127" s="736"/>
      <c r="AT127" s="736"/>
      <c r="AU127" s="736">
        <v>0</v>
      </c>
      <c r="AV127" s="736">
        <v>0</v>
      </c>
      <c r="AW127" s="736">
        <v>0</v>
      </c>
      <c r="AX127" s="736">
        <v>0</v>
      </c>
      <c r="AY127" s="736">
        <v>0</v>
      </c>
      <c r="AZ127" s="736">
        <v>0</v>
      </c>
      <c r="BA127" s="736">
        <v>3558</v>
      </c>
      <c r="BB127" s="736">
        <v>3558</v>
      </c>
      <c r="BC127" s="736">
        <v>3558</v>
      </c>
      <c r="BD127" s="736">
        <v>2508</v>
      </c>
      <c r="BE127" s="736">
        <v>0</v>
      </c>
      <c r="BF127" s="736">
        <v>0</v>
      </c>
      <c r="BG127" s="736">
        <v>0</v>
      </c>
      <c r="BH127" s="736">
        <v>0</v>
      </c>
      <c r="BI127" s="736">
        <v>0</v>
      </c>
      <c r="BJ127" s="736">
        <v>0</v>
      </c>
      <c r="BK127" s="736">
        <v>0</v>
      </c>
      <c r="BL127" s="736">
        <v>0</v>
      </c>
      <c r="BM127" s="736">
        <v>0</v>
      </c>
      <c r="BN127" s="736">
        <v>0</v>
      </c>
      <c r="BO127" s="736">
        <v>0</v>
      </c>
      <c r="BP127" s="736">
        <v>0</v>
      </c>
      <c r="BQ127" s="736">
        <v>0</v>
      </c>
      <c r="BR127" s="736">
        <v>0</v>
      </c>
      <c r="BS127" s="736">
        <v>0</v>
      </c>
      <c r="BT127" s="739">
        <v>0</v>
      </c>
    </row>
    <row r="128" spans="2:73">
      <c r="B128" s="733" t="s">
        <v>205</v>
      </c>
      <c r="C128" s="689"/>
      <c r="D128" s="733" t="s">
        <v>100</v>
      </c>
      <c r="E128" s="733" t="s">
        <v>663</v>
      </c>
      <c r="F128" s="747"/>
      <c r="G128" s="747"/>
      <c r="H128" s="733">
        <v>2015</v>
      </c>
      <c r="I128" s="641" t="s">
        <v>557</v>
      </c>
      <c r="J128" s="641" t="s">
        <v>562</v>
      </c>
      <c r="K128" s="630"/>
      <c r="L128" s="736"/>
      <c r="M128" s="736"/>
      <c r="N128" s="736"/>
      <c r="O128" s="736"/>
      <c r="P128" s="736">
        <v>21</v>
      </c>
      <c r="Q128" s="736">
        <v>21</v>
      </c>
      <c r="R128" s="736">
        <v>23</v>
      </c>
      <c r="S128" s="736">
        <v>23</v>
      </c>
      <c r="T128" s="736">
        <v>23</v>
      </c>
      <c r="U128" s="736">
        <v>23</v>
      </c>
      <c r="V128" s="736">
        <v>56</v>
      </c>
      <c r="W128" s="736">
        <v>56</v>
      </c>
      <c r="X128" s="736">
        <v>56</v>
      </c>
      <c r="Y128" s="736">
        <v>46</v>
      </c>
      <c r="Z128" s="736">
        <v>23</v>
      </c>
      <c r="AA128" s="736">
        <v>22</v>
      </c>
      <c r="AB128" s="736">
        <v>23</v>
      </c>
      <c r="AC128" s="736">
        <v>23</v>
      </c>
      <c r="AD128" s="736">
        <v>23</v>
      </c>
      <c r="AE128" s="736">
        <v>12</v>
      </c>
      <c r="AF128" s="736">
        <v>0</v>
      </c>
      <c r="AG128" s="736">
        <v>0</v>
      </c>
      <c r="AH128" s="736">
        <v>0</v>
      </c>
      <c r="AI128" s="736">
        <v>0</v>
      </c>
      <c r="AJ128" s="736"/>
      <c r="AK128" s="736"/>
      <c r="AL128" s="736"/>
      <c r="AM128" s="736"/>
      <c r="AN128" s="736"/>
      <c r="AO128" s="736"/>
      <c r="AP128" s="630"/>
      <c r="AQ128" s="736"/>
      <c r="AR128" s="736"/>
      <c r="AS128" s="736"/>
      <c r="AT128" s="736"/>
      <c r="AU128" s="736">
        <v>71319</v>
      </c>
      <c r="AV128" s="736">
        <v>71319</v>
      </c>
      <c r="AW128" s="736">
        <v>77756</v>
      </c>
      <c r="AX128" s="736">
        <v>77888</v>
      </c>
      <c r="AY128" s="736">
        <v>77888</v>
      </c>
      <c r="AZ128" s="736">
        <v>77888</v>
      </c>
      <c r="BA128" s="736">
        <v>218893</v>
      </c>
      <c r="BB128" s="736">
        <v>218893</v>
      </c>
      <c r="BC128" s="736">
        <v>233480</v>
      </c>
      <c r="BD128" s="736">
        <v>194044</v>
      </c>
      <c r="BE128" s="736">
        <v>80603</v>
      </c>
      <c r="BF128" s="736">
        <v>72109</v>
      </c>
      <c r="BG128" s="736">
        <v>80043</v>
      </c>
      <c r="BH128" s="736">
        <v>80043</v>
      </c>
      <c r="BI128" s="736">
        <v>80043</v>
      </c>
      <c r="BJ128" s="736">
        <v>44047</v>
      </c>
      <c r="BK128" s="736">
        <v>-422</v>
      </c>
      <c r="BL128" s="736">
        <v>-422</v>
      </c>
      <c r="BM128" s="736">
        <v>-422</v>
      </c>
      <c r="BN128" s="736">
        <v>-422</v>
      </c>
      <c r="BO128" s="736">
        <v>0</v>
      </c>
      <c r="BP128" s="736">
        <v>0</v>
      </c>
      <c r="BQ128" s="736">
        <v>0</v>
      </c>
      <c r="BR128" s="736">
        <v>0</v>
      </c>
      <c r="BS128" s="736">
        <v>0</v>
      </c>
      <c r="BT128" s="739">
        <v>0</v>
      </c>
    </row>
    <row r="129" spans="2:73">
      <c r="B129" s="733" t="s">
        <v>205</v>
      </c>
      <c r="C129" s="689"/>
      <c r="D129" s="733" t="s">
        <v>101</v>
      </c>
      <c r="E129" s="733" t="s">
        <v>663</v>
      </c>
      <c r="F129" s="747"/>
      <c r="G129" s="747"/>
      <c r="H129" s="733">
        <v>2015</v>
      </c>
      <c r="I129" s="641" t="s">
        <v>557</v>
      </c>
      <c r="J129" s="641" t="s">
        <v>562</v>
      </c>
      <c r="K129" s="630"/>
      <c r="L129" s="736"/>
      <c r="M129" s="736"/>
      <c r="N129" s="736"/>
      <c r="O129" s="736"/>
      <c r="P129" s="736">
        <v>-8</v>
      </c>
      <c r="Q129" s="736">
        <v>-7</v>
      </c>
      <c r="R129" s="736">
        <v>0</v>
      </c>
      <c r="S129" s="736">
        <v>0</v>
      </c>
      <c r="T129" s="736">
        <v>0</v>
      </c>
      <c r="U129" s="736">
        <v>0</v>
      </c>
      <c r="V129" s="736">
        <v>0</v>
      </c>
      <c r="W129" s="736">
        <v>1</v>
      </c>
      <c r="X129" s="736">
        <v>1</v>
      </c>
      <c r="Y129" s="736">
        <v>1</v>
      </c>
      <c r="Z129" s="736">
        <v>1</v>
      </c>
      <c r="AA129" s="736">
        <v>1</v>
      </c>
      <c r="AB129" s="736">
        <v>0</v>
      </c>
      <c r="AC129" s="736">
        <v>0</v>
      </c>
      <c r="AD129" s="736">
        <v>0</v>
      </c>
      <c r="AE129" s="736">
        <v>0</v>
      </c>
      <c r="AF129" s="736">
        <v>0</v>
      </c>
      <c r="AG129" s="736">
        <v>0</v>
      </c>
      <c r="AH129" s="736">
        <v>0</v>
      </c>
      <c r="AI129" s="736">
        <v>0</v>
      </c>
      <c r="AJ129" s="736"/>
      <c r="AK129" s="736"/>
      <c r="AL129" s="736"/>
      <c r="AM129" s="736"/>
      <c r="AN129" s="736"/>
      <c r="AO129" s="736"/>
      <c r="AP129" s="630"/>
      <c r="AQ129" s="736"/>
      <c r="AR129" s="736"/>
      <c r="AS129" s="736"/>
      <c r="AT129" s="736"/>
      <c r="AU129" s="736">
        <v>-30201</v>
      </c>
      <c r="AV129" s="736">
        <v>-27884</v>
      </c>
      <c r="AW129" s="736">
        <v>2041</v>
      </c>
      <c r="AX129" s="736">
        <v>3355</v>
      </c>
      <c r="AY129" s="736">
        <v>3355</v>
      </c>
      <c r="AZ129" s="736">
        <v>3355</v>
      </c>
      <c r="BA129" s="736">
        <v>3355</v>
      </c>
      <c r="BB129" s="736">
        <v>3455</v>
      </c>
      <c r="BC129" s="736">
        <v>3455</v>
      </c>
      <c r="BD129" s="736">
        <v>3455</v>
      </c>
      <c r="BE129" s="736">
        <v>3455</v>
      </c>
      <c r="BF129" s="736">
        <v>3783</v>
      </c>
      <c r="BG129" s="736">
        <v>-199</v>
      </c>
      <c r="BH129" s="736">
        <v>-199</v>
      </c>
      <c r="BI129" s="736">
        <v>-199</v>
      </c>
      <c r="BJ129" s="736">
        <v>0</v>
      </c>
      <c r="BK129" s="736">
        <v>0</v>
      </c>
      <c r="BL129" s="736">
        <v>0</v>
      </c>
      <c r="BM129" s="736">
        <v>0</v>
      </c>
      <c r="BN129" s="736">
        <v>0</v>
      </c>
      <c r="BO129" s="736">
        <v>0</v>
      </c>
      <c r="BP129" s="736">
        <v>0</v>
      </c>
      <c r="BQ129" s="736">
        <v>0</v>
      </c>
      <c r="BR129" s="736">
        <v>0</v>
      </c>
      <c r="BS129" s="736">
        <v>0</v>
      </c>
      <c r="BT129" s="739">
        <v>0</v>
      </c>
    </row>
    <row r="130" spans="2:73">
      <c r="B130" s="733" t="s">
        <v>205</v>
      </c>
      <c r="C130" s="689"/>
      <c r="D130" s="733" t="s">
        <v>113</v>
      </c>
      <c r="E130" s="733" t="s">
        <v>663</v>
      </c>
      <c r="F130" s="747"/>
      <c r="G130" s="747"/>
      <c r="H130" s="733">
        <v>2016</v>
      </c>
      <c r="I130" s="641" t="s">
        <v>556</v>
      </c>
      <c r="J130" s="641" t="s">
        <v>569</v>
      </c>
      <c r="K130" s="630"/>
      <c r="L130" s="742"/>
      <c r="M130" s="742"/>
      <c r="N130" s="742"/>
      <c r="O130" s="742"/>
      <c r="P130" s="742"/>
      <c r="Q130" s="742">
        <v>254</v>
      </c>
      <c r="R130" s="742">
        <v>254</v>
      </c>
      <c r="S130" s="742">
        <v>254</v>
      </c>
      <c r="T130" s="742">
        <v>254</v>
      </c>
      <c r="U130" s="742">
        <v>254</v>
      </c>
      <c r="V130" s="742">
        <v>254</v>
      </c>
      <c r="W130" s="742">
        <v>254</v>
      </c>
      <c r="X130" s="742">
        <v>254</v>
      </c>
      <c r="Y130" s="742">
        <v>254</v>
      </c>
      <c r="Z130" s="742">
        <v>253</v>
      </c>
      <c r="AA130" s="742">
        <v>244</v>
      </c>
      <c r="AB130" s="742">
        <v>244</v>
      </c>
      <c r="AC130" s="742">
        <v>244</v>
      </c>
      <c r="AD130" s="742">
        <v>244</v>
      </c>
      <c r="AE130" s="742">
        <v>212</v>
      </c>
      <c r="AF130" s="742">
        <v>212</v>
      </c>
      <c r="AG130" s="742">
        <v>96</v>
      </c>
      <c r="AH130" s="742">
        <v>0</v>
      </c>
      <c r="AI130" s="742">
        <v>0</v>
      </c>
      <c r="AJ130" s="742">
        <v>0</v>
      </c>
      <c r="AK130" s="742"/>
      <c r="AL130" s="742"/>
      <c r="AM130" s="742"/>
      <c r="AN130" s="742"/>
      <c r="AO130" s="742"/>
      <c r="AP130" s="630"/>
      <c r="AQ130" s="742"/>
      <c r="AR130" s="742"/>
      <c r="AS130" s="742"/>
      <c r="AT130" s="742"/>
      <c r="AU130" s="742"/>
      <c r="AV130" s="742">
        <v>3915399</v>
      </c>
      <c r="AW130" s="742">
        <v>3915399</v>
      </c>
      <c r="AX130" s="742">
        <v>3915399</v>
      </c>
      <c r="AY130" s="742">
        <v>3915399</v>
      </c>
      <c r="AZ130" s="742">
        <v>3915399</v>
      </c>
      <c r="BA130" s="742">
        <v>3915399</v>
      </c>
      <c r="BB130" s="742">
        <v>3915399</v>
      </c>
      <c r="BC130" s="742">
        <v>3914826</v>
      </c>
      <c r="BD130" s="742">
        <v>3914826</v>
      </c>
      <c r="BE130" s="742">
        <v>3894694</v>
      </c>
      <c r="BF130" s="742">
        <v>3847516</v>
      </c>
      <c r="BG130" s="742">
        <v>3844949</v>
      </c>
      <c r="BH130" s="742">
        <v>3844949</v>
      </c>
      <c r="BI130" s="742">
        <v>3824768</v>
      </c>
      <c r="BJ130" s="742">
        <v>3320501</v>
      </c>
      <c r="BK130" s="742">
        <v>3320501</v>
      </c>
      <c r="BL130" s="742">
        <v>1523327</v>
      </c>
      <c r="BM130" s="742">
        <v>0</v>
      </c>
      <c r="BN130" s="742">
        <v>0</v>
      </c>
      <c r="BO130" s="742">
        <v>0</v>
      </c>
      <c r="BP130" s="742"/>
      <c r="BQ130" s="742"/>
      <c r="BR130" s="742">
        <v>0</v>
      </c>
      <c r="BS130" s="742">
        <v>0</v>
      </c>
      <c r="BT130" s="743">
        <v>0</v>
      </c>
    </row>
    <row r="131" spans="2:73">
      <c r="B131" s="733" t="s">
        <v>205</v>
      </c>
      <c r="C131" s="689"/>
      <c r="D131" s="733" t="s">
        <v>700</v>
      </c>
      <c r="E131" s="733" t="s">
        <v>663</v>
      </c>
      <c r="F131" s="747"/>
      <c r="G131" s="747"/>
      <c r="H131" s="733">
        <v>2016</v>
      </c>
      <c r="I131" s="641" t="s">
        <v>556</v>
      </c>
      <c r="J131" s="641" t="s">
        <v>569</v>
      </c>
      <c r="K131" s="630"/>
      <c r="L131" s="738"/>
      <c r="M131" s="738"/>
      <c r="N131" s="738"/>
      <c r="O131" s="738"/>
      <c r="P131" s="738"/>
      <c r="Q131" s="738">
        <v>139</v>
      </c>
      <c r="R131" s="738">
        <v>139</v>
      </c>
      <c r="S131" s="738">
        <v>139</v>
      </c>
      <c r="T131" s="738">
        <v>139</v>
      </c>
      <c r="U131" s="738">
        <v>139</v>
      </c>
      <c r="V131" s="738">
        <v>139</v>
      </c>
      <c r="W131" s="738">
        <v>139</v>
      </c>
      <c r="X131" s="738">
        <v>139</v>
      </c>
      <c r="Y131" s="738">
        <v>139</v>
      </c>
      <c r="Z131" s="738">
        <v>139</v>
      </c>
      <c r="AA131" s="738">
        <v>139</v>
      </c>
      <c r="AB131" s="738">
        <v>139</v>
      </c>
      <c r="AC131" s="738">
        <v>139</v>
      </c>
      <c r="AD131" s="738">
        <v>139</v>
      </c>
      <c r="AE131" s="738">
        <v>139</v>
      </c>
      <c r="AF131" s="738">
        <v>139</v>
      </c>
      <c r="AG131" s="738">
        <v>139</v>
      </c>
      <c r="AH131" s="738">
        <v>139</v>
      </c>
      <c r="AI131" s="738">
        <v>132</v>
      </c>
      <c r="AJ131" s="738">
        <v>0</v>
      </c>
      <c r="AK131" s="738"/>
      <c r="AL131" s="738"/>
      <c r="AM131" s="738"/>
      <c r="AN131" s="738"/>
      <c r="AO131" s="738"/>
      <c r="AP131" s="630"/>
      <c r="AQ131" s="738"/>
      <c r="AR131" s="738"/>
      <c r="AS131" s="738"/>
      <c r="AT131" s="738"/>
      <c r="AU131" s="738"/>
      <c r="AV131" s="738">
        <v>484439</v>
      </c>
      <c r="AW131" s="738">
        <v>484439</v>
      </c>
      <c r="AX131" s="738">
        <v>484439</v>
      </c>
      <c r="AY131" s="738">
        <v>484439</v>
      </c>
      <c r="AZ131" s="738">
        <v>484439</v>
      </c>
      <c r="BA131" s="738">
        <v>484439</v>
      </c>
      <c r="BB131" s="738">
        <v>484439</v>
      </c>
      <c r="BC131" s="738">
        <v>484439</v>
      </c>
      <c r="BD131" s="738">
        <v>484439</v>
      </c>
      <c r="BE131" s="738">
        <v>484439</v>
      </c>
      <c r="BF131" s="738">
        <v>484439</v>
      </c>
      <c r="BG131" s="738">
        <v>484439</v>
      </c>
      <c r="BH131" s="738">
        <v>484439</v>
      </c>
      <c r="BI131" s="738">
        <v>484439</v>
      </c>
      <c r="BJ131" s="738">
        <v>484439</v>
      </c>
      <c r="BK131" s="738">
        <v>484439</v>
      </c>
      <c r="BL131" s="738">
        <v>484439</v>
      </c>
      <c r="BM131" s="738">
        <v>484439</v>
      </c>
      <c r="BN131" s="738">
        <v>477443</v>
      </c>
      <c r="BO131" s="738">
        <v>0</v>
      </c>
      <c r="BP131" s="738"/>
      <c r="BQ131" s="738"/>
      <c r="BR131" s="738">
        <v>0</v>
      </c>
      <c r="BS131" s="738">
        <v>0</v>
      </c>
      <c r="BT131" s="740">
        <v>0</v>
      </c>
    </row>
    <row r="132" spans="2:73">
      <c r="B132" s="733" t="s">
        <v>205</v>
      </c>
      <c r="C132" s="689"/>
      <c r="D132" s="733" t="s">
        <v>117</v>
      </c>
      <c r="E132" s="733" t="s">
        <v>663</v>
      </c>
      <c r="F132" s="747"/>
      <c r="G132" s="747"/>
      <c r="H132" s="733">
        <v>2016</v>
      </c>
      <c r="I132" s="641" t="s">
        <v>556</v>
      </c>
      <c r="J132" s="641" t="s">
        <v>569</v>
      </c>
      <c r="K132" s="630"/>
      <c r="L132" s="736"/>
      <c r="M132" s="736"/>
      <c r="N132" s="736"/>
      <c r="O132" s="736"/>
      <c r="P132" s="736"/>
      <c r="Q132" s="736">
        <v>7</v>
      </c>
      <c r="R132" s="736">
        <v>7</v>
      </c>
      <c r="S132" s="736">
        <v>7</v>
      </c>
      <c r="T132" s="736">
        <v>7</v>
      </c>
      <c r="U132" s="736">
        <v>7</v>
      </c>
      <c r="V132" s="736">
        <v>7</v>
      </c>
      <c r="W132" s="736">
        <v>7</v>
      </c>
      <c r="X132" s="736">
        <v>7</v>
      </c>
      <c r="Y132" s="736">
        <v>7</v>
      </c>
      <c r="Z132" s="736">
        <v>7</v>
      </c>
      <c r="AA132" s="736">
        <v>2</v>
      </c>
      <c r="AB132" s="736">
        <v>0</v>
      </c>
      <c r="AC132" s="736">
        <v>0</v>
      </c>
      <c r="AD132" s="736">
        <v>0</v>
      </c>
      <c r="AE132" s="736">
        <v>0</v>
      </c>
      <c r="AF132" s="736">
        <v>0</v>
      </c>
      <c r="AG132" s="736">
        <v>0</v>
      </c>
      <c r="AH132" s="736">
        <v>0</v>
      </c>
      <c r="AI132" s="736">
        <v>0</v>
      </c>
      <c r="AJ132" s="736">
        <v>0</v>
      </c>
      <c r="AK132" s="736"/>
      <c r="AL132" s="736"/>
      <c r="AM132" s="736"/>
      <c r="AN132" s="736"/>
      <c r="AO132" s="736"/>
      <c r="AP132" s="630"/>
      <c r="AQ132" s="736"/>
      <c r="AR132" s="736"/>
      <c r="AS132" s="736"/>
      <c r="AT132" s="736"/>
      <c r="AU132" s="736"/>
      <c r="AV132" s="736">
        <v>52571</v>
      </c>
      <c r="AW132" s="736">
        <v>52571</v>
      </c>
      <c r="AX132" s="736">
        <v>52571</v>
      </c>
      <c r="AY132" s="736">
        <v>52571</v>
      </c>
      <c r="AZ132" s="736">
        <v>52571</v>
      </c>
      <c r="BA132" s="736">
        <v>52571</v>
      </c>
      <c r="BB132" s="736">
        <v>52571</v>
      </c>
      <c r="BC132" s="736">
        <v>52571</v>
      </c>
      <c r="BD132" s="736">
        <v>52571</v>
      </c>
      <c r="BE132" s="736">
        <v>52571</v>
      </c>
      <c r="BF132" s="736">
        <v>12979</v>
      </c>
      <c r="BG132" s="736">
        <v>0</v>
      </c>
      <c r="BH132" s="736">
        <v>0</v>
      </c>
      <c r="BI132" s="736">
        <v>0</v>
      </c>
      <c r="BJ132" s="736">
        <v>0</v>
      </c>
      <c r="BK132" s="736">
        <v>0</v>
      </c>
      <c r="BL132" s="736">
        <v>0</v>
      </c>
      <c r="BM132" s="736">
        <v>0</v>
      </c>
      <c r="BN132" s="736">
        <v>0</v>
      </c>
      <c r="BO132" s="736">
        <v>0</v>
      </c>
      <c r="BP132" s="736"/>
      <c r="BQ132" s="736"/>
      <c r="BR132" s="736"/>
      <c r="BS132" s="736"/>
      <c r="BT132" s="739"/>
    </row>
    <row r="133" spans="2:73">
      <c r="B133" s="733" t="s">
        <v>205</v>
      </c>
      <c r="C133" s="689"/>
      <c r="D133" s="733" t="s">
        <v>118</v>
      </c>
      <c r="E133" s="733" t="s">
        <v>663</v>
      </c>
      <c r="F133" s="747"/>
      <c r="G133" s="747"/>
      <c r="H133" s="733">
        <v>2016</v>
      </c>
      <c r="I133" s="641" t="s">
        <v>556</v>
      </c>
      <c r="J133" s="641" t="s">
        <v>569</v>
      </c>
      <c r="K133" s="630"/>
      <c r="L133" s="736"/>
      <c r="M133" s="736"/>
      <c r="N133" s="736"/>
      <c r="O133" s="736"/>
      <c r="P133" s="736"/>
      <c r="Q133" s="736">
        <v>662</v>
      </c>
      <c r="R133" s="736">
        <v>637</v>
      </c>
      <c r="S133" s="736">
        <v>637</v>
      </c>
      <c r="T133" s="736">
        <v>637</v>
      </c>
      <c r="U133" s="736">
        <v>637</v>
      </c>
      <c r="V133" s="736">
        <v>636</v>
      </c>
      <c r="W133" s="736">
        <v>636</v>
      </c>
      <c r="X133" s="736">
        <v>636</v>
      </c>
      <c r="Y133" s="736">
        <v>636</v>
      </c>
      <c r="Z133" s="736">
        <v>636</v>
      </c>
      <c r="AA133" s="736">
        <v>636</v>
      </c>
      <c r="AB133" s="736">
        <v>403</v>
      </c>
      <c r="AC133" s="736">
        <v>29</v>
      </c>
      <c r="AD133" s="736">
        <v>29</v>
      </c>
      <c r="AE133" s="736">
        <v>12</v>
      </c>
      <c r="AF133" s="736">
        <v>6</v>
      </c>
      <c r="AG133" s="736">
        <v>6</v>
      </c>
      <c r="AH133" s="736">
        <v>6</v>
      </c>
      <c r="AI133" s="736">
        <v>6</v>
      </c>
      <c r="AJ133" s="736">
        <v>6</v>
      </c>
      <c r="AK133" s="736"/>
      <c r="AL133" s="736"/>
      <c r="AM133" s="736"/>
      <c r="AN133" s="736"/>
      <c r="AO133" s="736"/>
      <c r="AP133" s="630"/>
      <c r="AQ133" s="736"/>
      <c r="AR133" s="736"/>
      <c r="AS133" s="736"/>
      <c r="AT133" s="736"/>
      <c r="AU133" s="736"/>
      <c r="AV133" s="736">
        <v>5010412</v>
      </c>
      <c r="AW133" s="736">
        <v>4859023</v>
      </c>
      <c r="AX133" s="736">
        <v>4859023</v>
      </c>
      <c r="AY133" s="736">
        <v>4859023</v>
      </c>
      <c r="AZ133" s="736">
        <v>4859023</v>
      </c>
      <c r="BA133" s="736">
        <v>4847554</v>
      </c>
      <c r="BB133" s="736">
        <v>4847554</v>
      </c>
      <c r="BC133" s="736">
        <v>4847554</v>
      </c>
      <c r="BD133" s="736">
        <v>4846004</v>
      </c>
      <c r="BE133" s="736">
        <v>4846004</v>
      </c>
      <c r="BF133" s="736">
        <v>4845525</v>
      </c>
      <c r="BG133" s="736">
        <v>3430764</v>
      </c>
      <c r="BH133" s="736">
        <v>733174</v>
      </c>
      <c r="BI133" s="736">
        <v>733174</v>
      </c>
      <c r="BJ133" s="736">
        <v>68801</v>
      </c>
      <c r="BK133" s="736">
        <v>4524</v>
      </c>
      <c r="BL133" s="736">
        <v>4524</v>
      </c>
      <c r="BM133" s="736">
        <v>4524</v>
      </c>
      <c r="BN133" s="736">
        <v>4524</v>
      </c>
      <c r="BO133" s="736">
        <v>4524</v>
      </c>
      <c r="BP133" s="736"/>
      <c r="BQ133" s="736"/>
      <c r="BR133" s="736"/>
      <c r="BS133" s="736"/>
      <c r="BT133" s="739"/>
    </row>
    <row r="134" spans="2:73">
      <c r="B134" s="733" t="s">
        <v>205</v>
      </c>
      <c r="C134" s="689"/>
      <c r="D134" s="733" t="s">
        <v>701</v>
      </c>
      <c r="E134" s="733" t="s">
        <v>663</v>
      </c>
      <c r="F134" s="747"/>
      <c r="G134" s="747"/>
      <c r="H134" s="733">
        <v>2016</v>
      </c>
      <c r="I134" s="641" t="s">
        <v>556</v>
      </c>
      <c r="J134" s="641" t="s">
        <v>569</v>
      </c>
      <c r="K134" s="630"/>
      <c r="L134" s="736"/>
      <c r="M134" s="736"/>
      <c r="N134" s="736"/>
      <c r="O134" s="736"/>
      <c r="P134" s="736"/>
      <c r="Q134" s="736">
        <v>0</v>
      </c>
      <c r="R134" s="736">
        <v>0</v>
      </c>
      <c r="S134" s="736">
        <v>0</v>
      </c>
      <c r="T134" s="736">
        <v>0</v>
      </c>
      <c r="U134" s="736">
        <v>0</v>
      </c>
      <c r="V134" s="736">
        <v>0</v>
      </c>
      <c r="W134" s="736">
        <v>0</v>
      </c>
      <c r="X134" s="736">
        <v>0</v>
      </c>
      <c r="Y134" s="736">
        <v>0</v>
      </c>
      <c r="Z134" s="736">
        <v>0</v>
      </c>
      <c r="AA134" s="736">
        <v>0</v>
      </c>
      <c r="AB134" s="736">
        <v>0</v>
      </c>
      <c r="AC134" s="736">
        <v>0</v>
      </c>
      <c r="AD134" s="736">
        <v>0</v>
      </c>
      <c r="AE134" s="736">
        <v>0</v>
      </c>
      <c r="AF134" s="736">
        <v>0</v>
      </c>
      <c r="AG134" s="736">
        <v>0</v>
      </c>
      <c r="AH134" s="736">
        <v>0</v>
      </c>
      <c r="AI134" s="736">
        <v>0</v>
      </c>
      <c r="AJ134" s="736">
        <v>0</v>
      </c>
      <c r="AK134" s="736"/>
      <c r="AL134" s="736"/>
      <c r="AM134" s="736"/>
      <c r="AN134" s="736"/>
      <c r="AO134" s="736"/>
      <c r="AP134" s="630"/>
      <c r="AQ134" s="736"/>
      <c r="AR134" s="736"/>
      <c r="AS134" s="736"/>
      <c r="AT134" s="736"/>
      <c r="AU134" s="736"/>
      <c r="AV134" s="736">
        <v>656</v>
      </c>
      <c r="AW134" s="736">
        <v>656</v>
      </c>
      <c r="AX134" s="736">
        <v>656</v>
      </c>
      <c r="AY134" s="736">
        <v>656</v>
      </c>
      <c r="AZ134" s="736">
        <v>656</v>
      </c>
      <c r="BA134" s="736">
        <v>656</v>
      </c>
      <c r="BB134" s="736">
        <v>656</v>
      </c>
      <c r="BC134" s="736">
        <v>656</v>
      </c>
      <c r="BD134" s="736">
        <v>656</v>
      </c>
      <c r="BE134" s="736">
        <v>656</v>
      </c>
      <c r="BF134" s="736">
        <v>656</v>
      </c>
      <c r="BG134" s="736">
        <v>656</v>
      </c>
      <c r="BH134" s="736">
        <v>656</v>
      </c>
      <c r="BI134" s="736">
        <v>656</v>
      </c>
      <c r="BJ134" s="736">
        <v>335</v>
      </c>
      <c r="BK134" s="736">
        <v>335</v>
      </c>
      <c r="BL134" s="736">
        <v>335</v>
      </c>
      <c r="BM134" s="736">
        <v>335</v>
      </c>
      <c r="BN134" s="736">
        <v>0</v>
      </c>
      <c r="BO134" s="736">
        <v>0</v>
      </c>
      <c r="BP134" s="736"/>
      <c r="BQ134" s="736"/>
      <c r="BR134" s="736"/>
      <c r="BS134" s="736"/>
      <c r="BT134" s="739"/>
    </row>
    <row r="135" spans="2:73">
      <c r="B135" s="733" t="s">
        <v>205</v>
      </c>
      <c r="C135" s="689"/>
      <c r="D135" s="733" t="s">
        <v>113</v>
      </c>
      <c r="E135" s="733" t="s">
        <v>663</v>
      </c>
      <c r="F135" s="747"/>
      <c r="G135" s="747"/>
      <c r="H135" s="733">
        <v>2016</v>
      </c>
      <c r="I135" s="641" t="s">
        <v>557</v>
      </c>
      <c r="J135" s="641" t="s">
        <v>562</v>
      </c>
      <c r="K135" s="630"/>
      <c r="L135" s="736"/>
      <c r="M135" s="736"/>
      <c r="N135" s="736"/>
      <c r="O135" s="736"/>
      <c r="P135" s="736"/>
      <c r="Q135" s="736">
        <v>27</v>
      </c>
      <c r="R135" s="736">
        <v>27</v>
      </c>
      <c r="S135" s="736">
        <v>27</v>
      </c>
      <c r="T135" s="736">
        <v>27</v>
      </c>
      <c r="U135" s="736">
        <v>27</v>
      </c>
      <c r="V135" s="736">
        <v>27</v>
      </c>
      <c r="W135" s="736">
        <v>27</v>
      </c>
      <c r="X135" s="736">
        <v>27</v>
      </c>
      <c r="Y135" s="736">
        <v>27</v>
      </c>
      <c r="Z135" s="736">
        <v>27</v>
      </c>
      <c r="AA135" s="736">
        <v>27</v>
      </c>
      <c r="AB135" s="736">
        <v>27</v>
      </c>
      <c r="AC135" s="736">
        <v>27</v>
      </c>
      <c r="AD135" s="736">
        <v>27</v>
      </c>
      <c r="AE135" s="736">
        <v>24</v>
      </c>
      <c r="AF135" s="736">
        <v>24</v>
      </c>
      <c r="AG135" s="736">
        <v>10</v>
      </c>
      <c r="AH135" s="736">
        <v>0</v>
      </c>
      <c r="AI135" s="736">
        <v>0</v>
      </c>
      <c r="AJ135" s="736">
        <v>0</v>
      </c>
      <c r="AK135" s="736"/>
      <c r="AL135" s="736"/>
      <c r="AM135" s="736"/>
      <c r="AN135" s="736"/>
      <c r="AO135" s="736"/>
      <c r="AP135" s="630"/>
      <c r="AQ135" s="736"/>
      <c r="AR135" s="736"/>
      <c r="AS135" s="736"/>
      <c r="AT135" s="736"/>
      <c r="AU135" s="736"/>
      <c r="AV135" s="736">
        <v>424976</v>
      </c>
      <c r="AW135" s="736">
        <v>424976</v>
      </c>
      <c r="AX135" s="736">
        <v>424976</v>
      </c>
      <c r="AY135" s="736">
        <v>424976</v>
      </c>
      <c r="AZ135" s="736">
        <v>424976</v>
      </c>
      <c r="BA135" s="736">
        <v>424976</v>
      </c>
      <c r="BB135" s="736">
        <v>424976</v>
      </c>
      <c r="BC135" s="736">
        <v>424939</v>
      </c>
      <c r="BD135" s="736">
        <v>424939</v>
      </c>
      <c r="BE135" s="736">
        <v>425518</v>
      </c>
      <c r="BF135" s="736">
        <v>425762</v>
      </c>
      <c r="BG135" s="736">
        <v>426054</v>
      </c>
      <c r="BH135" s="736">
        <v>426054</v>
      </c>
      <c r="BI135" s="736">
        <v>424529</v>
      </c>
      <c r="BJ135" s="736">
        <v>367241</v>
      </c>
      <c r="BK135" s="736">
        <v>367241</v>
      </c>
      <c r="BL135" s="736">
        <v>152103</v>
      </c>
      <c r="BM135" s="736">
        <v>0</v>
      </c>
      <c r="BN135" s="736">
        <v>0</v>
      </c>
      <c r="BO135" s="736">
        <v>0</v>
      </c>
      <c r="BP135" s="736"/>
      <c r="BQ135" s="736"/>
      <c r="BR135" s="736"/>
      <c r="BS135" s="736"/>
      <c r="BT135" s="739"/>
    </row>
    <row r="136" spans="2:73">
      <c r="B136" s="733" t="s">
        <v>205</v>
      </c>
      <c r="C136" s="689"/>
      <c r="D136" s="733" t="s">
        <v>700</v>
      </c>
      <c r="E136" s="733" t="s">
        <v>663</v>
      </c>
      <c r="F136" s="747"/>
      <c r="G136" s="747"/>
      <c r="H136" s="733">
        <v>2016</v>
      </c>
      <c r="I136" s="641" t="s">
        <v>557</v>
      </c>
      <c r="J136" s="641" t="s">
        <v>562</v>
      </c>
      <c r="K136" s="630"/>
      <c r="L136" s="736"/>
      <c r="M136" s="736"/>
      <c r="N136" s="736"/>
      <c r="O136" s="736"/>
      <c r="P136" s="736"/>
      <c r="Q136" s="736">
        <v>2</v>
      </c>
      <c r="R136" s="736">
        <v>2</v>
      </c>
      <c r="S136" s="736">
        <v>2</v>
      </c>
      <c r="T136" s="736">
        <v>2</v>
      </c>
      <c r="U136" s="736">
        <v>2</v>
      </c>
      <c r="V136" s="736">
        <v>2</v>
      </c>
      <c r="W136" s="736">
        <v>2</v>
      </c>
      <c r="X136" s="736">
        <v>2</v>
      </c>
      <c r="Y136" s="736">
        <v>2</v>
      </c>
      <c r="Z136" s="736">
        <v>2</v>
      </c>
      <c r="AA136" s="736">
        <v>2</v>
      </c>
      <c r="AB136" s="736">
        <v>2</v>
      </c>
      <c r="AC136" s="736">
        <v>2</v>
      </c>
      <c r="AD136" s="736">
        <v>2</v>
      </c>
      <c r="AE136" s="736">
        <v>2</v>
      </c>
      <c r="AF136" s="736">
        <v>2</v>
      </c>
      <c r="AG136" s="736">
        <v>2</v>
      </c>
      <c r="AH136" s="736">
        <v>2</v>
      </c>
      <c r="AI136" s="736">
        <v>2</v>
      </c>
      <c r="AJ136" s="736">
        <v>0</v>
      </c>
      <c r="AK136" s="736"/>
      <c r="AL136" s="736"/>
      <c r="AM136" s="736"/>
      <c r="AN136" s="736"/>
      <c r="AO136" s="736"/>
      <c r="AP136" s="630"/>
      <c r="AQ136" s="736"/>
      <c r="AR136" s="736"/>
      <c r="AS136" s="736"/>
      <c r="AT136" s="736"/>
      <c r="AU136" s="736"/>
      <c r="AV136" s="736">
        <v>7654</v>
      </c>
      <c r="AW136" s="736">
        <v>7654</v>
      </c>
      <c r="AX136" s="736">
        <v>7654</v>
      </c>
      <c r="AY136" s="736">
        <v>7654</v>
      </c>
      <c r="AZ136" s="736">
        <v>7654</v>
      </c>
      <c r="BA136" s="736">
        <v>7654</v>
      </c>
      <c r="BB136" s="736">
        <v>7654</v>
      </c>
      <c r="BC136" s="736">
        <v>7654</v>
      </c>
      <c r="BD136" s="736">
        <v>7654</v>
      </c>
      <c r="BE136" s="736">
        <v>7654</v>
      </c>
      <c r="BF136" s="736">
        <v>7654</v>
      </c>
      <c r="BG136" s="736">
        <v>7654</v>
      </c>
      <c r="BH136" s="736">
        <v>7654</v>
      </c>
      <c r="BI136" s="736">
        <v>7654</v>
      </c>
      <c r="BJ136" s="736">
        <v>7654</v>
      </c>
      <c r="BK136" s="736">
        <v>7654</v>
      </c>
      <c r="BL136" s="736">
        <v>7654</v>
      </c>
      <c r="BM136" s="736">
        <v>7654</v>
      </c>
      <c r="BN136" s="736">
        <v>7654</v>
      </c>
      <c r="BO136" s="736">
        <v>0</v>
      </c>
      <c r="BP136" s="736"/>
      <c r="BQ136" s="736"/>
      <c r="BR136" s="736"/>
      <c r="BS136" s="736"/>
      <c r="BT136" s="739"/>
    </row>
    <row r="137" spans="2:73">
      <c r="B137" s="733" t="s">
        <v>205</v>
      </c>
      <c r="C137" s="689"/>
      <c r="D137" s="733" t="s">
        <v>118</v>
      </c>
      <c r="E137" s="733" t="s">
        <v>663</v>
      </c>
      <c r="F137" s="747"/>
      <c r="G137" s="747"/>
      <c r="H137" s="733">
        <v>2016</v>
      </c>
      <c r="I137" s="641" t="s">
        <v>557</v>
      </c>
      <c r="J137" s="641" t="s">
        <v>562</v>
      </c>
      <c r="K137" s="630"/>
      <c r="L137" s="736"/>
      <c r="M137" s="736"/>
      <c r="N137" s="736"/>
      <c r="O137" s="736"/>
      <c r="P137" s="736"/>
      <c r="Q137" s="736">
        <v>85</v>
      </c>
      <c r="R137" s="736">
        <v>111</v>
      </c>
      <c r="S137" s="736">
        <v>111</v>
      </c>
      <c r="T137" s="736">
        <v>111</v>
      </c>
      <c r="U137" s="736">
        <v>111</v>
      </c>
      <c r="V137" s="736">
        <v>110</v>
      </c>
      <c r="W137" s="736">
        <v>110</v>
      </c>
      <c r="X137" s="736">
        <v>110</v>
      </c>
      <c r="Y137" s="736">
        <v>110</v>
      </c>
      <c r="Z137" s="736">
        <v>110</v>
      </c>
      <c r="AA137" s="736">
        <v>110</v>
      </c>
      <c r="AB137" s="736">
        <v>69</v>
      </c>
      <c r="AC137" s="736">
        <v>0</v>
      </c>
      <c r="AD137" s="736">
        <v>0</v>
      </c>
      <c r="AE137" s="736">
        <v>0</v>
      </c>
      <c r="AF137" s="736">
        <v>0</v>
      </c>
      <c r="AG137" s="736">
        <v>0</v>
      </c>
      <c r="AH137" s="736">
        <v>0</v>
      </c>
      <c r="AI137" s="736">
        <v>0</v>
      </c>
      <c r="AJ137" s="736">
        <v>0</v>
      </c>
      <c r="AK137" s="736"/>
      <c r="AL137" s="736"/>
      <c r="AM137" s="736"/>
      <c r="AN137" s="736"/>
      <c r="AO137" s="736"/>
      <c r="AP137" s="630"/>
      <c r="AQ137" s="736"/>
      <c r="AR137" s="736"/>
      <c r="AS137" s="736"/>
      <c r="AT137" s="736"/>
      <c r="AU137" s="736"/>
      <c r="AV137" s="736">
        <v>664998</v>
      </c>
      <c r="AW137" s="736">
        <v>816386</v>
      </c>
      <c r="AX137" s="736">
        <v>817524</v>
      </c>
      <c r="AY137" s="736">
        <v>817524</v>
      </c>
      <c r="AZ137" s="736">
        <v>817524</v>
      </c>
      <c r="BA137" s="736">
        <v>814108</v>
      </c>
      <c r="BB137" s="736">
        <v>814108</v>
      </c>
      <c r="BC137" s="736">
        <v>814108</v>
      </c>
      <c r="BD137" s="736">
        <v>814108</v>
      </c>
      <c r="BE137" s="736">
        <v>814108</v>
      </c>
      <c r="BF137" s="736">
        <v>812344</v>
      </c>
      <c r="BG137" s="736">
        <v>568947</v>
      </c>
      <c r="BH137" s="736">
        <v>82064</v>
      </c>
      <c r="BI137" s="736">
        <v>82064</v>
      </c>
      <c r="BJ137" s="736">
        <v>5660</v>
      </c>
      <c r="BK137" s="736">
        <v>0</v>
      </c>
      <c r="BL137" s="736">
        <v>0</v>
      </c>
      <c r="BM137" s="736">
        <v>0</v>
      </c>
      <c r="BN137" s="736">
        <v>0</v>
      </c>
      <c r="BO137" s="736">
        <v>0</v>
      </c>
      <c r="BP137" s="736"/>
      <c r="BQ137" s="736"/>
      <c r="BR137" s="736"/>
      <c r="BS137" s="736"/>
      <c r="BT137" s="739"/>
    </row>
    <row r="138" spans="2:73">
      <c r="B138" s="733" t="s">
        <v>205</v>
      </c>
      <c r="C138" s="689"/>
      <c r="D138" s="733" t="s">
        <v>124</v>
      </c>
      <c r="E138" s="733" t="s">
        <v>663</v>
      </c>
      <c r="F138" s="747"/>
      <c r="G138" s="747"/>
      <c r="H138" s="733">
        <v>2016</v>
      </c>
      <c r="I138" s="641" t="s">
        <v>557</v>
      </c>
      <c r="J138" s="641" t="s">
        <v>562</v>
      </c>
      <c r="K138" s="630"/>
      <c r="L138" s="736"/>
      <c r="M138" s="736"/>
      <c r="N138" s="736"/>
      <c r="O138" s="736"/>
      <c r="P138" s="736"/>
      <c r="Q138" s="736">
        <v>0</v>
      </c>
      <c r="R138" s="736">
        <v>0</v>
      </c>
      <c r="S138" s="736">
        <v>0</v>
      </c>
      <c r="T138" s="736">
        <v>0</v>
      </c>
      <c r="U138" s="736">
        <v>0</v>
      </c>
      <c r="V138" s="736">
        <v>0</v>
      </c>
      <c r="W138" s="736">
        <v>0</v>
      </c>
      <c r="X138" s="736">
        <v>0</v>
      </c>
      <c r="Y138" s="736">
        <v>0</v>
      </c>
      <c r="Z138" s="736">
        <v>0</v>
      </c>
      <c r="AA138" s="736">
        <v>0</v>
      </c>
      <c r="AB138" s="736">
        <v>0</v>
      </c>
      <c r="AC138" s="736">
        <v>0</v>
      </c>
      <c r="AD138" s="736">
        <v>0</v>
      </c>
      <c r="AE138" s="736">
        <v>0</v>
      </c>
      <c r="AF138" s="736">
        <v>0</v>
      </c>
      <c r="AG138" s="736">
        <v>0</v>
      </c>
      <c r="AH138" s="736">
        <v>0</v>
      </c>
      <c r="AI138" s="736">
        <v>0</v>
      </c>
      <c r="AJ138" s="736">
        <v>0</v>
      </c>
      <c r="AK138" s="736"/>
      <c r="AL138" s="736"/>
      <c r="AM138" s="736"/>
      <c r="AN138" s="736"/>
      <c r="AO138" s="736"/>
      <c r="AP138" s="630"/>
      <c r="AQ138" s="736"/>
      <c r="AR138" s="736"/>
      <c r="AS138" s="736"/>
      <c r="AT138" s="736"/>
      <c r="AU138" s="736"/>
      <c r="AV138" s="736">
        <v>1671</v>
      </c>
      <c r="AW138" s="736">
        <v>1671</v>
      </c>
      <c r="AX138" s="736">
        <v>1671</v>
      </c>
      <c r="AY138" s="736">
        <v>0</v>
      </c>
      <c r="AZ138" s="736">
        <v>0</v>
      </c>
      <c r="BA138" s="736">
        <v>0</v>
      </c>
      <c r="BB138" s="736">
        <v>0</v>
      </c>
      <c r="BC138" s="736">
        <v>0</v>
      </c>
      <c r="BD138" s="736">
        <v>0</v>
      </c>
      <c r="BE138" s="736">
        <v>0</v>
      </c>
      <c r="BF138" s="736">
        <v>0</v>
      </c>
      <c r="BG138" s="736">
        <v>0</v>
      </c>
      <c r="BH138" s="736">
        <v>0</v>
      </c>
      <c r="BI138" s="736">
        <v>0</v>
      </c>
      <c r="BJ138" s="736">
        <v>0</v>
      </c>
      <c r="BK138" s="736">
        <v>0</v>
      </c>
      <c r="BL138" s="736">
        <v>0</v>
      </c>
      <c r="BM138" s="736">
        <v>0</v>
      </c>
      <c r="BN138" s="736">
        <v>0</v>
      </c>
      <c r="BO138" s="736">
        <v>0</v>
      </c>
      <c r="BP138" s="736"/>
      <c r="BQ138" s="736"/>
      <c r="BR138" s="736"/>
      <c r="BS138" s="736"/>
      <c r="BT138" s="739"/>
    </row>
    <row r="139" spans="2:73">
      <c r="B139" s="733" t="s">
        <v>205</v>
      </c>
      <c r="C139" s="798"/>
      <c r="D139" s="733" t="s">
        <v>113</v>
      </c>
      <c r="E139" s="733" t="s">
        <v>663</v>
      </c>
      <c r="F139" s="733"/>
      <c r="G139" s="733"/>
      <c r="H139" s="733">
        <v>2017</v>
      </c>
      <c r="I139" s="641" t="s">
        <v>557</v>
      </c>
      <c r="J139" s="641" t="s">
        <v>569</v>
      </c>
      <c r="K139" s="50"/>
      <c r="L139" s="736"/>
      <c r="M139" s="736"/>
      <c r="N139" s="736"/>
      <c r="O139" s="736"/>
      <c r="P139" s="736"/>
      <c r="Q139" s="736"/>
      <c r="R139" s="736">
        <v>261</v>
      </c>
      <c r="S139" s="736">
        <v>212</v>
      </c>
      <c r="T139" s="736">
        <v>212</v>
      </c>
      <c r="U139" s="736">
        <v>212</v>
      </c>
      <c r="V139" s="736">
        <v>212</v>
      </c>
      <c r="W139" s="736">
        <v>212</v>
      </c>
      <c r="X139" s="736">
        <v>212</v>
      </c>
      <c r="Y139" s="736">
        <v>212</v>
      </c>
      <c r="Z139" s="736">
        <v>212</v>
      </c>
      <c r="AA139" s="736">
        <v>211</v>
      </c>
      <c r="AB139" s="736">
        <v>198</v>
      </c>
      <c r="AC139" s="736">
        <v>198</v>
      </c>
      <c r="AD139" s="736">
        <v>198</v>
      </c>
      <c r="AE139" s="736">
        <v>198</v>
      </c>
      <c r="AF139" s="736">
        <v>168</v>
      </c>
      <c r="AG139" s="736">
        <v>168</v>
      </c>
      <c r="AH139" s="736">
        <v>20</v>
      </c>
      <c r="AI139" s="736">
        <v>0</v>
      </c>
      <c r="AJ139" s="736">
        <v>0</v>
      </c>
      <c r="AK139" s="736">
        <v>0</v>
      </c>
      <c r="AL139" s="736">
        <v>0</v>
      </c>
      <c r="AM139" s="736"/>
      <c r="AN139" s="736"/>
      <c r="AO139" s="736"/>
      <c r="AP139" s="50"/>
      <c r="AQ139" s="736"/>
      <c r="AR139" s="736"/>
      <c r="AS139" s="736"/>
      <c r="AT139" s="736"/>
      <c r="AU139" s="736"/>
      <c r="AV139" s="736"/>
      <c r="AW139" s="736">
        <v>3764158</v>
      </c>
      <c r="AX139" s="736">
        <v>3029588</v>
      </c>
      <c r="AY139" s="736">
        <v>3029588</v>
      </c>
      <c r="AZ139" s="736">
        <v>3029588</v>
      </c>
      <c r="BA139" s="736">
        <v>3029588</v>
      </c>
      <c r="BB139" s="736">
        <v>3029588</v>
      </c>
      <c r="BC139" s="736">
        <v>3029588</v>
      </c>
      <c r="BD139" s="736">
        <v>3029556</v>
      </c>
      <c r="BE139" s="736">
        <v>3029556</v>
      </c>
      <c r="BF139" s="736">
        <v>3022001</v>
      </c>
      <c r="BG139" s="736">
        <v>2958002</v>
      </c>
      <c r="BH139" s="736">
        <v>2957514</v>
      </c>
      <c r="BI139" s="736">
        <v>2957514</v>
      </c>
      <c r="BJ139" s="736">
        <v>2957280</v>
      </c>
      <c r="BK139" s="736">
        <v>2510837</v>
      </c>
      <c r="BL139" s="736">
        <v>2510837</v>
      </c>
      <c r="BM139" s="736">
        <v>296769</v>
      </c>
      <c r="BN139" s="736">
        <v>0</v>
      </c>
      <c r="BO139" s="736">
        <v>0</v>
      </c>
      <c r="BP139" s="736">
        <v>0</v>
      </c>
      <c r="BQ139" s="736">
        <v>0</v>
      </c>
      <c r="BR139" s="736"/>
      <c r="BS139" s="736"/>
      <c r="BT139" s="739"/>
      <c r="BU139" s="12"/>
    </row>
    <row r="140" spans="2:73">
      <c r="B140" s="733" t="s">
        <v>205</v>
      </c>
      <c r="C140" s="798"/>
      <c r="D140" s="733" t="s">
        <v>711</v>
      </c>
      <c r="E140" s="733" t="s">
        <v>663</v>
      </c>
      <c r="F140" s="733"/>
      <c r="G140" s="733"/>
      <c r="H140" s="733">
        <v>2017</v>
      </c>
      <c r="I140" s="641" t="s">
        <v>557</v>
      </c>
      <c r="J140" s="641" t="s">
        <v>569</v>
      </c>
      <c r="K140" s="50"/>
      <c r="L140" s="736"/>
      <c r="M140" s="736"/>
      <c r="N140" s="736"/>
      <c r="O140" s="736"/>
      <c r="P140" s="736"/>
      <c r="Q140" s="736"/>
      <c r="R140" s="736">
        <v>243</v>
      </c>
      <c r="S140" s="736">
        <v>177</v>
      </c>
      <c r="T140" s="736">
        <v>177</v>
      </c>
      <c r="U140" s="736">
        <v>177</v>
      </c>
      <c r="V140" s="736">
        <v>177</v>
      </c>
      <c r="W140" s="736">
        <v>177</v>
      </c>
      <c r="X140" s="736">
        <v>177</v>
      </c>
      <c r="Y140" s="736">
        <v>177</v>
      </c>
      <c r="Z140" s="736">
        <v>177</v>
      </c>
      <c r="AA140" s="736">
        <v>177</v>
      </c>
      <c r="AB140" s="736">
        <v>168</v>
      </c>
      <c r="AC140" s="736">
        <v>168</v>
      </c>
      <c r="AD140" s="736">
        <v>168</v>
      </c>
      <c r="AE140" s="736">
        <v>142</v>
      </c>
      <c r="AF140" s="736">
        <v>142</v>
      </c>
      <c r="AG140" s="736">
        <v>110</v>
      </c>
      <c r="AH140" s="736">
        <v>87</v>
      </c>
      <c r="AI140" s="736">
        <v>0</v>
      </c>
      <c r="AJ140" s="736">
        <v>0</v>
      </c>
      <c r="AK140" s="736">
        <v>0</v>
      </c>
      <c r="AL140" s="736">
        <v>0</v>
      </c>
      <c r="AM140" s="736"/>
      <c r="AN140" s="736"/>
      <c r="AO140" s="736"/>
      <c r="AP140" s="50"/>
      <c r="AQ140" s="736"/>
      <c r="AR140" s="736"/>
      <c r="AS140" s="736"/>
      <c r="AT140" s="736"/>
      <c r="AU140" s="736"/>
      <c r="AV140" s="736"/>
      <c r="AW140" s="736">
        <v>3539546</v>
      </c>
      <c r="AX140" s="736">
        <v>2563299</v>
      </c>
      <c r="AY140" s="736">
        <v>2563299</v>
      </c>
      <c r="AZ140" s="736">
        <v>2563299</v>
      </c>
      <c r="BA140" s="736">
        <v>2563299</v>
      </c>
      <c r="BB140" s="736">
        <v>2563299</v>
      </c>
      <c r="BC140" s="736">
        <v>2563299</v>
      </c>
      <c r="BD140" s="736">
        <v>2563249</v>
      </c>
      <c r="BE140" s="736">
        <v>2563249</v>
      </c>
      <c r="BF140" s="736">
        <v>2563249</v>
      </c>
      <c r="BG140" s="736">
        <v>2516582</v>
      </c>
      <c r="BH140" s="736">
        <v>2512196</v>
      </c>
      <c r="BI140" s="736">
        <v>2512196</v>
      </c>
      <c r="BJ140" s="736">
        <v>2121211</v>
      </c>
      <c r="BK140" s="736">
        <v>2121211</v>
      </c>
      <c r="BL140" s="736">
        <v>1642974</v>
      </c>
      <c r="BM140" s="736">
        <v>1302175</v>
      </c>
      <c r="BN140" s="736">
        <v>0</v>
      </c>
      <c r="BO140" s="736">
        <v>0</v>
      </c>
      <c r="BP140" s="736">
        <v>0</v>
      </c>
      <c r="BQ140" s="736">
        <v>0</v>
      </c>
      <c r="BR140" s="736"/>
      <c r="BS140" s="736"/>
      <c r="BT140" s="739"/>
      <c r="BU140" s="12"/>
    </row>
    <row r="141" spans="2:73">
      <c r="B141" s="733" t="s">
        <v>205</v>
      </c>
      <c r="C141" s="689"/>
      <c r="D141" s="733" t="s">
        <v>700</v>
      </c>
      <c r="E141" s="733" t="s">
        <v>663</v>
      </c>
      <c r="F141" s="733"/>
      <c r="G141" s="733"/>
      <c r="H141" s="733">
        <v>2017</v>
      </c>
      <c r="I141" s="641" t="s">
        <v>557</v>
      </c>
      <c r="J141" s="641" t="s">
        <v>569</v>
      </c>
      <c r="K141" s="50"/>
      <c r="L141" s="736"/>
      <c r="M141" s="736"/>
      <c r="N141" s="736"/>
      <c r="O141" s="736"/>
      <c r="P141" s="736"/>
      <c r="Q141" s="736"/>
      <c r="R141" s="736">
        <v>151</v>
      </c>
      <c r="S141" s="736">
        <v>151</v>
      </c>
      <c r="T141" s="736">
        <v>151</v>
      </c>
      <c r="U141" s="736">
        <v>151</v>
      </c>
      <c r="V141" s="736">
        <v>151</v>
      </c>
      <c r="W141" s="736">
        <v>151</v>
      </c>
      <c r="X141" s="736">
        <v>151</v>
      </c>
      <c r="Y141" s="736">
        <v>151</v>
      </c>
      <c r="Z141" s="736">
        <v>151</v>
      </c>
      <c r="AA141" s="736">
        <v>151</v>
      </c>
      <c r="AB141" s="736">
        <v>151</v>
      </c>
      <c r="AC141" s="736">
        <v>151</v>
      </c>
      <c r="AD141" s="736">
        <v>151</v>
      </c>
      <c r="AE141" s="736">
        <v>151</v>
      </c>
      <c r="AF141" s="736">
        <v>151</v>
      </c>
      <c r="AG141" s="736">
        <v>151</v>
      </c>
      <c r="AH141" s="736">
        <v>151</v>
      </c>
      <c r="AI141" s="736">
        <v>151</v>
      </c>
      <c r="AJ141" s="736">
        <v>142</v>
      </c>
      <c r="AK141" s="736">
        <v>0</v>
      </c>
      <c r="AL141" s="736">
        <v>0</v>
      </c>
      <c r="AM141" s="736"/>
      <c r="AN141" s="736"/>
      <c r="AO141" s="736"/>
      <c r="AP141" s="50"/>
      <c r="AQ141" s="736"/>
      <c r="AR141" s="736"/>
      <c r="AS141" s="736"/>
      <c r="AT141" s="736"/>
      <c r="AU141" s="736"/>
      <c r="AV141" s="736"/>
      <c r="AW141" s="736">
        <v>561262</v>
      </c>
      <c r="AX141" s="736">
        <v>561262</v>
      </c>
      <c r="AY141" s="736">
        <v>561262</v>
      </c>
      <c r="AZ141" s="736">
        <v>561262</v>
      </c>
      <c r="BA141" s="736">
        <v>561262</v>
      </c>
      <c r="BB141" s="736">
        <v>561262</v>
      </c>
      <c r="BC141" s="736">
        <v>561262</v>
      </c>
      <c r="BD141" s="736">
        <v>561262</v>
      </c>
      <c r="BE141" s="736">
        <v>561262</v>
      </c>
      <c r="BF141" s="736">
        <v>561262</v>
      </c>
      <c r="BG141" s="736">
        <v>561262</v>
      </c>
      <c r="BH141" s="736">
        <v>561262</v>
      </c>
      <c r="BI141" s="736">
        <v>561262</v>
      </c>
      <c r="BJ141" s="736">
        <v>561262</v>
      </c>
      <c r="BK141" s="736">
        <v>561262</v>
      </c>
      <c r="BL141" s="736">
        <v>561262</v>
      </c>
      <c r="BM141" s="736">
        <v>561262</v>
      </c>
      <c r="BN141" s="736">
        <v>561262</v>
      </c>
      <c r="BO141" s="736">
        <v>527164</v>
      </c>
      <c r="BP141" s="736">
        <v>0</v>
      </c>
      <c r="BQ141" s="736">
        <v>0</v>
      </c>
      <c r="BR141" s="736"/>
      <c r="BS141" s="736"/>
      <c r="BT141" s="739"/>
      <c r="BU141" s="12"/>
    </row>
    <row r="142" spans="2:73">
      <c r="B142" s="733" t="s">
        <v>205</v>
      </c>
      <c r="C142" s="689"/>
      <c r="D142" s="733" t="s">
        <v>118</v>
      </c>
      <c r="E142" s="733" t="s">
        <v>663</v>
      </c>
      <c r="F142" s="733"/>
      <c r="G142" s="733"/>
      <c r="H142" s="733">
        <v>2017</v>
      </c>
      <c r="I142" s="641" t="s">
        <v>557</v>
      </c>
      <c r="J142" s="641" t="s">
        <v>569</v>
      </c>
      <c r="K142" s="50"/>
      <c r="L142" s="736"/>
      <c r="M142" s="736"/>
      <c r="N142" s="736"/>
      <c r="O142" s="736"/>
      <c r="P142" s="736"/>
      <c r="Q142" s="736"/>
      <c r="R142" s="736">
        <v>753</v>
      </c>
      <c r="S142" s="736">
        <v>753</v>
      </c>
      <c r="T142" s="736">
        <v>753</v>
      </c>
      <c r="U142" s="736">
        <v>753</v>
      </c>
      <c r="V142" s="736">
        <v>753</v>
      </c>
      <c r="W142" s="736">
        <v>642</v>
      </c>
      <c r="X142" s="736">
        <v>642</v>
      </c>
      <c r="Y142" s="736">
        <v>642</v>
      </c>
      <c r="Z142" s="736">
        <v>642</v>
      </c>
      <c r="AA142" s="736">
        <v>642</v>
      </c>
      <c r="AB142" s="736">
        <v>633</v>
      </c>
      <c r="AC142" s="736">
        <v>626</v>
      </c>
      <c r="AD142" s="736">
        <v>104</v>
      </c>
      <c r="AE142" s="736">
        <v>14</v>
      </c>
      <c r="AF142" s="736">
        <v>3</v>
      </c>
      <c r="AG142" s="736">
        <v>0</v>
      </c>
      <c r="AH142" s="736">
        <v>0</v>
      </c>
      <c r="AI142" s="736">
        <v>0</v>
      </c>
      <c r="AJ142" s="736">
        <v>0</v>
      </c>
      <c r="AK142" s="736">
        <v>0</v>
      </c>
      <c r="AL142" s="736">
        <v>0</v>
      </c>
      <c r="AM142" s="736"/>
      <c r="AN142" s="736"/>
      <c r="AO142" s="736"/>
      <c r="AP142" s="50"/>
      <c r="AQ142" s="736"/>
      <c r="AR142" s="736"/>
      <c r="AS142" s="736"/>
      <c r="AT142" s="736"/>
      <c r="AU142" s="736"/>
      <c r="AV142" s="736"/>
      <c r="AW142" s="736">
        <v>3837309</v>
      </c>
      <c r="AX142" s="736">
        <v>3838738</v>
      </c>
      <c r="AY142" s="736">
        <v>3838738</v>
      </c>
      <c r="AZ142" s="736">
        <v>3838738</v>
      </c>
      <c r="BA142" s="736">
        <v>3838738</v>
      </c>
      <c r="BB142" s="736">
        <v>3218023</v>
      </c>
      <c r="BC142" s="736">
        <v>3218023</v>
      </c>
      <c r="BD142" s="736">
        <v>3218023</v>
      </c>
      <c r="BE142" s="736">
        <v>3178012</v>
      </c>
      <c r="BF142" s="736">
        <v>3178012</v>
      </c>
      <c r="BG142" s="736">
        <v>3130738</v>
      </c>
      <c r="BH142" s="736">
        <v>3089286</v>
      </c>
      <c r="BI142" s="736">
        <v>753842</v>
      </c>
      <c r="BJ142" s="736">
        <v>480503</v>
      </c>
      <c r="BK142" s="736">
        <v>76337</v>
      </c>
      <c r="BL142" s="736">
        <v>0</v>
      </c>
      <c r="BM142" s="736">
        <v>0</v>
      </c>
      <c r="BN142" s="736">
        <v>0</v>
      </c>
      <c r="BO142" s="736">
        <v>0</v>
      </c>
      <c r="BP142" s="736">
        <v>0</v>
      </c>
      <c r="BQ142" s="736">
        <v>0</v>
      </c>
      <c r="BR142" s="736"/>
      <c r="BS142" s="736"/>
      <c r="BT142" s="739"/>
      <c r="BU142" s="12"/>
    </row>
    <row r="143" spans="2:73">
      <c r="B143" s="733" t="s">
        <v>205</v>
      </c>
      <c r="C143" s="689"/>
      <c r="D143" s="733" t="s">
        <v>120</v>
      </c>
      <c r="E143" s="733" t="s">
        <v>663</v>
      </c>
      <c r="F143" s="733"/>
      <c r="G143" s="733"/>
      <c r="H143" s="733">
        <v>2017</v>
      </c>
      <c r="I143" s="641" t="s">
        <v>557</v>
      </c>
      <c r="J143" s="641" t="s">
        <v>569</v>
      </c>
      <c r="K143" s="50"/>
      <c r="L143" s="736"/>
      <c r="M143" s="736"/>
      <c r="N143" s="736"/>
      <c r="O143" s="736"/>
      <c r="P143" s="736"/>
      <c r="Q143" s="736"/>
      <c r="R143" s="736">
        <v>5</v>
      </c>
      <c r="S143" s="736">
        <v>5</v>
      </c>
      <c r="T143" s="736">
        <v>5</v>
      </c>
      <c r="U143" s="736">
        <v>5</v>
      </c>
      <c r="V143" s="736">
        <v>5</v>
      </c>
      <c r="W143" s="736">
        <v>5</v>
      </c>
      <c r="X143" s="736">
        <v>5</v>
      </c>
      <c r="Y143" s="736">
        <v>5</v>
      </c>
      <c r="Z143" s="736">
        <v>5</v>
      </c>
      <c r="AA143" s="736">
        <v>5</v>
      </c>
      <c r="AB143" s="736">
        <v>5</v>
      </c>
      <c r="AC143" s="736">
        <v>5</v>
      </c>
      <c r="AD143" s="736">
        <v>5</v>
      </c>
      <c r="AE143" s="736">
        <v>5</v>
      </c>
      <c r="AF143" s="736">
        <v>5</v>
      </c>
      <c r="AG143" s="736">
        <v>5</v>
      </c>
      <c r="AH143" s="736">
        <v>5</v>
      </c>
      <c r="AI143" s="736">
        <v>2</v>
      </c>
      <c r="AJ143" s="736">
        <v>0</v>
      </c>
      <c r="AK143" s="736">
        <v>0</v>
      </c>
      <c r="AL143" s="736">
        <v>0</v>
      </c>
      <c r="AM143" s="736"/>
      <c r="AN143" s="736"/>
      <c r="AO143" s="736"/>
      <c r="AP143" s="630"/>
      <c r="AQ143" s="736"/>
      <c r="AR143" s="736"/>
      <c r="AS143" s="736"/>
      <c r="AT143" s="736"/>
      <c r="AU143" s="736"/>
      <c r="AV143" s="736"/>
      <c r="AW143" s="736">
        <v>39506</v>
      </c>
      <c r="AX143" s="736">
        <v>39506</v>
      </c>
      <c r="AY143" s="736">
        <v>39506</v>
      </c>
      <c r="AZ143" s="736">
        <v>39506</v>
      </c>
      <c r="BA143" s="736">
        <v>39506</v>
      </c>
      <c r="BB143" s="736">
        <v>39506</v>
      </c>
      <c r="BC143" s="736">
        <v>39506</v>
      </c>
      <c r="BD143" s="736">
        <v>39506</v>
      </c>
      <c r="BE143" s="736">
        <v>39506</v>
      </c>
      <c r="BF143" s="736">
        <v>39506</v>
      </c>
      <c r="BG143" s="736">
        <v>39506</v>
      </c>
      <c r="BH143" s="736">
        <v>39506</v>
      </c>
      <c r="BI143" s="736">
        <v>39506</v>
      </c>
      <c r="BJ143" s="736">
        <v>39506</v>
      </c>
      <c r="BK143" s="736">
        <v>39506</v>
      </c>
      <c r="BL143" s="736">
        <v>39506</v>
      </c>
      <c r="BM143" s="736">
        <v>39506</v>
      </c>
      <c r="BN143" s="736">
        <v>13411</v>
      </c>
      <c r="BO143" s="736">
        <v>0</v>
      </c>
      <c r="BP143" s="736">
        <v>0</v>
      </c>
      <c r="BQ143" s="736">
        <v>0</v>
      </c>
      <c r="BR143" s="736"/>
      <c r="BS143" s="736"/>
      <c r="BT143" s="739"/>
      <c r="BU143" s="12"/>
    </row>
    <row r="144" spans="2:73">
      <c r="B144" s="733" t="s">
        <v>205</v>
      </c>
      <c r="C144" s="689"/>
      <c r="D144" s="733" t="s">
        <v>712</v>
      </c>
      <c r="E144" s="733" t="s">
        <v>663</v>
      </c>
      <c r="F144" s="733"/>
      <c r="G144" s="733"/>
      <c r="H144" s="733">
        <v>2017</v>
      </c>
      <c r="I144" s="641" t="s">
        <v>557</v>
      </c>
      <c r="J144" s="641" t="s">
        <v>569</v>
      </c>
      <c r="K144" s="50"/>
      <c r="L144" s="736"/>
      <c r="M144" s="736"/>
      <c r="N144" s="736"/>
      <c r="O144" s="736"/>
      <c r="P144" s="736"/>
      <c r="Q144" s="736"/>
      <c r="R144" s="736">
        <v>33</v>
      </c>
      <c r="S144" s="736">
        <v>33</v>
      </c>
      <c r="T144" s="736">
        <v>33</v>
      </c>
      <c r="U144" s="736">
        <v>33</v>
      </c>
      <c r="V144" s="736">
        <v>33</v>
      </c>
      <c r="W144" s="736">
        <v>33</v>
      </c>
      <c r="X144" s="736">
        <v>33</v>
      </c>
      <c r="Y144" s="736">
        <v>33</v>
      </c>
      <c r="Z144" s="736">
        <v>33</v>
      </c>
      <c r="AA144" s="736">
        <v>33</v>
      </c>
      <c r="AB144" s="736">
        <v>2</v>
      </c>
      <c r="AC144" s="736">
        <v>2</v>
      </c>
      <c r="AD144" s="736">
        <v>2</v>
      </c>
      <c r="AE144" s="736">
        <v>2</v>
      </c>
      <c r="AF144" s="736">
        <v>2</v>
      </c>
      <c r="AG144" s="736">
        <v>2</v>
      </c>
      <c r="AH144" s="736">
        <v>2</v>
      </c>
      <c r="AI144" s="736">
        <v>2</v>
      </c>
      <c r="AJ144" s="736">
        <v>2</v>
      </c>
      <c r="AK144" s="736">
        <v>2</v>
      </c>
      <c r="AL144" s="736">
        <v>0</v>
      </c>
      <c r="AM144" s="736"/>
      <c r="AN144" s="736"/>
      <c r="AO144" s="736"/>
      <c r="AP144" s="630"/>
      <c r="AQ144" s="736"/>
      <c r="AR144" s="736"/>
      <c r="AS144" s="736"/>
      <c r="AT144" s="736"/>
      <c r="AU144" s="736"/>
      <c r="AV144" s="736"/>
      <c r="AW144" s="736">
        <v>181253</v>
      </c>
      <c r="AX144" s="736">
        <v>181253</v>
      </c>
      <c r="AY144" s="736">
        <v>181253</v>
      </c>
      <c r="AZ144" s="736">
        <v>181253</v>
      </c>
      <c r="BA144" s="736">
        <v>181253</v>
      </c>
      <c r="BB144" s="736">
        <v>181253</v>
      </c>
      <c r="BC144" s="736">
        <v>181253</v>
      </c>
      <c r="BD144" s="736">
        <v>181253</v>
      </c>
      <c r="BE144" s="736">
        <v>181253</v>
      </c>
      <c r="BF144" s="736">
        <v>181253</v>
      </c>
      <c r="BG144" s="736">
        <v>66879</v>
      </c>
      <c r="BH144" s="736">
        <v>28686</v>
      </c>
      <c r="BI144" s="736">
        <v>28686</v>
      </c>
      <c r="BJ144" s="736">
        <v>28686</v>
      </c>
      <c r="BK144" s="736">
        <v>28686</v>
      </c>
      <c r="BL144" s="736">
        <v>28102</v>
      </c>
      <c r="BM144" s="736">
        <v>28102</v>
      </c>
      <c r="BN144" s="736">
        <v>28102</v>
      </c>
      <c r="BO144" s="736">
        <v>28102</v>
      </c>
      <c r="BP144" s="736">
        <v>28102</v>
      </c>
      <c r="BQ144" s="736">
        <v>0</v>
      </c>
      <c r="BR144" s="736"/>
      <c r="BS144" s="736"/>
      <c r="BT144" s="739"/>
      <c r="BU144" s="12"/>
    </row>
    <row r="145" spans="2:73">
      <c r="B145" s="733" t="s">
        <v>205</v>
      </c>
      <c r="C145" s="689"/>
      <c r="D145" s="733" t="s">
        <v>713</v>
      </c>
      <c r="E145" s="733" t="s">
        <v>663</v>
      </c>
      <c r="F145" s="733"/>
      <c r="G145" s="733"/>
      <c r="H145" s="733">
        <v>2017</v>
      </c>
      <c r="I145" s="641" t="s">
        <v>557</v>
      </c>
      <c r="J145" s="641" t="s">
        <v>569</v>
      </c>
      <c r="K145" s="50"/>
      <c r="L145" s="736"/>
      <c r="M145" s="736"/>
      <c r="N145" s="736"/>
      <c r="O145" s="736"/>
      <c r="P145" s="736"/>
      <c r="Q145" s="736"/>
      <c r="R145" s="736">
        <v>0</v>
      </c>
      <c r="S145" s="736">
        <v>0</v>
      </c>
      <c r="T145" s="736">
        <v>0</v>
      </c>
      <c r="U145" s="736">
        <v>0</v>
      </c>
      <c r="V145" s="736">
        <v>0</v>
      </c>
      <c r="W145" s="736">
        <v>0</v>
      </c>
      <c r="X145" s="736">
        <v>0</v>
      </c>
      <c r="Y145" s="736">
        <v>0</v>
      </c>
      <c r="Z145" s="736">
        <v>0</v>
      </c>
      <c r="AA145" s="736">
        <v>0</v>
      </c>
      <c r="AB145" s="736">
        <v>0</v>
      </c>
      <c r="AC145" s="736">
        <v>0</v>
      </c>
      <c r="AD145" s="736">
        <v>0</v>
      </c>
      <c r="AE145" s="736">
        <v>0</v>
      </c>
      <c r="AF145" s="736">
        <v>0</v>
      </c>
      <c r="AG145" s="736">
        <v>0</v>
      </c>
      <c r="AH145" s="736">
        <v>0</v>
      </c>
      <c r="AI145" s="736">
        <v>0</v>
      </c>
      <c r="AJ145" s="736">
        <v>0</v>
      </c>
      <c r="AK145" s="736">
        <v>0</v>
      </c>
      <c r="AL145" s="736">
        <v>0</v>
      </c>
      <c r="AM145" s="736"/>
      <c r="AN145" s="736"/>
      <c r="AO145" s="736"/>
      <c r="AP145" s="630"/>
      <c r="AQ145" s="736"/>
      <c r="AR145" s="736"/>
      <c r="AS145" s="736"/>
      <c r="AT145" s="736"/>
      <c r="AU145" s="736"/>
      <c r="AV145" s="736"/>
      <c r="AW145" s="736">
        <v>368000</v>
      </c>
      <c r="AX145" s="736">
        <v>368000</v>
      </c>
      <c r="AY145" s="736">
        <v>368000</v>
      </c>
      <c r="AZ145" s="736">
        <v>368000</v>
      </c>
      <c r="BA145" s="736">
        <v>368000</v>
      </c>
      <c r="BB145" s="736">
        <v>368000</v>
      </c>
      <c r="BC145" s="736">
        <v>368000</v>
      </c>
      <c r="BD145" s="736">
        <v>368000</v>
      </c>
      <c r="BE145" s="736">
        <v>368000</v>
      </c>
      <c r="BF145" s="736">
        <v>368000</v>
      </c>
      <c r="BG145" s="736">
        <v>0</v>
      </c>
      <c r="BH145" s="736">
        <v>0</v>
      </c>
      <c r="BI145" s="736">
        <v>0</v>
      </c>
      <c r="BJ145" s="736">
        <v>0</v>
      </c>
      <c r="BK145" s="736">
        <v>0</v>
      </c>
      <c r="BL145" s="736">
        <v>0</v>
      </c>
      <c r="BM145" s="736">
        <v>0</v>
      </c>
      <c r="BN145" s="736">
        <v>0</v>
      </c>
      <c r="BO145" s="736">
        <v>0</v>
      </c>
      <c r="BP145" s="736">
        <v>0</v>
      </c>
      <c r="BQ145" s="736">
        <v>0</v>
      </c>
      <c r="BR145" s="736"/>
      <c r="BS145" s="736"/>
      <c r="BT145" s="739"/>
      <c r="BU145" s="12"/>
    </row>
    <row r="146" spans="2:73">
      <c r="B146" s="733" t="s">
        <v>205</v>
      </c>
      <c r="C146" s="689"/>
      <c r="D146" s="733" t="s">
        <v>714</v>
      </c>
      <c r="E146" s="733" t="s">
        <v>663</v>
      </c>
      <c r="F146" s="733"/>
      <c r="G146" s="733"/>
      <c r="H146" s="733">
        <v>2017</v>
      </c>
      <c r="I146" s="641" t="s">
        <v>557</v>
      </c>
      <c r="J146" s="641" t="s">
        <v>569</v>
      </c>
      <c r="K146" s="50"/>
      <c r="L146" s="736"/>
      <c r="M146" s="736"/>
      <c r="N146" s="736"/>
      <c r="O146" s="736"/>
      <c r="P146" s="736"/>
      <c r="Q146" s="736"/>
      <c r="R146" s="736">
        <v>1</v>
      </c>
      <c r="S146" s="838">
        <v>1</v>
      </c>
      <c r="T146" s="838">
        <v>1</v>
      </c>
      <c r="U146" s="838">
        <v>1</v>
      </c>
      <c r="V146" s="736">
        <v>1</v>
      </c>
      <c r="W146" s="736">
        <v>1</v>
      </c>
      <c r="X146" s="736">
        <v>1</v>
      </c>
      <c r="Y146" s="736">
        <v>1</v>
      </c>
      <c r="Z146" s="736">
        <v>1</v>
      </c>
      <c r="AA146" s="736">
        <v>1</v>
      </c>
      <c r="AB146" s="736">
        <v>1</v>
      </c>
      <c r="AC146" s="736">
        <v>1</v>
      </c>
      <c r="AD146" s="736">
        <v>1</v>
      </c>
      <c r="AE146" s="736">
        <v>1</v>
      </c>
      <c r="AF146" s="736">
        <v>1</v>
      </c>
      <c r="AG146" s="736">
        <v>1</v>
      </c>
      <c r="AH146" s="736">
        <v>1</v>
      </c>
      <c r="AI146" s="736">
        <v>1</v>
      </c>
      <c r="AJ146" s="736">
        <v>1</v>
      </c>
      <c r="AK146" s="736">
        <v>0</v>
      </c>
      <c r="AL146" s="736">
        <v>0</v>
      </c>
      <c r="AM146" s="736"/>
      <c r="AN146" s="736"/>
      <c r="AO146" s="736"/>
      <c r="AP146" s="50"/>
      <c r="AQ146" s="736"/>
      <c r="AR146" s="736"/>
      <c r="AS146" s="736"/>
      <c r="AT146" s="736"/>
      <c r="AU146" s="736"/>
      <c r="AV146" s="736"/>
      <c r="AW146" s="736">
        <v>8393</v>
      </c>
      <c r="AX146" s="736">
        <v>8393</v>
      </c>
      <c r="AY146" s="736">
        <v>8393</v>
      </c>
      <c r="AZ146" s="736">
        <v>8393</v>
      </c>
      <c r="BA146" s="736">
        <v>8393</v>
      </c>
      <c r="BB146" s="736">
        <v>8393</v>
      </c>
      <c r="BC146" s="736">
        <v>8393</v>
      </c>
      <c r="BD146" s="736">
        <v>8393</v>
      </c>
      <c r="BE146" s="736">
        <v>8393</v>
      </c>
      <c r="BF146" s="736">
        <v>8393</v>
      </c>
      <c r="BG146" s="736">
        <v>8393</v>
      </c>
      <c r="BH146" s="736">
        <v>8393</v>
      </c>
      <c r="BI146" s="736">
        <v>8393</v>
      </c>
      <c r="BJ146" s="736">
        <v>8393</v>
      </c>
      <c r="BK146" s="736">
        <v>8393</v>
      </c>
      <c r="BL146" s="736">
        <v>8393</v>
      </c>
      <c r="BM146" s="736">
        <v>8393</v>
      </c>
      <c r="BN146" s="736">
        <v>8393</v>
      </c>
      <c r="BO146" s="736">
        <v>8191</v>
      </c>
      <c r="BP146" s="736">
        <v>383</v>
      </c>
      <c r="BQ146" s="736">
        <v>0</v>
      </c>
      <c r="BR146" s="736"/>
      <c r="BS146" s="736"/>
      <c r="BT146" s="739"/>
      <c r="BU146" s="12"/>
    </row>
    <row r="147" spans="2:73">
      <c r="B147" s="733" t="s">
        <v>205</v>
      </c>
      <c r="C147" s="798"/>
      <c r="D147" s="733" t="s">
        <v>114</v>
      </c>
      <c r="E147" s="733" t="s">
        <v>663</v>
      </c>
      <c r="F147" s="747"/>
      <c r="G147" s="747"/>
      <c r="H147" s="733">
        <v>2018</v>
      </c>
      <c r="I147" s="641"/>
      <c r="J147" s="641" t="s">
        <v>569</v>
      </c>
      <c r="K147" s="50"/>
      <c r="L147" s="736"/>
      <c r="M147" s="736"/>
      <c r="N147" s="736"/>
      <c r="O147" s="736"/>
      <c r="P147" s="736"/>
      <c r="Q147" s="736"/>
      <c r="R147" s="736"/>
      <c r="S147" s="838">
        <f>AX147*(SUM(R141,Q136,Q131)/SUM(AW141,AV136,AV131))</f>
        <v>118.0116826710843</v>
      </c>
      <c r="T147" s="838">
        <f>AY147*(SUM(S141,R136,R131)/SUM(AX141,AW136,AW131))</f>
        <v>118.0116826710843</v>
      </c>
      <c r="U147" s="838">
        <f>AZ147*(SUM(T141,S136,S131)/SUM(AY141,AX136,AX131))</f>
        <v>118.0116826710843</v>
      </c>
      <c r="V147" s="736"/>
      <c r="W147" s="736"/>
      <c r="X147" s="736"/>
      <c r="Y147" s="736"/>
      <c r="Z147" s="736"/>
      <c r="AA147" s="736"/>
      <c r="AB147" s="736"/>
      <c r="AC147" s="736"/>
      <c r="AD147" s="736"/>
      <c r="AE147" s="736"/>
      <c r="AF147" s="736"/>
      <c r="AG147" s="736"/>
      <c r="AH147" s="736"/>
      <c r="AI147" s="736"/>
      <c r="AJ147" s="736"/>
      <c r="AK147" s="736"/>
      <c r="AL147" s="736"/>
      <c r="AM147" s="736"/>
      <c r="AN147" s="736"/>
      <c r="AO147" s="736"/>
      <c r="AP147" s="50"/>
      <c r="AQ147" s="736"/>
      <c r="AR147" s="736"/>
      <c r="AS147" s="736"/>
      <c r="AT147" s="736"/>
      <c r="AU147" s="736"/>
      <c r="AV147" s="736"/>
      <c r="AW147" s="736"/>
      <c r="AX147" s="736">
        <v>425713</v>
      </c>
      <c r="AY147" s="736">
        <f>AVERAGE(AX147,AZ147)</f>
        <v>425713</v>
      </c>
      <c r="AZ147" s="736">
        <v>425713</v>
      </c>
      <c r="BA147" s="736"/>
      <c r="BB147" s="736"/>
      <c r="BC147" s="736"/>
      <c r="BD147" s="736"/>
      <c r="BE147" s="736"/>
      <c r="BF147" s="736"/>
      <c r="BG147" s="736"/>
      <c r="BH147" s="736"/>
      <c r="BI147" s="736"/>
      <c r="BJ147" s="736"/>
      <c r="BK147" s="736"/>
      <c r="BL147" s="736"/>
      <c r="BM147" s="736"/>
      <c r="BN147" s="736"/>
      <c r="BO147" s="736"/>
      <c r="BP147" s="736"/>
      <c r="BQ147" s="736"/>
      <c r="BR147" s="736"/>
      <c r="BS147" s="736"/>
      <c r="BT147" s="739"/>
    </row>
    <row r="148" spans="2:73">
      <c r="B148" s="733" t="s">
        <v>205</v>
      </c>
      <c r="C148" s="689"/>
      <c r="D148" s="733" t="s">
        <v>711</v>
      </c>
      <c r="E148" s="733" t="s">
        <v>663</v>
      </c>
      <c r="F148" s="747"/>
      <c r="G148" s="747"/>
      <c r="H148" s="733">
        <v>2018</v>
      </c>
      <c r="I148" s="641"/>
      <c r="J148" s="641" t="s">
        <v>569</v>
      </c>
      <c r="K148" s="50"/>
      <c r="L148" s="736"/>
      <c r="M148" s="736"/>
      <c r="N148" s="736"/>
      <c r="O148" s="736"/>
      <c r="P148" s="736"/>
      <c r="Q148" s="736"/>
      <c r="R148" s="736"/>
      <c r="S148" s="838">
        <f>AX148*(R140/AW140)</f>
        <v>104.15402794595691</v>
      </c>
      <c r="T148" s="838">
        <f>AY148*(S140/AX140)</f>
        <v>104.32839672625005</v>
      </c>
      <c r="U148" s="838">
        <f>AZ148*(T140/AY140)</f>
        <v>103.89779069862705</v>
      </c>
      <c r="V148" s="736"/>
      <c r="W148" s="736"/>
      <c r="X148" s="736"/>
      <c r="Y148" s="736"/>
      <c r="Z148" s="736"/>
      <c r="AA148" s="736"/>
      <c r="AB148" s="736"/>
      <c r="AC148" s="736"/>
      <c r="AD148" s="736"/>
      <c r="AE148" s="736"/>
      <c r="AF148" s="736"/>
      <c r="AG148" s="736"/>
      <c r="AH148" s="736"/>
      <c r="AI148" s="736"/>
      <c r="AJ148" s="736"/>
      <c r="AK148" s="736"/>
      <c r="AL148" s="736"/>
      <c r="AM148" s="736"/>
      <c r="AN148" s="736"/>
      <c r="AO148" s="736"/>
      <c r="AP148" s="50"/>
      <c r="AQ148" s="736"/>
      <c r="AR148" s="736"/>
      <c r="AS148" s="736"/>
      <c r="AT148" s="736"/>
      <c r="AU148" s="736"/>
      <c r="AV148" s="736"/>
      <c r="AW148" s="736"/>
      <c r="AX148" s="736">
        <v>1517111</v>
      </c>
      <c r="AY148" s="736">
        <f t="shared" ref="AY148:AY153" si="0">AVERAGE(AX148,AZ148)</f>
        <v>1510875</v>
      </c>
      <c r="AZ148" s="736">
        <v>1504639</v>
      </c>
      <c r="BA148" s="736"/>
      <c r="BB148" s="736"/>
      <c r="BC148" s="736"/>
      <c r="BD148" s="736"/>
      <c r="BE148" s="736"/>
      <c r="BF148" s="736"/>
      <c r="BG148" s="736"/>
      <c r="BH148" s="736"/>
      <c r="BI148" s="736"/>
      <c r="BJ148" s="736"/>
      <c r="BK148" s="736"/>
      <c r="BL148" s="736"/>
      <c r="BM148" s="736"/>
      <c r="BN148" s="736"/>
      <c r="BO148" s="736"/>
      <c r="BP148" s="736"/>
      <c r="BQ148" s="736"/>
      <c r="BR148" s="736"/>
      <c r="BS148" s="736"/>
      <c r="BT148" s="739"/>
    </row>
    <row r="149" spans="2:73">
      <c r="B149" s="733" t="s">
        <v>205</v>
      </c>
      <c r="C149" s="689"/>
      <c r="D149" s="733" t="s">
        <v>118</v>
      </c>
      <c r="E149" s="733" t="s">
        <v>663</v>
      </c>
      <c r="F149" s="747"/>
      <c r="G149" s="747"/>
      <c r="H149" s="733">
        <v>2018</v>
      </c>
      <c r="I149" s="641"/>
      <c r="J149" s="641" t="s">
        <v>569</v>
      </c>
      <c r="K149" s="50"/>
      <c r="L149" s="736"/>
      <c r="M149" s="736"/>
      <c r="N149" s="736"/>
      <c r="O149" s="736"/>
      <c r="P149" s="736"/>
      <c r="Q149" s="736"/>
      <c r="R149" s="736"/>
      <c r="S149" s="838">
        <f>AX149*(SUM(R142,Q137,Q133)/SUM(AW142,AV137,AV133))</f>
        <v>602.5774018973965</v>
      </c>
      <c r="T149" s="838">
        <f>AY149*(SUM(S142,R137,R133)/SUM(AX142,AW137,AW133))</f>
        <v>601.39789557592496</v>
      </c>
      <c r="U149" s="838">
        <f t="shared" ref="U149" si="1">AZ149*(SUM(T142,S137,S133)/SUM(AY142,AX137,AX133))</f>
        <v>599.83542636925745</v>
      </c>
      <c r="V149" s="736"/>
      <c r="W149" s="736"/>
      <c r="X149" s="736"/>
      <c r="Y149" s="736"/>
      <c r="Z149" s="736"/>
      <c r="AA149" s="736"/>
      <c r="AB149" s="736"/>
      <c r="AC149" s="736"/>
      <c r="AD149" s="736"/>
      <c r="AE149" s="736"/>
      <c r="AF149" s="736"/>
      <c r="AG149" s="736"/>
      <c r="AH149" s="736"/>
      <c r="AI149" s="736"/>
      <c r="AJ149" s="736"/>
      <c r="AK149" s="736"/>
      <c r="AL149" s="736"/>
      <c r="AM149" s="736"/>
      <c r="AN149" s="736"/>
      <c r="AO149" s="736"/>
      <c r="AP149" s="630"/>
      <c r="AQ149" s="736"/>
      <c r="AR149" s="736"/>
      <c r="AS149" s="736"/>
      <c r="AT149" s="736"/>
      <c r="AU149" s="736"/>
      <c r="AV149" s="736"/>
      <c r="AW149" s="736"/>
      <c r="AX149" s="736">
        <v>3821433</v>
      </c>
      <c r="AY149" s="736">
        <f t="shared" si="0"/>
        <v>3811984</v>
      </c>
      <c r="AZ149" s="736">
        <v>3802535</v>
      </c>
      <c r="BA149" s="736"/>
      <c r="BB149" s="736"/>
      <c r="BC149" s="736"/>
      <c r="BD149" s="736"/>
      <c r="BE149" s="736"/>
      <c r="BF149" s="736"/>
      <c r="BG149" s="736"/>
      <c r="BH149" s="736"/>
      <c r="BI149" s="736"/>
      <c r="BJ149" s="736"/>
      <c r="BK149" s="736"/>
      <c r="BL149" s="736"/>
      <c r="BM149" s="736"/>
      <c r="BN149" s="736"/>
      <c r="BO149" s="736"/>
      <c r="BP149" s="736"/>
      <c r="BQ149" s="736"/>
      <c r="BR149" s="736"/>
      <c r="BS149" s="736"/>
      <c r="BT149" s="739"/>
    </row>
    <row r="150" spans="2:73">
      <c r="B150" s="733" t="s">
        <v>205</v>
      </c>
      <c r="C150" s="689"/>
      <c r="D150" s="733" t="s">
        <v>119</v>
      </c>
      <c r="E150" s="733" t="s">
        <v>663</v>
      </c>
      <c r="F150" s="747"/>
      <c r="G150" s="747"/>
      <c r="H150" s="733">
        <v>2018</v>
      </c>
      <c r="I150" s="641"/>
      <c r="J150" s="641" t="s">
        <v>569</v>
      </c>
      <c r="K150" s="50"/>
      <c r="L150" s="736"/>
      <c r="M150" s="736"/>
      <c r="N150" s="736"/>
      <c r="O150" s="736"/>
      <c r="P150" s="736"/>
      <c r="Q150" s="736"/>
      <c r="R150" s="736"/>
      <c r="S150" s="838">
        <f>AX150*0.000256331285410396</f>
        <v>10.254020410272071</v>
      </c>
      <c r="T150" s="838">
        <f>AY150*0.000256331285410396</f>
        <v>8.4236868667991391</v>
      </c>
      <c r="U150" s="838">
        <f>AZ150*0.0002086648111426</f>
        <v>5.3672762722099572</v>
      </c>
      <c r="V150" s="736"/>
      <c r="W150" s="736"/>
      <c r="X150" s="736"/>
      <c r="Y150" s="736"/>
      <c r="Z150" s="736"/>
      <c r="AA150" s="736"/>
      <c r="AB150" s="736"/>
      <c r="AC150" s="736"/>
      <c r="AD150" s="736"/>
      <c r="AE150" s="736"/>
      <c r="AF150" s="736"/>
      <c r="AG150" s="736"/>
      <c r="AH150" s="736"/>
      <c r="AI150" s="736"/>
      <c r="AJ150" s="736"/>
      <c r="AK150" s="736"/>
      <c r="AL150" s="736"/>
      <c r="AM150" s="736"/>
      <c r="AN150" s="736"/>
      <c r="AO150" s="736"/>
      <c r="AP150" s="630"/>
      <c r="AQ150" s="736"/>
      <c r="AR150" s="736"/>
      <c r="AS150" s="736"/>
      <c r="AT150" s="736"/>
      <c r="AU150" s="736"/>
      <c r="AV150" s="736"/>
      <c r="AW150" s="736"/>
      <c r="AX150" s="736">
        <v>40003</v>
      </c>
      <c r="AY150" s="736">
        <f t="shared" si="0"/>
        <v>32862.5</v>
      </c>
      <c r="AZ150" s="736">
        <v>25722</v>
      </c>
      <c r="BA150" s="736"/>
      <c r="BB150" s="736"/>
      <c r="BC150" s="736"/>
      <c r="BD150" s="736"/>
      <c r="BE150" s="736"/>
      <c r="BF150" s="736"/>
      <c r="BG150" s="736"/>
      <c r="BH150" s="736"/>
      <c r="BI150" s="736"/>
      <c r="BJ150" s="736"/>
      <c r="BK150" s="736"/>
      <c r="BL150" s="736"/>
      <c r="BM150" s="736"/>
      <c r="BN150" s="736"/>
      <c r="BO150" s="736"/>
      <c r="BP150" s="736"/>
      <c r="BQ150" s="736"/>
      <c r="BR150" s="736"/>
      <c r="BS150" s="736"/>
      <c r="BT150" s="739"/>
    </row>
    <row r="151" spans="2:73">
      <c r="B151" s="733" t="s">
        <v>205</v>
      </c>
      <c r="C151" s="689"/>
      <c r="D151" s="733" t="s">
        <v>715</v>
      </c>
      <c r="E151" s="733" t="s">
        <v>663</v>
      </c>
      <c r="F151" s="808"/>
      <c r="G151" s="808"/>
      <c r="H151" s="807">
        <v>2018</v>
      </c>
      <c r="I151" s="809"/>
      <c r="J151" s="641" t="s">
        <v>569</v>
      </c>
      <c r="K151" s="50"/>
      <c r="L151" s="796"/>
      <c r="M151" s="736"/>
      <c r="N151" s="736"/>
      <c r="O151" s="736"/>
      <c r="P151" s="736"/>
      <c r="Q151" s="736"/>
      <c r="R151" s="736"/>
      <c r="S151" s="838">
        <f>AX151*0.000134959774652383</f>
        <v>22.19292030361251</v>
      </c>
      <c r="T151" s="838">
        <f>AY151*0.000134959774652383</f>
        <v>22.19292030361251</v>
      </c>
      <c r="U151" s="838">
        <f>AZ151*0.0001406217820075</f>
        <v>23.123986455095306</v>
      </c>
      <c r="V151" s="736"/>
      <c r="W151" s="736"/>
      <c r="X151" s="736"/>
      <c r="Y151" s="736"/>
      <c r="Z151" s="736"/>
      <c r="AA151" s="736"/>
      <c r="AB151" s="736"/>
      <c r="AC151" s="736"/>
      <c r="AD151" s="736"/>
      <c r="AE151" s="736"/>
      <c r="AF151" s="736"/>
      <c r="AG151" s="736"/>
      <c r="AH151" s="736"/>
      <c r="AI151" s="736"/>
      <c r="AJ151" s="736"/>
      <c r="AK151" s="736"/>
      <c r="AL151" s="736"/>
      <c r="AM151" s="736"/>
      <c r="AN151" s="736"/>
      <c r="AO151" s="797"/>
      <c r="AP151" s="630"/>
      <c r="AQ151" s="796"/>
      <c r="AR151" s="736"/>
      <c r="AS151" s="736"/>
      <c r="AT151" s="736"/>
      <c r="AU151" s="736"/>
      <c r="AV151" s="736"/>
      <c r="AW151" s="736"/>
      <c r="AX151" s="736">
        <v>164441</v>
      </c>
      <c r="AY151" s="736">
        <f t="shared" si="0"/>
        <v>164441</v>
      </c>
      <c r="AZ151" s="736">
        <v>164441</v>
      </c>
      <c r="BA151" s="736"/>
      <c r="BB151" s="736"/>
      <c r="BC151" s="736"/>
      <c r="BD151" s="736"/>
      <c r="BE151" s="736"/>
      <c r="BF151" s="736"/>
      <c r="BG151" s="736"/>
      <c r="BH151" s="736"/>
      <c r="BI151" s="736"/>
      <c r="BJ151" s="736"/>
      <c r="BK151" s="736"/>
      <c r="BL151" s="736"/>
      <c r="BM151" s="736"/>
      <c r="BN151" s="736"/>
      <c r="BO151" s="736"/>
      <c r="BP151" s="736"/>
      <c r="BQ151" s="736"/>
      <c r="BR151" s="736"/>
      <c r="BS151" s="736"/>
      <c r="BT151" s="739"/>
    </row>
    <row r="152" spans="2:73">
      <c r="B152" s="733" t="s">
        <v>205</v>
      </c>
      <c r="C152" s="689"/>
      <c r="D152" s="733" t="s">
        <v>120</v>
      </c>
      <c r="E152" s="733" t="s">
        <v>663</v>
      </c>
      <c r="F152" s="808"/>
      <c r="G152" s="808"/>
      <c r="H152" s="807">
        <v>2018</v>
      </c>
      <c r="I152" s="809"/>
      <c r="J152" s="641" t="s">
        <v>569</v>
      </c>
      <c r="K152" s="50"/>
      <c r="L152" s="796"/>
      <c r="M152" s="736"/>
      <c r="N152" s="736"/>
      <c r="O152" s="736"/>
      <c r="P152" s="736"/>
      <c r="Q152" s="736"/>
      <c r="R152" s="736"/>
      <c r="S152" s="838">
        <f>AX152*(R143/AW143)</f>
        <v>2.6034020148838151</v>
      </c>
      <c r="T152" s="838">
        <f>AY152*(S143/AX143)</f>
        <v>2.5904925834050521</v>
      </c>
      <c r="U152" s="838">
        <f t="shared" ref="U152" si="2">AZ152*(T143/AY143)</f>
        <v>2.5775831519262895</v>
      </c>
      <c r="V152" s="736"/>
      <c r="W152" s="736"/>
      <c r="X152" s="736"/>
      <c r="Y152" s="736"/>
      <c r="Z152" s="736"/>
      <c r="AA152" s="736"/>
      <c r="AB152" s="736"/>
      <c r="AC152" s="736"/>
      <c r="AD152" s="736"/>
      <c r="AE152" s="736"/>
      <c r="AF152" s="736"/>
      <c r="AG152" s="736"/>
      <c r="AH152" s="736"/>
      <c r="AI152" s="736"/>
      <c r="AJ152" s="736"/>
      <c r="AK152" s="736"/>
      <c r="AL152" s="736"/>
      <c r="AM152" s="736"/>
      <c r="AN152" s="736"/>
      <c r="AO152" s="797"/>
      <c r="AP152" s="630"/>
      <c r="AQ152" s="796"/>
      <c r="AR152" s="736"/>
      <c r="AS152" s="736"/>
      <c r="AT152" s="736"/>
      <c r="AU152" s="736"/>
      <c r="AV152" s="736"/>
      <c r="AW152" s="736"/>
      <c r="AX152" s="736">
        <v>20570</v>
      </c>
      <c r="AY152" s="736">
        <f t="shared" si="0"/>
        <v>20468</v>
      </c>
      <c r="AZ152" s="736">
        <v>20366</v>
      </c>
      <c r="BA152" s="736"/>
      <c r="BB152" s="736"/>
      <c r="BC152" s="736"/>
      <c r="BD152" s="736"/>
      <c r="BE152" s="736"/>
      <c r="BF152" s="736"/>
      <c r="BG152" s="736"/>
      <c r="BH152" s="736"/>
      <c r="BI152" s="736"/>
      <c r="BJ152" s="736"/>
      <c r="BK152" s="736"/>
      <c r="BL152" s="736"/>
      <c r="BM152" s="736"/>
      <c r="BN152" s="736"/>
      <c r="BO152" s="736"/>
      <c r="BP152" s="736"/>
      <c r="BQ152" s="736"/>
      <c r="BR152" s="736"/>
      <c r="BS152" s="736"/>
      <c r="BT152" s="739"/>
    </row>
    <row r="153" spans="2:73">
      <c r="B153" s="733" t="s">
        <v>205</v>
      </c>
      <c r="C153" s="689"/>
      <c r="D153" s="733" t="s">
        <v>724</v>
      </c>
      <c r="E153" s="733" t="s">
        <v>663</v>
      </c>
      <c r="F153" s="808"/>
      <c r="G153" s="808"/>
      <c r="H153" s="807">
        <v>2018</v>
      </c>
      <c r="I153" s="809"/>
      <c r="J153" s="641" t="s">
        <v>569</v>
      </c>
      <c r="K153" s="50"/>
      <c r="L153" s="796"/>
      <c r="M153" s="736"/>
      <c r="N153" s="736"/>
      <c r="O153" s="736"/>
      <c r="P153" s="736"/>
      <c r="Q153" s="736"/>
      <c r="R153" s="736"/>
      <c r="S153" s="838">
        <f>AX153*(R140/AW140)</f>
        <v>41.12334519737842</v>
      </c>
      <c r="T153" s="838">
        <f>AY153*(S140/AX140)</f>
        <v>41.362208622560225</v>
      </c>
      <c r="U153" s="838">
        <f>AZ153*(T140/AY140)</f>
        <v>41.362208622560225</v>
      </c>
      <c r="V153" s="736"/>
      <c r="W153" s="736"/>
      <c r="X153" s="736"/>
      <c r="Y153" s="736"/>
      <c r="Z153" s="736"/>
      <c r="AA153" s="736"/>
      <c r="AB153" s="736"/>
      <c r="AC153" s="736"/>
      <c r="AD153" s="736"/>
      <c r="AE153" s="736"/>
      <c r="AF153" s="736"/>
      <c r="AG153" s="736"/>
      <c r="AH153" s="736"/>
      <c r="AI153" s="736"/>
      <c r="AJ153" s="736"/>
      <c r="AK153" s="736"/>
      <c r="AL153" s="736"/>
      <c r="AM153" s="736"/>
      <c r="AN153" s="736"/>
      <c r="AO153" s="797"/>
      <c r="AP153" s="630"/>
      <c r="AQ153" s="796"/>
      <c r="AR153" s="736"/>
      <c r="AS153" s="736"/>
      <c r="AT153" s="736"/>
      <c r="AU153" s="736"/>
      <c r="AV153" s="736"/>
      <c r="AW153" s="736"/>
      <c r="AX153" s="736">
        <v>599004</v>
      </c>
      <c r="AY153" s="736">
        <f t="shared" si="0"/>
        <v>599004</v>
      </c>
      <c r="AZ153" s="736">
        <v>599004</v>
      </c>
      <c r="BA153" s="736"/>
      <c r="BB153" s="736"/>
      <c r="BC153" s="736"/>
      <c r="BD153" s="736"/>
      <c r="BE153" s="736"/>
      <c r="BF153" s="736"/>
      <c r="BG153" s="736"/>
      <c r="BH153" s="736"/>
      <c r="BI153" s="736"/>
      <c r="BJ153" s="736"/>
      <c r="BK153" s="736"/>
      <c r="BL153" s="736"/>
      <c r="BM153" s="736"/>
      <c r="BN153" s="736"/>
      <c r="BO153" s="736"/>
      <c r="BP153" s="736"/>
      <c r="BQ153" s="736"/>
      <c r="BR153" s="736"/>
      <c r="BS153" s="736"/>
      <c r="BT153" s="739"/>
    </row>
    <row r="154" spans="2:73">
      <c r="B154" s="733" t="s">
        <v>205</v>
      </c>
      <c r="C154" s="689"/>
      <c r="D154" s="733" t="s">
        <v>113</v>
      </c>
      <c r="E154" s="733" t="s">
        <v>663</v>
      </c>
      <c r="F154" s="747"/>
      <c r="G154" s="747"/>
      <c r="H154" s="733">
        <v>2017</v>
      </c>
      <c r="I154" s="641"/>
      <c r="J154" s="641" t="s">
        <v>562</v>
      </c>
      <c r="K154" s="50"/>
      <c r="L154" s="840"/>
      <c r="M154" s="841"/>
      <c r="N154" s="841"/>
      <c r="O154" s="841"/>
      <c r="P154" s="841"/>
      <c r="Q154" s="841"/>
      <c r="R154" s="841">
        <f>AW154*(SUM(Q130,Q135,R139)/SUM(AV130,AV135,AW139))</f>
        <v>0.39323178769214712</v>
      </c>
      <c r="S154" s="841">
        <f t="shared" ref="S154:U154" si="3">AX154*(SUM(R130,R135,S139)/SUM(AX130,AW135,AW139))</f>
        <v>0.35672830665669858</v>
      </c>
      <c r="T154" s="841">
        <f t="shared" si="3"/>
        <v>0.39123570453022172</v>
      </c>
      <c r="U154" s="841">
        <f t="shared" si="3"/>
        <v>0.39018771193288215</v>
      </c>
      <c r="V154" s="841"/>
      <c r="W154" s="841"/>
      <c r="X154" s="841"/>
      <c r="Y154" s="841"/>
      <c r="Z154" s="841"/>
      <c r="AA154" s="841"/>
      <c r="AB154" s="841"/>
      <c r="AC154" s="841"/>
      <c r="AD154" s="841"/>
      <c r="AE154" s="841"/>
      <c r="AF154" s="841"/>
      <c r="AG154" s="841"/>
      <c r="AH154" s="841"/>
      <c r="AI154" s="841"/>
      <c r="AJ154" s="841"/>
      <c r="AK154" s="841"/>
      <c r="AL154" s="841"/>
      <c r="AM154" s="841"/>
      <c r="AN154" s="841"/>
      <c r="AO154" s="842"/>
      <c r="AP154" s="630"/>
      <c r="AQ154" s="840"/>
      <c r="AR154" s="841"/>
      <c r="AS154" s="841"/>
      <c r="AT154" s="841"/>
      <c r="AU154" s="841"/>
      <c r="AV154" s="841"/>
      <c r="AW154" s="844">
        <v>5880</v>
      </c>
      <c r="AX154" s="844">
        <f>AW154-(AW154-AZ154)/3</f>
        <v>5864.333333333333</v>
      </c>
      <c r="AY154" s="844">
        <f>AX154-(AW154-AZ154)/3</f>
        <v>5848.6666666666661</v>
      </c>
      <c r="AZ154" s="736">
        <v>5833</v>
      </c>
      <c r="BA154" s="841"/>
      <c r="BB154" s="841"/>
      <c r="BC154" s="841"/>
      <c r="BD154" s="841"/>
      <c r="BE154" s="841"/>
      <c r="BF154" s="841"/>
      <c r="BG154" s="841"/>
      <c r="BH154" s="841"/>
      <c r="BI154" s="841"/>
      <c r="BJ154" s="841"/>
      <c r="BK154" s="841"/>
      <c r="BL154" s="841"/>
      <c r="BM154" s="841"/>
      <c r="BN154" s="841"/>
      <c r="BO154" s="841"/>
      <c r="BP154" s="841"/>
      <c r="BQ154" s="841"/>
      <c r="BR154" s="841"/>
      <c r="BS154" s="841"/>
      <c r="BT154" s="843"/>
    </row>
    <row r="155" spans="2:73">
      <c r="B155" s="733" t="s">
        <v>205</v>
      </c>
      <c r="C155" s="689"/>
      <c r="D155" s="733" t="s">
        <v>700</v>
      </c>
      <c r="E155" s="733" t="s">
        <v>663</v>
      </c>
      <c r="F155" s="747"/>
      <c r="G155" s="747"/>
      <c r="H155" s="733">
        <v>2017</v>
      </c>
      <c r="I155" s="641"/>
      <c r="J155" s="641" t="s">
        <v>562</v>
      </c>
      <c r="K155" s="50"/>
      <c r="L155" s="840"/>
      <c r="M155" s="841"/>
      <c r="N155" s="841"/>
      <c r="O155" s="841"/>
      <c r="P155" s="841"/>
      <c r="Q155" s="841"/>
      <c r="R155" s="841">
        <f>AW155*(SUM(R141,R136,R131)/SUM(AW141,AV136,AV131))</f>
        <v>18.105106065856241</v>
      </c>
      <c r="S155" s="841">
        <f t="shared" ref="S155:U155" si="4">AX155*(SUM(S141,S136,S131)/SUM(AX141,AW136,AW131))</f>
        <v>18.105106065856241</v>
      </c>
      <c r="T155" s="841">
        <f t="shared" si="4"/>
        <v>18.105106065856241</v>
      </c>
      <c r="U155" s="841">
        <f t="shared" si="4"/>
        <v>18.105106065856241</v>
      </c>
      <c r="V155" s="841"/>
      <c r="W155" s="841"/>
      <c r="X155" s="841"/>
      <c r="Y155" s="841"/>
      <c r="Z155" s="841"/>
      <c r="AA155" s="841"/>
      <c r="AB155" s="841"/>
      <c r="AC155" s="841"/>
      <c r="AD155" s="841"/>
      <c r="AE155" s="841"/>
      <c r="AF155" s="841"/>
      <c r="AG155" s="841"/>
      <c r="AH155" s="841"/>
      <c r="AI155" s="841"/>
      <c r="AJ155" s="841"/>
      <c r="AK155" s="841"/>
      <c r="AL155" s="841"/>
      <c r="AM155" s="841"/>
      <c r="AN155" s="841"/>
      <c r="AO155" s="842"/>
      <c r="AP155" s="630"/>
      <c r="AQ155" s="840"/>
      <c r="AR155" s="841"/>
      <c r="AS155" s="841"/>
      <c r="AT155" s="841"/>
      <c r="AU155" s="841"/>
      <c r="AV155" s="841"/>
      <c r="AW155" s="844">
        <v>65312</v>
      </c>
      <c r="AX155" s="844">
        <f t="shared" ref="AX155" si="5">AW155-(AW155-AZ155)/3</f>
        <v>65312</v>
      </c>
      <c r="AY155" s="844">
        <f t="shared" ref="AY155:AY157" si="6">AX155-(AW155-AZ155)/3</f>
        <v>65312</v>
      </c>
      <c r="AZ155" s="736">
        <v>65312</v>
      </c>
      <c r="BA155" s="841"/>
      <c r="BB155" s="841"/>
      <c r="BC155" s="841"/>
      <c r="BD155" s="841"/>
      <c r="BE155" s="841"/>
      <c r="BF155" s="841"/>
      <c r="BG155" s="841"/>
      <c r="BH155" s="841"/>
      <c r="BI155" s="841"/>
      <c r="BJ155" s="841"/>
      <c r="BK155" s="841"/>
      <c r="BL155" s="841"/>
      <c r="BM155" s="841"/>
      <c r="BN155" s="841"/>
      <c r="BO155" s="841"/>
      <c r="BP155" s="841"/>
      <c r="BQ155" s="841"/>
      <c r="BR155" s="841"/>
      <c r="BS155" s="841"/>
      <c r="BT155" s="843"/>
    </row>
    <row r="156" spans="2:73">
      <c r="B156" s="733" t="s">
        <v>205</v>
      </c>
      <c r="C156" s="689"/>
      <c r="D156" s="733" t="s">
        <v>118</v>
      </c>
      <c r="E156" s="733" t="s">
        <v>663</v>
      </c>
      <c r="F156" s="747"/>
      <c r="G156" s="747"/>
      <c r="H156" s="733">
        <v>2017</v>
      </c>
      <c r="I156" s="641"/>
      <c r="J156" s="641" t="s">
        <v>562</v>
      </c>
      <c r="K156" s="50"/>
      <c r="L156" s="840"/>
      <c r="M156" s="841"/>
      <c r="N156" s="841"/>
      <c r="O156" s="841"/>
      <c r="P156" s="841"/>
      <c r="Q156" s="841"/>
      <c r="R156" s="841">
        <f>AW156*(SUM(R142,Q137,Q133)/SUM(AW142,AV137,AV133))</f>
        <v>191.96010099741198</v>
      </c>
      <c r="S156" s="841">
        <f t="shared" ref="S156:U156" si="7">AX156*(SUM(S142,R137,R133)/SUM(AX142,AW137,AW133))</f>
        <v>191.74260898007986</v>
      </c>
      <c r="T156" s="841">
        <f t="shared" si="7"/>
        <v>191.403080517294</v>
      </c>
      <c r="U156" s="841">
        <f t="shared" si="7"/>
        <v>191.08648390458089</v>
      </c>
      <c r="V156" s="841"/>
      <c r="W156" s="841"/>
      <c r="X156" s="841"/>
      <c r="Y156" s="841"/>
      <c r="Z156" s="841"/>
      <c r="AA156" s="841"/>
      <c r="AB156" s="841"/>
      <c r="AC156" s="841"/>
      <c r="AD156" s="841"/>
      <c r="AE156" s="841"/>
      <c r="AF156" s="841"/>
      <c r="AG156" s="841"/>
      <c r="AH156" s="841"/>
      <c r="AI156" s="841"/>
      <c r="AJ156" s="841"/>
      <c r="AK156" s="841"/>
      <c r="AL156" s="841"/>
      <c r="AM156" s="841"/>
      <c r="AN156" s="841"/>
      <c r="AO156" s="842"/>
      <c r="AP156" s="630"/>
      <c r="AQ156" s="840"/>
      <c r="AR156" s="841"/>
      <c r="AS156" s="841"/>
      <c r="AT156" s="841"/>
      <c r="AU156" s="841"/>
      <c r="AV156" s="841"/>
      <c r="AW156" s="844">
        <v>1217375</v>
      </c>
      <c r="AX156" s="844">
        <f t="shared" ref="AX156" si="8">AW156-(AW156-AZ156)/3</f>
        <v>1215368</v>
      </c>
      <c r="AY156" s="844">
        <f t="shared" si="6"/>
        <v>1213361</v>
      </c>
      <c r="AZ156" s="736">
        <v>1211354</v>
      </c>
      <c r="BA156" s="841"/>
      <c r="BB156" s="841"/>
      <c r="BC156" s="841"/>
      <c r="BD156" s="841"/>
      <c r="BE156" s="841"/>
      <c r="BF156" s="841"/>
      <c r="BG156" s="841"/>
      <c r="BH156" s="841"/>
      <c r="BI156" s="841"/>
      <c r="BJ156" s="841"/>
      <c r="BK156" s="841"/>
      <c r="BL156" s="841"/>
      <c r="BM156" s="841"/>
      <c r="BN156" s="841"/>
      <c r="BO156" s="841"/>
      <c r="BP156" s="841"/>
      <c r="BQ156" s="841"/>
      <c r="BR156" s="841"/>
      <c r="BS156" s="841"/>
      <c r="BT156" s="843"/>
    </row>
    <row r="157" spans="2:73">
      <c r="B157" s="733" t="s">
        <v>205</v>
      </c>
      <c r="C157" s="689"/>
      <c r="D157" s="733" t="s">
        <v>120</v>
      </c>
      <c r="E157" s="733" t="s">
        <v>663</v>
      </c>
      <c r="F157" s="747"/>
      <c r="G157" s="747"/>
      <c r="H157" s="733">
        <v>2017</v>
      </c>
      <c r="I157" s="641"/>
      <c r="J157" s="641" t="s">
        <v>562</v>
      </c>
      <c r="K157" s="50"/>
      <c r="L157" s="840"/>
      <c r="M157" s="841"/>
      <c r="N157" s="841"/>
      <c r="O157" s="841"/>
      <c r="P157" s="841"/>
      <c r="Q157" s="841"/>
      <c r="R157" s="841">
        <f>AW157*(R143/AW143)</f>
        <v>10.49650685971751</v>
      </c>
      <c r="S157" s="841">
        <f t="shared" ref="S157:U157" si="9">AX157*(S143/AX143)</f>
        <v>10.461744207630908</v>
      </c>
      <c r="T157" s="841">
        <f t="shared" si="9"/>
        <v>10.426981555544304</v>
      </c>
      <c r="U157" s="841">
        <f t="shared" si="9"/>
        <v>10.392218903457701</v>
      </c>
      <c r="V157" s="841"/>
      <c r="W157" s="841"/>
      <c r="X157" s="841"/>
      <c r="Y157" s="841"/>
      <c r="Z157" s="841"/>
      <c r="AA157" s="841"/>
      <c r="AB157" s="841"/>
      <c r="AC157" s="841"/>
      <c r="AD157" s="841"/>
      <c r="AE157" s="841"/>
      <c r="AF157" s="841"/>
      <c r="AG157" s="841"/>
      <c r="AH157" s="841"/>
      <c r="AI157" s="841"/>
      <c r="AJ157" s="841"/>
      <c r="AK157" s="841"/>
      <c r="AL157" s="841"/>
      <c r="AM157" s="841"/>
      <c r="AN157" s="841"/>
      <c r="AO157" s="842"/>
      <c r="AP157" s="630"/>
      <c r="AQ157" s="840"/>
      <c r="AR157" s="841"/>
      <c r="AS157" s="841"/>
      <c r="AT157" s="841"/>
      <c r="AU157" s="841"/>
      <c r="AV157" s="841"/>
      <c r="AW157" s="844">
        <v>82935</v>
      </c>
      <c r="AX157" s="844">
        <f t="shared" ref="AX157" si="10">AW157-(AW157-AZ157)/3</f>
        <v>82660.333333333328</v>
      </c>
      <c r="AY157" s="844">
        <f t="shared" si="6"/>
        <v>82385.666666666657</v>
      </c>
      <c r="AZ157" s="736">
        <v>82111</v>
      </c>
      <c r="BA157" s="841"/>
      <c r="BB157" s="841"/>
      <c r="BC157" s="841"/>
      <c r="BD157" s="841"/>
      <c r="BE157" s="841"/>
      <c r="BF157" s="841"/>
      <c r="BG157" s="841"/>
      <c r="BH157" s="841"/>
      <c r="BI157" s="841"/>
      <c r="BJ157" s="841"/>
      <c r="BK157" s="841"/>
      <c r="BL157" s="841"/>
      <c r="BM157" s="841"/>
      <c r="BN157" s="841"/>
      <c r="BO157" s="841"/>
      <c r="BP157" s="841"/>
      <c r="BQ157" s="841"/>
      <c r="BR157" s="841"/>
      <c r="BS157" s="841"/>
      <c r="BT157" s="843"/>
    </row>
    <row r="158" spans="2:73">
      <c r="B158" s="733"/>
      <c r="C158" s="689"/>
      <c r="D158" s="733" t="s">
        <v>724</v>
      </c>
      <c r="E158" s="733" t="s">
        <v>663</v>
      </c>
      <c r="F158" s="747"/>
      <c r="G158" s="747"/>
      <c r="H158" s="733">
        <v>2019</v>
      </c>
      <c r="I158" s="641"/>
      <c r="J158" s="641"/>
      <c r="K158" s="50"/>
      <c r="L158" s="840"/>
      <c r="M158" s="841"/>
      <c r="N158" s="841"/>
      <c r="O158" s="841"/>
      <c r="P158" s="841"/>
      <c r="Q158" s="841"/>
      <c r="R158" s="841"/>
      <c r="S158" s="841">
        <f>AX158*(R140/AW140)</f>
        <v>1.774608099456823</v>
      </c>
      <c r="T158" s="841">
        <f>AY158*(S140/AX140)</f>
        <v>1.7849158447765947</v>
      </c>
      <c r="U158" s="841"/>
      <c r="V158" s="841"/>
      <c r="W158" s="841"/>
      <c r="X158" s="841"/>
      <c r="Y158" s="841"/>
      <c r="Z158" s="841"/>
      <c r="AA158" s="841"/>
      <c r="AB158" s="841"/>
      <c r="AC158" s="841"/>
      <c r="AD158" s="841"/>
      <c r="AE158" s="841"/>
      <c r="AF158" s="841"/>
      <c r="AG158" s="841"/>
      <c r="AH158" s="841"/>
      <c r="AI158" s="841"/>
      <c r="AJ158" s="841"/>
      <c r="AK158" s="841"/>
      <c r="AL158" s="841"/>
      <c r="AM158" s="841"/>
      <c r="AN158" s="841"/>
      <c r="AO158" s="842"/>
      <c r="AP158" s="630"/>
      <c r="AQ158" s="840"/>
      <c r="AR158" s="841"/>
      <c r="AS158" s="841"/>
      <c r="AT158" s="841"/>
      <c r="AU158" s="841"/>
      <c r="AV158" s="841"/>
      <c r="AW158" s="844"/>
      <c r="AX158" s="844">
        <v>25849</v>
      </c>
      <c r="AY158" s="844">
        <v>25849</v>
      </c>
      <c r="AZ158" s="736"/>
      <c r="BA158" s="841"/>
      <c r="BB158" s="841"/>
      <c r="BC158" s="841"/>
      <c r="BD158" s="841"/>
      <c r="BE158" s="841"/>
      <c r="BF158" s="841"/>
      <c r="BG158" s="841"/>
      <c r="BH158" s="841"/>
      <c r="BI158" s="841"/>
      <c r="BJ158" s="841"/>
      <c r="BK158" s="841"/>
      <c r="BL158" s="841"/>
      <c r="BM158" s="841"/>
      <c r="BN158" s="841"/>
      <c r="BO158" s="841"/>
      <c r="BP158" s="841"/>
      <c r="BQ158" s="841"/>
      <c r="BR158" s="841"/>
      <c r="BS158" s="841"/>
      <c r="BT158" s="843"/>
    </row>
    <row r="159" spans="2:73">
      <c r="B159" s="733"/>
      <c r="C159" s="689"/>
      <c r="D159" s="733" t="s">
        <v>700</v>
      </c>
      <c r="E159" s="733" t="s">
        <v>663</v>
      </c>
      <c r="F159" s="747"/>
      <c r="G159" s="747"/>
      <c r="H159" s="733">
        <v>2019</v>
      </c>
      <c r="I159" s="641"/>
      <c r="J159" s="641"/>
      <c r="K159" s="50"/>
      <c r="L159" s="840"/>
      <c r="M159" s="841"/>
      <c r="N159" s="841"/>
      <c r="O159" s="841"/>
      <c r="P159" s="841"/>
      <c r="Q159" s="841"/>
      <c r="R159" s="841"/>
      <c r="S159" s="841">
        <f>AX159*(SUM(R141,R136,R131)/SUM(AW141,AV136,AV131))</f>
        <v>0.69856790920439926</v>
      </c>
      <c r="T159" s="841">
        <f>AY159*(SUM(S141,S136,S131)/SUM(AX141,AW136,AW131))</f>
        <v>0.69856790920439926</v>
      </c>
      <c r="U159" s="841"/>
      <c r="V159" s="841"/>
      <c r="W159" s="841"/>
      <c r="X159" s="841"/>
      <c r="Y159" s="841"/>
      <c r="Z159" s="841"/>
      <c r="AA159" s="841"/>
      <c r="AB159" s="841"/>
      <c r="AC159" s="841"/>
      <c r="AD159" s="841"/>
      <c r="AE159" s="841"/>
      <c r="AF159" s="841"/>
      <c r="AG159" s="841"/>
      <c r="AH159" s="841"/>
      <c r="AI159" s="841"/>
      <c r="AJ159" s="841"/>
      <c r="AK159" s="841"/>
      <c r="AL159" s="841"/>
      <c r="AM159" s="841"/>
      <c r="AN159" s="841"/>
      <c r="AO159" s="842"/>
      <c r="AP159" s="630"/>
      <c r="AQ159" s="840"/>
      <c r="AR159" s="841"/>
      <c r="AS159" s="841"/>
      <c r="AT159" s="841"/>
      <c r="AU159" s="841"/>
      <c r="AV159" s="841"/>
      <c r="AW159" s="844"/>
      <c r="AX159" s="844">
        <v>2520</v>
      </c>
      <c r="AY159" s="844">
        <v>2520</v>
      </c>
      <c r="AZ159" s="736"/>
      <c r="BA159" s="841"/>
      <c r="BB159" s="841"/>
      <c r="BC159" s="841"/>
      <c r="BD159" s="841"/>
      <c r="BE159" s="841"/>
      <c r="BF159" s="841"/>
      <c r="BG159" s="841"/>
      <c r="BH159" s="841"/>
      <c r="BI159" s="841"/>
      <c r="BJ159" s="841"/>
      <c r="BK159" s="841"/>
      <c r="BL159" s="841"/>
      <c r="BM159" s="841"/>
      <c r="BN159" s="841"/>
      <c r="BO159" s="841"/>
      <c r="BP159" s="841"/>
      <c r="BQ159" s="841"/>
      <c r="BR159" s="841"/>
      <c r="BS159" s="841"/>
      <c r="BT159" s="843"/>
    </row>
    <row r="160" spans="2:73">
      <c r="B160" s="733"/>
      <c r="C160" s="689"/>
      <c r="D160" s="733" t="s">
        <v>742</v>
      </c>
      <c r="E160" s="733" t="s">
        <v>663</v>
      </c>
      <c r="F160" s="747"/>
      <c r="G160" s="747"/>
      <c r="H160" s="733">
        <v>2019</v>
      </c>
      <c r="I160" s="641"/>
      <c r="J160" s="641"/>
      <c r="K160" s="50"/>
      <c r="L160" s="840"/>
      <c r="M160" s="841"/>
      <c r="N160" s="841"/>
      <c r="O160" s="841"/>
      <c r="P160" s="841"/>
      <c r="Q160" s="841"/>
      <c r="R160" s="841"/>
      <c r="S160" s="841">
        <v>15.532584226999999</v>
      </c>
      <c r="T160" s="841">
        <v>15.532584226999999</v>
      </c>
      <c r="U160" s="841">
        <v>15.377258384729998</v>
      </c>
      <c r="V160" s="841"/>
      <c r="W160" s="841"/>
      <c r="X160" s="841"/>
      <c r="Y160" s="841"/>
      <c r="Z160" s="841"/>
      <c r="AA160" s="841"/>
      <c r="AB160" s="841"/>
      <c r="AC160" s="841"/>
      <c r="AD160" s="841"/>
      <c r="AE160" s="841"/>
      <c r="AF160" s="841"/>
      <c r="AG160" s="841"/>
      <c r="AH160" s="841"/>
      <c r="AI160" s="841"/>
      <c r="AJ160" s="841"/>
      <c r="AK160" s="841"/>
      <c r="AL160" s="841"/>
      <c r="AM160" s="841"/>
      <c r="AN160" s="841"/>
      <c r="AO160" s="842"/>
      <c r="AP160" s="630"/>
      <c r="AQ160" s="840"/>
      <c r="AR160" s="841"/>
      <c r="AS160" s="841"/>
      <c r="AT160" s="841"/>
      <c r="AU160" s="841"/>
      <c r="AV160" s="841"/>
      <c r="AW160" s="844"/>
      <c r="AX160" s="844">
        <v>75115.788870849996</v>
      </c>
      <c r="AY160" s="844">
        <v>75115.788870849996</v>
      </c>
      <c r="AZ160" s="844">
        <v>74364.630982141491</v>
      </c>
      <c r="BA160" s="841"/>
      <c r="BB160" s="841"/>
      <c r="BC160" s="841"/>
      <c r="BD160" s="841"/>
      <c r="BE160" s="841"/>
      <c r="BF160" s="841"/>
      <c r="BG160" s="841"/>
      <c r="BH160" s="841"/>
      <c r="BI160" s="841"/>
      <c r="BJ160" s="841"/>
      <c r="BK160" s="841"/>
      <c r="BL160" s="841"/>
      <c r="BM160" s="841"/>
      <c r="BN160" s="841"/>
      <c r="BO160" s="841"/>
      <c r="BP160" s="841"/>
      <c r="BQ160" s="841"/>
      <c r="BR160" s="841"/>
      <c r="BS160" s="841"/>
      <c r="BT160" s="843"/>
    </row>
    <row r="161" spans="2:72">
      <c r="B161" s="733"/>
      <c r="C161" s="689"/>
      <c r="D161" s="733" t="s">
        <v>22</v>
      </c>
      <c r="E161" s="733" t="s">
        <v>663</v>
      </c>
      <c r="F161" s="747"/>
      <c r="G161" s="747"/>
      <c r="H161" s="733">
        <v>2019</v>
      </c>
      <c r="I161" s="641"/>
      <c r="J161" s="641"/>
      <c r="K161" s="50"/>
      <c r="L161" s="840"/>
      <c r="M161" s="841"/>
      <c r="N161" s="841"/>
      <c r="O161" s="841"/>
      <c r="P161" s="841"/>
      <c r="Q161" s="841"/>
      <c r="R161" s="841"/>
      <c r="S161" s="841">
        <v>103.25061037200001</v>
      </c>
      <c r="T161" s="841">
        <v>103.25061037200001</v>
      </c>
      <c r="U161" s="841">
        <v>102.73435732014001</v>
      </c>
      <c r="V161" s="841"/>
      <c r="W161" s="841"/>
      <c r="X161" s="841"/>
      <c r="Y161" s="841"/>
      <c r="Z161" s="841"/>
      <c r="AA161" s="841"/>
      <c r="AB161" s="841"/>
      <c r="AC161" s="841"/>
      <c r="AD161" s="841"/>
      <c r="AE161" s="841"/>
      <c r="AF161" s="841"/>
      <c r="AG161" s="841"/>
      <c r="AH161" s="841"/>
      <c r="AI161" s="841"/>
      <c r="AJ161" s="841"/>
      <c r="AK161" s="841"/>
      <c r="AL161" s="841"/>
      <c r="AM161" s="841"/>
      <c r="AN161" s="841"/>
      <c r="AO161" s="842"/>
      <c r="AP161" s="630"/>
      <c r="AQ161" s="840"/>
      <c r="AR161" s="841"/>
      <c r="AS161" s="841"/>
      <c r="AT161" s="841"/>
      <c r="AU161" s="841"/>
      <c r="AV161" s="841"/>
      <c r="AW161" s="844"/>
      <c r="AX161" s="844">
        <v>805741.16794672806</v>
      </c>
      <c r="AY161" s="844">
        <v>805741.16794672806</v>
      </c>
      <c r="AZ161" s="844">
        <v>801712.46210699447</v>
      </c>
      <c r="BA161" s="841"/>
      <c r="BB161" s="841"/>
      <c r="BC161" s="841"/>
      <c r="BD161" s="841"/>
      <c r="BE161" s="841"/>
      <c r="BF161" s="841"/>
      <c r="BG161" s="841"/>
      <c r="BH161" s="841"/>
      <c r="BI161" s="841"/>
      <c r="BJ161" s="841"/>
      <c r="BK161" s="841"/>
      <c r="BL161" s="841"/>
      <c r="BM161" s="841"/>
      <c r="BN161" s="841"/>
      <c r="BO161" s="841"/>
      <c r="BP161" s="841"/>
      <c r="BQ161" s="841"/>
      <c r="BR161" s="841"/>
      <c r="BS161" s="841"/>
      <c r="BT161" s="843"/>
    </row>
    <row r="162" spans="2:72">
      <c r="B162" s="733"/>
      <c r="C162" s="689"/>
      <c r="D162" s="733" t="s">
        <v>692</v>
      </c>
      <c r="E162" s="733" t="s">
        <v>663</v>
      </c>
      <c r="F162" s="747"/>
      <c r="G162" s="747"/>
      <c r="H162" s="733">
        <v>2019</v>
      </c>
      <c r="I162" s="641"/>
      <c r="J162" s="641"/>
      <c r="K162" s="50"/>
      <c r="L162" s="840"/>
      <c r="M162" s="841"/>
      <c r="N162" s="841"/>
      <c r="O162" s="841"/>
      <c r="P162" s="841"/>
      <c r="Q162" s="841"/>
      <c r="R162" s="841"/>
      <c r="S162" s="841">
        <v>5.2933389599999998</v>
      </c>
      <c r="T162" s="841">
        <v>4.6634316237600002</v>
      </c>
      <c r="U162" s="841">
        <v>2.9985865340776803</v>
      </c>
      <c r="V162" s="841"/>
      <c r="W162" s="841"/>
      <c r="X162" s="841"/>
      <c r="Y162" s="841"/>
      <c r="Z162" s="841"/>
      <c r="AA162" s="841"/>
      <c r="AB162" s="841"/>
      <c r="AC162" s="841"/>
      <c r="AD162" s="841"/>
      <c r="AE162" s="841"/>
      <c r="AF162" s="841"/>
      <c r="AG162" s="841"/>
      <c r="AH162" s="841"/>
      <c r="AI162" s="841"/>
      <c r="AJ162" s="841"/>
      <c r="AK162" s="841"/>
      <c r="AL162" s="841"/>
      <c r="AM162" s="841"/>
      <c r="AN162" s="841"/>
      <c r="AO162" s="842"/>
      <c r="AP162" s="630"/>
      <c r="AQ162" s="840"/>
      <c r="AR162" s="841"/>
      <c r="AS162" s="841"/>
      <c r="AT162" s="841"/>
      <c r="AU162" s="841"/>
      <c r="AV162" s="841"/>
      <c r="AW162" s="844"/>
      <c r="AX162" s="844">
        <v>24670.62626184</v>
      </c>
      <c r="AY162" s="844">
        <v>21734.821736681039</v>
      </c>
      <c r="AZ162" s="844">
        <v>13975.490376685908</v>
      </c>
      <c r="BA162" s="841"/>
      <c r="BB162" s="841"/>
      <c r="BC162" s="841"/>
      <c r="BD162" s="841"/>
      <c r="BE162" s="841"/>
      <c r="BF162" s="841"/>
      <c r="BG162" s="841"/>
      <c r="BH162" s="841"/>
      <c r="BI162" s="841"/>
      <c r="BJ162" s="841"/>
      <c r="BK162" s="841"/>
      <c r="BL162" s="841"/>
      <c r="BM162" s="841"/>
      <c r="BN162" s="841"/>
      <c r="BO162" s="841"/>
      <c r="BP162" s="841"/>
      <c r="BQ162" s="841"/>
      <c r="BR162" s="841"/>
      <c r="BS162" s="841"/>
      <c r="BT162" s="843"/>
    </row>
    <row r="163" spans="2:72">
      <c r="B163" s="733"/>
      <c r="C163" s="689"/>
      <c r="D163" s="733"/>
      <c r="E163" s="733"/>
      <c r="F163" s="747"/>
      <c r="G163" s="747"/>
      <c r="H163" s="733"/>
      <c r="I163" s="641"/>
      <c r="J163" s="641"/>
      <c r="K163" s="50"/>
      <c r="L163" s="840"/>
      <c r="M163" s="841"/>
      <c r="N163" s="841"/>
      <c r="O163" s="841"/>
      <c r="P163" s="841"/>
      <c r="Q163" s="841"/>
      <c r="R163" s="841"/>
      <c r="S163" s="841"/>
      <c r="T163" s="841"/>
      <c r="U163" s="841"/>
      <c r="V163" s="841"/>
      <c r="W163" s="841"/>
      <c r="X163" s="841"/>
      <c r="Y163" s="841"/>
      <c r="Z163" s="841"/>
      <c r="AA163" s="841"/>
      <c r="AB163" s="841"/>
      <c r="AC163" s="841"/>
      <c r="AD163" s="841"/>
      <c r="AE163" s="841"/>
      <c r="AF163" s="841"/>
      <c r="AG163" s="841"/>
      <c r="AH163" s="841"/>
      <c r="AI163" s="841"/>
      <c r="AJ163" s="841"/>
      <c r="AK163" s="841"/>
      <c r="AL163" s="841"/>
      <c r="AM163" s="841"/>
      <c r="AN163" s="841"/>
      <c r="AO163" s="842"/>
      <c r="AP163" s="630"/>
      <c r="AQ163" s="840"/>
      <c r="AR163" s="841"/>
      <c r="AS163" s="841"/>
      <c r="AT163" s="841"/>
      <c r="AU163" s="841"/>
      <c r="AV163" s="841"/>
      <c r="AW163" s="844"/>
      <c r="AX163" s="844"/>
      <c r="AY163" s="844"/>
      <c r="AZ163" s="736"/>
      <c r="BA163" s="841"/>
      <c r="BB163" s="841"/>
      <c r="BC163" s="841"/>
      <c r="BD163" s="841"/>
      <c r="BE163" s="841"/>
      <c r="BF163" s="841"/>
      <c r="BG163" s="841"/>
      <c r="BH163" s="841"/>
      <c r="BI163" s="841"/>
      <c r="BJ163" s="841"/>
      <c r="BK163" s="841"/>
      <c r="BL163" s="841"/>
      <c r="BM163" s="841"/>
      <c r="BN163" s="841"/>
      <c r="BO163" s="841"/>
      <c r="BP163" s="841"/>
      <c r="BQ163" s="841"/>
      <c r="BR163" s="841"/>
      <c r="BS163" s="841"/>
      <c r="BT163" s="843"/>
    </row>
    <row r="164" spans="2:72">
      <c r="B164" s="733"/>
      <c r="C164" s="689"/>
      <c r="D164" s="733"/>
      <c r="E164" s="733"/>
      <c r="F164" s="747"/>
      <c r="G164" s="747"/>
      <c r="H164" s="733"/>
      <c r="I164" s="641"/>
      <c r="J164" s="641"/>
      <c r="K164" s="50"/>
      <c r="L164" s="840"/>
      <c r="M164" s="841"/>
      <c r="N164" s="841"/>
      <c r="O164" s="841"/>
      <c r="P164" s="841"/>
      <c r="Q164" s="841"/>
      <c r="R164" s="841"/>
      <c r="S164" s="841"/>
      <c r="T164" s="841"/>
      <c r="U164" s="841"/>
      <c r="V164" s="841"/>
      <c r="W164" s="841"/>
      <c r="X164" s="841"/>
      <c r="Y164" s="841"/>
      <c r="Z164" s="841"/>
      <c r="AA164" s="841"/>
      <c r="AB164" s="841"/>
      <c r="AC164" s="841"/>
      <c r="AD164" s="841"/>
      <c r="AE164" s="841"/>
      <c r="AF164" s="841"/>
      <c r="AG164" s="841"/>
      <c r="AH164" s="841"/>
      <c r="AI164" s="841"/>
      <c r="AJ164" s="841"/>
      <c r="AK164" s="841"/>
      <c r="AL164" s="841"/>
      <c r="AM164" s="841"/>
      <c r="AN164" s="841"/>
      <c r="AO164" s="842"/>
      <c r="AP164" s="630"/>
      <c r="AQ164" s="840"/>
      <c r="AR164" s="841"/>
      <c r="AS164" s="841"/>
      <c r="AT164" s="841"/>
      <c r="AU164" s="841"/>
      <c r="AV164" s="841"/>
      <c r="AW164" s="844"/>
      <c r="AX164" s="844"/>
      <c r="AY164" s="844"/>
      <c r="AZ164" s="736"/>
      <c r="BA164" s="841"/>
      <c r="BB164" s="841"/>
      <c r="BC164" s="841"/>
      <c r="BD164" s="841"/>
      <c r="BE164" s="841"/>
      <c r="BF164" s="841"/>
      <c r="BG164" s="841"/>
      <c r="BH164" s="841"/>
      <c r="BI164" s="841"/>
      <c r="BJ164" s="841"/>
      <c r="BK164" s="841"/>
      <c r="BL164" s="841"/>
      <c r="BM164" s="841"/>
      <c r="BN164" s="841"/>
      <c r="BO164" s="841"/>
      <c r="BP164" s="841"/>
      <c r="BQ164" s="841"/>
      <c r="BR164" s="841"/>
      <c r="BS164" s="841"/>
      <c r="BT164" s="843"/>
    </row>
    <row r="165" spans="2:72">
      <c r="B165" s="733"/>
      <c r="C165" s="689"/>
      <c r="D165" s="733"/>
      <c r="E165" s="733"/>
      <c r="F165" s="747"/>
      <c r="G165" s="747"/>
      <c r="H165" s="733"/>
      <c r="I165" s="641"/>
      <c r="J165" s="641"/>
      <c r="K165" s="50"/>
      <c r="L165" s="840"/>
      <c r="M165" s="841"/>
      <c r="N165" s="841"/>
      <c r="O165" s="841"/>
      <c r="P165" s="841"/>
      <c r="Q165" s="841"/>
      <c r="R165" s="841"/>
      <c r="S165" s="841"/>
      <c r="T165" s="841"/>
      <c r="U165" s="841"/>
      <c r="V165" s="841"/>
      <c r="W165" s="841"/>
      <c r="X165" s="841"/>
      <c r="Y165" s="841"/>
      <c r="Z165" s="841"/>
      <c r="AA165" s="841"/>
      <c r="AB165" s="841"/>
      <c r="AC165" s="841"/>
      <c r="AD165" s="841"/>
      <c r="AE165" s="841"/>
      <c r="AF165" s="841"/>
      <c r="AG165" s="841"/>
      <c r="AH165" s="841"/>
      <c r="AI165" s="841"/>
      <c r="AJ165" s="841"/>
      <c r="AK165" s="841"/>
      <c r="AL165" s="841"/>
      <c r="AM165" s="841"/>
      <c r="AN165" s="841"/>
      <c r="AO165" s="842"/>
      <c r="AP165" s="630"/>
      <c r="AQ165" s="840"/>
      <c r="AR165" s="841"/>
      <c r="AS165" s="841"/>
      <c r="AT165" s="841"/>
      <c r="AU165" s="841"/>
      <c r="AV165" s="841"/>
      <c r="AW165" s="844"/>
      <c r="AX165" s="844"/>
      <c r="AY165" s="844"/>
      <c r="AZ165" s="736"/>
      <c r="BA165" s="841"/>
      <c r="BB165" s="841"/>
      <c r="BC165" s="841"/>
      <c r="BD165" s="841"/>
      <c r="BE165" s="841"/>
      <c r="BF165" s="841"/>
      <c r="BG165" s="841"/>
      <c r="BH165" s="841"/>
      <c r="BI165" s="841"/>
      <c r="BJ165" s="841"/>
      <c r="BK165" s="841"/>
      <c r="BL165" s="841"/>
      <c r="BM165" s="841"/>
      <c r="BN165" s="841"/>
      <c r="BO165" s="841"/>
      <c r="BP165" s="841"/>
      <c r="BQ165" s="841"/>
      <c r="BR165" s="841"/>
      <c r="BS165" s="841"/>
      <c r="BT165" s="843"/>
    </row>
    <row r="166" spans="2:72">
      <c r="B166" s="733"/>
      <c r="C166" s="689"/>
      <c r="D166" s="733"/>
      <c r="E166" s="733"/>
      <c r="F166" s="747"/>
      <c r="G166" s="747"/>
      <c r="H166" s="733"/>
      <c r="I166" s="641"/>
      <c r="J166" s="641"/>
      <c r="K166" s="50"/>
      <c r="L166" s="840"/>
      <c r="M166" s="841"/>
      <c r="N166" s="841"/>
      <c r="O166" s="841"/>
      <c r="P166" s="841"/>
      <c r="Q166" s="841"/>
      <c r="R166" s="841"/>
      <c r="S166" s="841"/>
      <c r="T166" s="841"/>
      <c r="U166" s="841"/>
      <c r="V166" s="841"/>
      <c r="W166" s="841"/>
      <c r="X166" s="841"/>
      <c r="Y166" s="841"/>
      <c r="Z166" s="841"/>
      <c r="AA166" s="841"/>
      <c r="AB166" s="841"/>
      <c r="AC166" s="841"/>
      <c r="AD166" s="841"/>
      <c r="AE166" s="841"/>
      <c r="AF166" s="841"/>
      <c r="AG166" s="841"/>
      <c r="AH166" s="841"/>
      <c r="AI166" s="841"/>
      <c r="AJ166" s="841"/>
      <c r="AK166" s="841"/>
      <c r="AL166" s="841"/>
      <c r="AM166" s="841"/>
      <c r="AN166" s="841"/>
      <c r="AO166" s="842"/>
      <c r="AP166" s="630"/>
      <c r="AQ166" s="840"/>
      <c r="AR166" s="841"/>
      <c r="AS166" s="841"/>
      <c r="AT166" s="841"/>
      <c r="AU166" s="841"/>
      <c r="AV166" s="841"/>
      <c r="AW166" s="844"/>
      <c r="AX166" s="844"/>
      <c r="AY166" s="844"/>
      <c r="AZ166" s="736"/>
      <c r="BA166" s="841"/>
      <c r="BB166" s="841"/>
      <c r="BC166" s="841"/>
      <c r="BD166" s="841"/>
      <c r="BE166" s="841"/>
      <c r="BF166" s="841"/>
      <c r="BG166" s="841"/>
      <c r="BH166" s="841"/>
      <c r="BI166" s="841"/>
      <c r="BJ166" s="841"/>
      <c r="BK166" s="841"/>
      <c r="BL166" s="841"/>
      <c r="BM166" s="841"/>
      <c r="BN166" s="841"/>
      <c r="BO166" s="841"/>
      <c r="BP166" s="841"/>
      <c r="BQ166" s="841"/>
      <c r="BR166" s="841"/>
      <c r="BS166" s="841"/>
      <c r="BT166" s="843"/>
    </row>
    <row r="167" spans="2:72">
      <c r="B167" s="733"/>
      <c r="C167" s="689"/>
      <c r="D167" s="733"/>
      <c r="E167" s="733"/>
      <c r="F167" s="747"/>
      <c r="G167" s="747"/>
      <c r="H167" s="733"/>
      <c r="I167" s="641"/>
      <c r="J167" s="641"/>
      <c r="K167" s="50"/>
      <c r="L167" s="840"/>
      <c r="M167" s="841"/>
      <c r="N167" s="841"/>
      <c r="O167" s="841"/>
      <c r="P167" s="841"/>
      <c r="Q167" s="841"/>
      <c r="R167" s="841"/>
      <c r="S167" s="841"/>
      <c r="T167" s="841"/>
      <c r="U167" s="841"/>
      <c r="V167" s="841"/>
      <c r="W167" s="841"/>
      <c r="X167" s="841"/>
      <c r="Y167" s="841"/>
      <c r="Z167" s="841"/>
      <c r="AA167" s="841"/>
      <c r="AB167" s="841"/>
      <c r="AC167" s="841"/>
      <c r="AD167" s="841"/>
      <c r="AE167" s="841"/>
      <c r="AF167" s="841"/>
      <c r="AG167" s="841"/>
      <c r="AH167" s="841"/>
      <c r="AI167" s="841"/>
      <c r="AJ167" s="841"/>
      <c r="AK167" s="841"/>
      <c r="AL167" s="841"/>
      <c r="AM167" s="841"/>
      <c r="AN167" s="841"/>
      <c r="AO167" s="842"/>
      <c r="AP167" s="630"/>
      <c r="AQ167" s="840"/>
      <c r="AR167" s="841"/>
      <c r="AS167" s="841"/>
      <c r="AT167" s="841"/>
      <c r="AU167" s="841"/>
      <c r="AV167" s="841"/>
      <c r="AW167" s="844"/>
      <c r="AX167" s="844"/>
      <c r="AY167" s="844"/>
      <c r="AZ167" s="736"/>
      <c r="BA167" s="841"/>
      <c r="BB167" s="841"/>
      <c r="BC167" s="841"/>
      <c r="BD167" s="841"/>
      <c r="BE167" s="841"/>
      <c r="BF167" s="841"/>
      <c r="BG167" s="841"/>
      <c r="BH167" s="841"/>
      <c r="BI167" s="841"/>
      <c r="BJ167" s="841"/>
      <c r="BK167" s="841"/>
      <c r="BL167" s="841"/>
      <c r="BM167" s="841"/>
      <c r="BN167" s="841"/>
      <c r="BO167" s="841"/>
      <c r="BP167" s="841"/>
      <c r="BQ167" s="841"/>
      <c r="BR167" s="841"/>
      <c r="BS167" s="841"/>
      <c r="BT167" s="843"/>
    </row>
    <row r="168" spans="2:72">
      <c r="B168" s="689"/>
      <c r="C168" s="689"/>
      <c r="D168" s="689"/>
      <c r="E168" s="689"/>
      <c r="F168" s="689"/>
      <c r="G168" s="689"/>
      <c r="H168" s="689"/>
      <c r="I168" s="641"/>
      <c r="J168" s="641"/>
      <c r="K168" s="630"/>
      <c r="L168" s="691"/>
      <c r="M168" s="692"/>
      <c r="N168" s="692"/>
      <c r="O168" s="692"/>
      <c r="P168" s="692"/>
      <c r="Q168" s="692"/>
      <c r="R168" s="692"/>
      <c r="S168" s="692"/>
      <c r="T168" s="692"/>
      <c r="U168" s="692"/>
      <c r="V168" s="692"/>
      <c r="W168" s="692"/>
      <c r="X168" s="692"/>
      <c r="Y168" s="692"/>
      <c r="Z168" s="692"/>
      <c r="AA168" s="692"/>
      <c r="AB168" s="692"/>
      <c r="AC168" s="692"/>
      <c r="AD168" s="692"/>
      <c r="AE168" s="692"/>
      <c r="AF168" s="692"/>
      <c r="AG168" s="692"/>
      <c r="AH168" s="692"/>
      <c r="AI168" s="692"/>
      <c r="AJ168" s="692"/>
      <c r="AK168" s="692"/>
      <c r="AL168" s="692"/>
      <c r="AM168" s="692"/>
      <c r="AN168" s="692"/>
      <c r="AO168" s="693"/>
      <c r="AP168" s="630"/>
      <c r="AQ168" s="691"/>
      <c r="AR168" s="692"/>
      <c r="AS168" s="692"/>
      <c r="AT168" s="692"/>
      <c r="AU168" s="692"/>
      <c r="AV168" s="692"/>
      <c r="AW168" s="690"/>
      <c r="AX168" s="690"/>
      <c r="AY168" s="690"/>
      <c r="AZ168" s="690"/>
      <c r="BA168" s="692"/>
      <c r="BB168" s="692"/>
      <c r="BC168" s="692"/>
      <c r="BD168" s="692"/>
      <c r="BE168" s="692"/>
      <c r="BF168" s="692"/>
      <c r="BG168" s="692"/>
      <c r="BH168" s="692"/>
      <c r="BI168" s="692"/>
      <c r="BJ168" s="692"/>
      <c r="BK168" s="692"/>
      <c r="BL168" s="692"/>
      <c r="BM168" s="692"/>
      <c r="BN168" s="692"/>
      <c r="BO168" s="692"/>
      <c r="BP168" s="692"/>
      <c r="BQ168" s="692"/>
      <c r="BR168" s="692"/>
      <c r="BS168" s="692"/>
      <c r="BT168" s="693"/>
    </row>
    <row r="169" spans="2:72">
      <c r="AW169" s="690"/>
      <c r="AX169" s="690"/>
      <c r="AY169" s="690"/>
      <c r="AZ169" s="690"/>
    </row>
    <row r="170" spans="2:72">
      <c r="S170" s="919" t="s">
        <v>716</v>
      </c>
      <c r="T170" s="919"/>
      <c r="U170" s="919"/>
      <c r="V170" s="919"/>
    </row>
    <row r="171" spans="2:72">
      <c r="S171" s="919"/>
      <c r="T171" s="919"/>
      <c r="U171" s="919"/>
      <c r="V171" s="919"/>
    </row>
  </sheetData>
  <autoFilter ref="C26:BT26" xr:uid="{00000000-0009-0000-0000-00000C000000}">
    <sortState ref="C26:BT42">
      <sortCondition ref="H25"/>
    </sortState>
  </autoFilter>
  <mergeCells count="2">
    <mergeCell ref="C24:G24"/>
    <mergeCell ref="S170:V171"/>
  </mergeCells>
  <conditionalFormatting sqref="L27:O39">
    <cfRule type="cellIs" dxfId="35" priority="29" operator="equal">
      <formula>0</formula>
    </cfRule>
  </conditionalFormatting>
  <conditionalFormatting sqref="L103:AO103 AQ103:BT105">
    <cfRule type="cellIs" dxfId="34" priority="26" operator="equal">
      <formula>0</formula>
    </cfRule>
  </conditionalFormatting>
  <conditionalFormatting sqref="L27:O39">
    <cfRule type="cellIs" dxfId="33" priority="28" operator="equal">
      <formula>0</formula>
    </cfRule>
  </conditionalFormatting>
  <conditionalFormatting sqref="L168:AO168 AQ168:AV168 BA168:BT168">
    <cfRule type="cellIs" dxfId="32" priority="27" operator="equal">
      <formula>0</formula>
    </cfRule>
  </conditionalFormatting>
  <conditionalFormatting sqref="L108:AO122 AQ106:BT122">
    <cfRule type="cellIs" dxfId="31" priority="25" operator="equal">
      <formula>0</formula>
    </cfRule>
  </conditionalFormatting>
  <conditionalFormatting sqref="L104:AO107">
    <cfRule type="cellIs" dxfId="30" priority="24" operator="equal">
      <formula>0</formula>
    </cfRule>
  </conditionalFormatting>
  <conditionalFormatting sqref="L123:AO123 AQ123:BT125">
    <cfRule type="cellIs" dxfId="29" priority="23" operator="equal">
      <formula>0</formula>
    </cfRule>
  </conditionalFormatting>
  <conditionalFormatting sqref="AQ126:BT126">
    <cfRule type="cellIs" dxfId="28" priority="22" operator="equal">
      <formula>0</formula>
    </cfRule>
  </conditionalFormatting>
  <conditionalFormatting sqref="L124:AO126">
    <cfRule type="cellIs" dxfId="27" priority="21" operator="equal">
      <formula>0</formula>
    </cfRule>
  </conditionalFormatting>
  <conditionalFormatting sqref="L127:AO127 AQ127:BT129">
    <cfRule type="cellIs" dxfId="26" priority="20" operator="equal">
      <formula>0</formula>
    </cfRule>
  </conditionalFormatting>
  <conditionalFormatting sqref="L128:AO131">
    <cfRule type="cellIs" dxfId="25" priority="18" operator="equal">
      <formula>0</formula>
    </cfRule>
  </conditionalFormatting>
  <conditionalFormatting sqref="AQ41:BT68 L40:AO66 AM27:AO37 BR33:BT37 AJ38:AO39 AU40:BT40 BG38:BT39 AQ27:AT40">
    <cfRule type="cellIs" dxfId="24" priority="39" operator="equal">
      <formula>0</formula>
    </cfRule>
  </conditionalFormatting>
  <conditionalFormatting sqref="L71:AO83 AQ69:BT85">
    <cfRule type="cellIs" dxfId="23" priority="38" operator="equal">
      <formula>0</formula>
    </cfRule>
  </conditionalFormatting>
  <conditionalFormatting sqref="L88:AO102 AQ86:BT102">
    <cfRule type="cellIs" dxfId="22" priority="37" operator="equal">
      <formula>0</formula>
    </cfRule>
  </conditionalFormatting>
  <conditionalFormatting sqref="AM27:AO32 BR27:BT32">
    <cfRule type="cellIs" dxfId="21" priority="36" operator="equal">
      <formula>0</formula>
    </cfRule>
  </conditionalFormatting>
  <conditionalFormatting sqref="L40:AO40">
    <cfRule type="cellIs" dxfId="20" priority="35" operator="equal">
      <formula>0</formula>
    </cfRule>
  </conditionalFormatting>
  <conditionalFormatting sqref="L67:AO70">
    <cfRule type="cellIs" dxfId="19" priority="34" operator="equal">
      <formula>0</formula>
    </cfRule>
  </conditionalFormatting>
  <conditionalFormatting sqref="L84:AO87">
    <cfRule type="cellIs" dxfId="18" priority="33" operator="equal">
      <formula>0</formula>
    </cfRule>
  </conditionalFormatting>
  <conditionalFormatting sqref="P27:AL37 AU27:BQ37">
    <cfRule type="cellIs" dxfId="17" priority="32" operator="equal">
      <formula>0</formula>
    </cfRule>
  </conditionalFormatting>
  <conditionalFormatting sqref="P38:AI39">
    <cfRule type="cellIs" dxfId="16" priority="31" operator="equal">
      <formula>0</formula>
    </cfRule>
  </conditionalFormatting>
  <conditionalFormatting sqref="AU38:BF39">
    <cfRule type="cellIs" dxfId="15" priority="30" operator="equal">
      <formula>0</formula>
    </cfRule>
  </conditionalFormatting>
  <conditionalFormatting sqref="L132:AO138 AQ130:BT138 AR147:AV152 BA147:BT152 M147:AN152">
    <cfRule type="cellIs" dxfId="14" priority="19" operator="equal">
      <formula>0</formula>
    </cfRule>
  </conditionalFormatting>
  <conditionalFormatting sqref="L139:AO142 AQ139:BT142 M146:AN146 AR143:BT145 L143:AN145 AR146:AV146 BA146:BT146">
    <cfRule type="cellIs" dxfId="13" priority="17" operator="equal">
      <formula>0</formula>
    </cfRule>
  </conditionalFormatting>
  <conditionalFormatting sqref="L146:L152">
    <cfRule type="cellIs" dxfId="12" priority="15" operator="equal">
      <formula>0</formula>
    </cfRule>
  </conditionalFormatting>
  <conditionalFormatting sqref="AO143:AO145 AO149:AO152 AQ143:AQ145 AQ149:AQ152">
    <cfRule type="cellIs" dxfId="11" priority="14" operator="equal">
      <formula>0</formula>
    </cfRule>
  </conditionalFormatting>
  <conditionalFormatting sqref="AO146:AO148 AQ146:AQ148">
    <cfRule type="cellIs" dxfId="10" priority="13" operator="equal">
      <formula>0</formula>
    </cfRule>
  </conditionalFormatting>
  <conditionalFormatting sqref="AW146:AY147 AW148:AX148 AY148:AY153">
    <cfRule type="cellIs" dxfId="9" priority="11" operator="equal">
      <formula>0</formula>
    </cfRule>
  </conditionalFormatting>
  <conditionalFormatting sqref="AW149:AX152">
    <cfRule type="cellIs" dxfId="8" priority="10" operator="equal">
      <formula>0</formula>
    </cfRule>
  </conditionalFormatting>
  <conditionalFormatting sqref="AW168:AZ169">
    <cfRule type="cellIs" dxfId="7" priority="9" operator="equal">
      <formula>0</formula>
    </cfRule>
  </conditionalFormatting>
  <conditionalFormatting sqref="AZ146:AZ148">
    <cfRule type="cellIs" dxfId="6" priority="8" operator="equal">
      <formula>0</formula>
    </cfRule>
  </conditionalFormatting>
  <conditionalFormatting sqref="AZ149:AZ152">
    <cfRule type="cellIs" dxfId="5" priority="7" operator="equal">
      <formula>0</formula>
    </cfRule>
  </conditionalFormatting>
  <conditionalFormatting sqref="AR153:AV167 BA153:BT167 M153:AN167">
    <cfRule type="cellIs" dxfId="4" priority="5" operator="equal">
      <formula>0</formula>
    </cfRule>
  </conditionalFormatting>
  <conditionalFormatting sqref="L153:L167">
    <cfRule type="cellIs" dxfId="3" priority="4" operator="equal">
      <formula>0</formula>
    </cfRule>
  </conditionalFormatting>
  <conditionalFormatting sqref="AO153:AO167 AQ153:AQ167">
    <cfRule type="cellIs" dxfId="2" priority="3" operator="equal">
      <formula>0</formula>
    </cfRule>
  </conditionalFormatting>
  <conditionalFormatting sqref="AW154:AY167 AW153:AX153">
    <cfRule type="cellIs" dxfId="1" priority="2" operator="equal">
      <formula>0</formula>
    </cfRule>
  </conditionalFormatting>
  <conditionalFormatting sqref="AZ153:AZ167">
    <cfRule type="cellIs" dxfId="0" priority="1" operator="equal">
      <formula>0</formula>
    </cfRule>
  </conditionalFormatting>
  <pageMargins left="0.70866141732283472" right="0.70866141732283472" top="0.74803149606299213" bottom="0.74803149606299213" header="0.31496062992125984" footer="0.31496062992125984"/>
  <pageSetup paperSize="17" scale="40"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C00-000000000000}">
          <x14:formula1>
            <xm:f>DropDownList!$G$2:$G$11</xm:f>
          </x14:formula1>
          <xm:sqref>I169:I1048576</xm:sqref>
        </x14:dataValidation>
        <x14:dataValidation type="list" allowBlank="1" showInputMessage="1" showErrorMessage="1" xr:uid="{00000000-0002-0000-0C00-000001000000}">
          <x14:formula1>
            <xm:f>DropDownList!$H$2:$H$3</xm:f>
          </x14:formula1>
          <xm:sqref>J169:J1048576</xm:sqref>
        </x14:dataValidation>
        <x14:dataValidation type="list" allowBlank="1" showInputMessage="1" showErrorMessage="1" xr:uid="{00000000-0002-0000-0C00-000002000000}">
          <x14:formula1>
            <xm:f>'W:\Greater Sudbury Hydro\2018 LRAMVA review\[2017_GSHI LRAMVA Work Form 2012-2017 29Aug18.xlsm]DropDownList'!#REF!</xm:f>
          </x14:formula1>
          <xm:sqref>I27:J168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2:V15"/>
  <sheetViews>
    <sheetView tabSelected="1" view="pageBreakPreview" zoomScale="60" zoomScaleNormal="90" workbookViewId="0">
      <selection activeCell="AU17" sqref="AU17"/>
    </sheetView>
  </sheetViews>
  <sheetFormatPr defaultColWidth="9.109375" defaultRowHeight="14.4"/>
  <cols>
    <col min="1" max="16384" width="9.109375" style="12"/>
  </cols>
  <sheetData>
    <row r="12" spans="2:22" ht="24" customHeight="1"/>
    <row r="13" spans="2:22" ht="15.6">
      <c r="B13" s="585" t="s">
        <v>490</v>
      </c>
    </row>
    <row r="14" spans="2:22" ht="15.6">
      <c r="B14" s="585"/>
    </row>
    <row r="15" spans="2:22" s="665" customFormat="1" ht="27" customHeight="1">
      <c r="B15" s="663" t="s">
        <v>646</v>
      </c>
      <c r="C15" s="664"/>
      <c r="D15" s="664"/>
      <c r="E15" s="664"/>
      <c r="F15" s="664"/>
      <c r="G15" s="664"/>
      <c r="H15" s="664"/>
      <c r="I15" s="664"/>
      <c r="J15" s="664"/>
      <c r="K15" s="664"/>
      <c r="L15" s="664"/>
      <c r="M15" s="664"/>
      <c r="N15" s="664"/>
      <c r="O15" s="664"/>
      <c r="P15" s="664"/>
      <c r="Q15" s="664"/>
      <c r="R15" s="664"/>
      <c r="S15" s="664"/>
      <c r="T15" s="664"/>
      <c r="U15" s="664"/>
      <c r="V15" s="664"/>
    </row>
  </sheetData>
  <pageMargins left="0.7" right="0.7" top="0.75" bottom="0.75" header="0.3" footer="0.3"/>
  <pageSetup paperSize="5" scale="55" orientation="landscape"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6:U59"/>
  <sheetViews>
    <sheetView view="pageBreakPreview" zoomScale="60" zoomScaleNormal="80" workbookViewId="0">
      <pane ySplit="16" topLeftCell="A53" activePane="bottomLeft" state="frozen"/>
      <selection activeCell="I26" sqref="I26"/>
      <selection pane="bottomLeft" activeCell="I26" sqref="I26"/>
    </sheetView>
  </sheetViews>
  <sheetFormatPr defaultColWidth="9.109375" defaultRowHeight="14.4"/>
  <cols>
    <col min="1" max="1" width="9.109375" style="12"/>
    <col min="2" max="2" width="36.88671875" style="696" customWidth="1"/>
    <col min="3" max="3" width="9.109375" style="10"/>
    <col min="4" max="16384" width="9.109375" style="12"/>
  </cols>
  <sheetData>
    <row r="16" spans="2:21" ht="26.25" customHeight="1">
      <c r="B16" s="697" t="s">
        <v>542</v>
      </c>
      <c r="C16" s="871" t="s">
        <v>490</v>
      </c>
      <c r="D16" s="872"/>
      <c r="E16" s="872"/>
      <c r="F16" s="872"/>
      <c r="G16" s="872"/>
      <c r="H16" s="872"/>
      <c r="I16" s="872"/>
      <c r="J16" s="872"/>
      <c r="K16" s="872"/>
      <c r="L16" s="872"/>
      <c r="M16" s="872"/>
      <c r="N16" s="872"/>
      <c r="O16" s="872"/>
      <c r="P16" s="872"/>
      <c r="Q16" s="872"/>
      <c r="R16" s="872"/>
      <c r="S16" s="872"/>
      <c r="T16" s="872"/>
      <c r="U16" s="872"/>
    </row>
    <row r="17" spans="2:21" ht="55.5" customHeight="1">
      <c r="B17" s="698" t="s">
        <v>614</v>
      </c>
      <c r="C17" s="873" t="s">
        <v>615</v>
      </c>
      <c r="D17" s="873"/>
      <c r="E17" s="873"/>
      <c r="F17" s="873"/>
      <c r="G17" s="873"/>
      <c r="H17" s="873"/>
      <c r="I17" s="873"/>
      <c r="J17" s="873"/>
      <c r="K17" s="873"/>
      <c r="L17" s="873"/>
      <c r="M17" s="873"/>
      <c r="N17" s="873"/>
      <c r="O17" s="873"/>
      <c r="P17" s="873"/>
      <c r="Q17" s="873"/>
      <c r="R17" s="873"/>
      <c r="S17" s="873"/>
      <c r="T17" s="873"/>
      <c r="U17" s="874"/>
    </row>
    <row r="18" spans="2:21" ht="15.6">
      <c r="B18" s="699"/>
      <c r="C18" s="700"/>
      <c r="D18" s="701"/>
      <c r="E18" s="701"/>
      <c r="F18" s="701"/>
      <c r="G18" s="701"/>
      <c r="H18" s="701"/>
      <c r="I18" s="701"/>
      <c r="J18" s="701"/>
      <c r="K18" s="701"/>
      <c r="L18" s="701"/>
      <c r="M18" s="701"/>
      <c r="N18" s="701"/>
      <c r="O18" s="701"/>
      <c r="P18" s="701"/>
      <c r="Q18" s="701"/>
      <c r="R18" s="701"/>
      <c r="S18" s="701"/>
      <c r="T18" s="701"/>
      <c r="U18" s="702"/>
    </row>
    <row r="19" spans="2:21" ht="15.6">
      <c r="B19" s="699"/>
      <c r="C19" s="700" t="s">
        <v>619</v>
      </c>
      <c r="D19" s="701"/>
      <c r="E19" s="701"/>
      <c r="F19" s="701"/>
      <c r="G19" s="701"/>
      <c r="H19" s="701"/>
      <c r="I19" s="701"/>
      <c r="J19" s="701"/>
      <c r="K19" s="701"/>
      <c r="L19" s="701"/>
      <c r="M19" s="701"/>
      <c r="N19" s="701"/>
      <c r="O19" s="701"/>
      <c r="P19" s="701"/>
      <c r="Q19" s="701"/>
      <c r="R19" s="701"/>
      <c r="S19" s="701"/>
      <c r="T19" s="701"/>
      <c r="U19" s="702"/>
    </row>
    <row r="20" spans="2:21" ht="15.6">
      <c r="B20" s="699"/>
      <c r="C20" s="700"/>
      <c r="D20" s="701"/>
      <c r="E20" s="701"/>
      <c r="F20" s="701"/>
      <c r="G20" s="701"/>
      <c r="H20" s="701"/>
      <c r="I20" s="701"/>
      <c r="J20" s="701"/>
      <c r="K20" s="701"/>
      <c r="L20" s="701"/>
      <c r="M20" s="701"/>
      <c r="N20" s="701"/>
      <c r="O20" s="701"/>
      <c r="P20" s="701"/>
      <c r="Q20" s="701"/>
      <c r="R20" s="701"/>
      <c r="S20" s="701"/>
      <c r="T20" s="701"/>
      <c r="U20" s="702"/>
    </row>
    <row r="21" spans="2:21" ht="15.6">
      <c r="B21" s="699"/>
      <c r="C21" s="700" t="s">
        <v>616</v>
      </c>
      <c r="D21" s="701"/>
      <c r="E21" s="701"/>
      <c r="F21" s="701"/>
      <c r="G21" s="701"/>
      <c r="H21" s="701"/>
      <c r="I21" s="701"/>
      <c r="J21" s="701"/>
      <c r="K21" s="701"/>
      <c r="L21" s="701"/>
      <c r="M21" s="701"/>
      <c r="N21" s="701"/>
      <c r="O21" s="701"/>
      <c r="P21" s="701"/>
      <c r="Q21" s="701"/>
      <c r="R21" s="701"/>
      <c r="S21" s="701"/>
      <c r="T21" s="701"/>
      <c r="U21" s="702"/>
    </row>
    <row r="22" spans="2:21" ht="15.6">
      <c r="B22" s="699"/>
      <c r="C22" s="700"/>
      <c r="D22" s="701"/>
      <c r="E22" s="701"/>
      <c r="F22" s="701"/>
      <c r="G22" s="701"/>
      <c r="H22" s="701"/>
      <c r="I22" s="701"/>
      <c r="J22" s="701"/>
      <c r="K22" s="701"/>
      <c r="L22" s="701"/>
      <c r="M22" s="701"/>
      <c r="N22" s="701"/>
      <c r="O22" s="701"/>
      <c r="P22" s="701"/>
      <c r="Q22" s="701"/>
      <c r="R22" s="701"/>
      <c r="S22" s="701"/>
      <c r="T22" s="701"/>
      <c r="U22" s="702"/>
    </row>
    <row r="23" spans="2:21" ht="30" customHeight="1">
      <c r="B23" s="699"/>
      <c r="C23" s="867" t="s">
        <v>617</v>
      </c>
      <c r="D23" s="867"/>
      <c r="E23" s="867"/>
      <c r="F23" s="867"/>
      <c r="G23" s="867"/>
      <c r="H23" s="867"/>
      <c r="I23" s="867"/>
      <c r="J23" s="867"/>
      <c r="K23" s="867"/>
      <c r="L23" s="867"/>
      <c r="M23" s="867"/>
      <c r="N23" s="867"/>
      <c r="O23" s="867"/>
      <c r="P23" s="867"/>
      <c r="Q23" s="867"/>
      <c r="R23" s="867"/>
      <c r="S23" s="867"/>
      <c r="T23" s="701"/>
      <c r="U23" s="702"/>
    </row>
    <row r="24" spans="2:21" ht="15.6">
      <c r="B24" s="699"/>
      <c r="C24" s="700"/>
      <c r="D24" s="701"/>
      <c r="E24" s="701"/>
      <c r="F24" s="701"/>
      <c r="G24" s="701"/>
      <c r="H24" s="701"/>
      <c r="I24" s="701"/>
      <c r="J24" s="701"/>
      <c r="K24" s="701"/>
      <c r="L24" s="701"/>
      <c r="M24" s="701"/>
      <c r="N24" s="701"/>
      <c r="O24" s="701"/>
      <c r="P24" s="701"/>
      <c r="Q24" s="701"/>
      <c r="R24" s="701"/>
      <c r="S24" s="701"/>
      <c r="T24" s="701"/>
      <c r="U24" s="702"/>
    </row>
    <row r="25" spans="2:21" ht="15.6">
      <c r="B25" s="699"/>
      <c r="C25" s="700" t="s">
        <v>620</v>
      </c>
      <c r="D25" s="701"/>
      <c r="E25" s="701"/>
      <c r="F25" s="701"/>
      <c r="G25" s="701"/>
      <c r="H25" s="701"/>
      <c r="I25" s="701"/>
      <c r="J25" s="701"/>
      <c r="K25" s="701"/>
      <c r="L25" s="701"/>
      <c r="M25" s="701"/>
      <c r="N25" s="701"/>
      <c r="O25" s="701"/>
      <c r="P25" s="701"/>
      <c r="Q25" s="701"/>
      <c r="R25" s="701"/>
      <c r="S25" s="701"/>
      <c r="T25" s="701"/>
      <c r="U25" s="702"/>
    </row>
    <row r="26" spans="2:21" ht="15.6">
      <c r="B26" s="699"/>
      <c r="C26" s="700"/>
      <c r="D26" s="701"/>
      <c r="E26" s="701"/>
      <c r="F26" s="701"/>
      <c r="G26" s="701"/>
      <c r="H26" s="701"/>
      <c r="I26" s="701"/>
      <c r="J26" s="701"/>
      <c r="K26" s="701"/>
      <c r="L26" s="701"/>
      <c r="M26" s="701"/>
      <c r="N26" s="701"/>
      <c r="O26" s="701"/>
      <c r="P26" s="701"/>
      <c r="Q26" s="701"/>
      <c r="R26" s="701"/>
      <c r="S26" s="701"/>
      <c r="T26" s="701"/>
      <c r="U26" s="702"/>
    </row>
    <row r="27" spans="2:21" ht="31.5" customHeight="1">
      <c r="B27" s="699"/>
      <c r="C27" s="867" t="s">
        <v>618</v>
      </c>
      <c r="D27" s="867"/>
      <c r="E27" s="867"/>
      <c r="F27" s="867"/>
      <c r="G27" s="867"/>
      <c r="H27" s="867"/>
      <c r="I27" s="867"/>
      <c r="J27" s="867"/>
      <c r="K27" s="867"/>
      <c r="L27" s="867"/>
      <c r="M27" s="867"/>
      <c r="N27" s="867"/>
      <c r="O27" s="867"/>
      <c r="P27" s="867"/>
      <c r="Q27" s="867"/>
      <c r="R27" s="867"/>
      <c r="S27" s="867"/>
      <c r="T27" s="867"/>
      <c r="U27" s="868"/>
    </row>
    <row r="28" spans="2:21" ht="15.6">
      <c r="B28" s="699"/>
      <c r="C28" s="700"/>
      <c r="D28" s="701"/>
      <c r="E28" s="701"/>
      <c r="F28" s="701"/>
      <c r="G28" s="701"/>
      <c r="H28" s="701"/>
      <c r="I28" s="701"/>
      <c r="J28" s="701"/>
      <c r="K28" s="701"/>
      <c r="L28" s="701"/>
      <c r="M28" s="701"/>
      <c r="N28" s="701"/>
      <c r="O28" s="701"/>
      <c r="P28" s="701"/>
      <c r="Q28" s="701"/>
      <c r="R28" s="701"/>
      <c r="S28" s="701"/>
      <c r="T28" s="701"/>
      <c r="U28" s="702"/>
    </row>
    <row r="29" spans="2:21" ht="31.5" customHeight="1">
      <c r="B29" s="699"/>
      <c r="C29" s="867" t="s">
        <v>621</v>
      </c>
      <c r="D29" s="867"/>
      <c r="E29" s="867"/>
      <c r="F29" s="867"/>
      <c r="G29" s="867"/>
      <c r="H29" s="867"/>
      <c r="I29" s="867"/>
      <c r="J29" s="867"/>
      <c r="K29" s="867"/>
      <c r="L29" s="867"/>
      <c r="M29" s="867"/>
      <c r="N29" s="867"/>
      <c r="O29" s="867"/>
      <c r="P29" s="867"/>
      <c r="Q29" s="867"/>
      <c r="R29" s="867"/>
      <c r="S29" s="867"/>
      <c r="T29" s="867"/>
      <c r="U29" s="868"/>
    </row>
    <row r="30" spans="2:21" ht="15.6">
      <c r="B30" s="699"/>
      <c r="C30" s="700"/>
      <c r="D30" s="701"/>
      <c r="E30" s="701"/>
      <c r="F30" s="701"/>
      <c r="G30" s="701"/>
      <c r="H30" s="701"/>
      <c r="I30" s="701"/>
      <c r="J30" s="701"/>
      <c r="K30" s="701"/>
      <c r="L30" s="701"/>
      <c r="M30" s="701"/>
      <c r="N30" s="701"/>
      <c r="O30" s="701"/>
      <c r="P30" s="701"/>
      <c r="Q30" s="701"/>
      <c r="R30" s="701"/>
      <c r="S30" s="701"/>
      <c r="T30" s="701"/>
      <c r="U30" s="702"/>
    </row>
    <row r="31" spans="2:21" ht="15.6">
      <c r="B31" s="699"/>
      <c r="C31" s="700" t="s">
        <v>622</v>
      </c>
      <c r="D31" s="701"/>
      <c r="E31" s="701"/>
      <c r="F31" s="701"/>
      <c r="G31" s="701"/>
      <c r="H31" s="701"/>
      <c r="I31" s="701"/>
      <c r="J31" s="701"/>
      <c r="K31" s="701"/>
      <c r="L31" s="701"/>
      <c r="M31" s="701"/>
      <c r="N31" s="701"/>
      <c r="O31" s="701"/>
      <c r="P31" s="701"/>
      <c r="Q31" s="701"/>
      <c r="R31" s="701"/>
      <c r="S31" s="701"/>
      <c r="T31" s="701"/>
      <c r="U31" s="702"/>
    </row>
    <row r="32" spans="2:21" ht="15.6">
      <c r="B32" s="703"/>
      <c r="C32" s="704"/>
      <c r="D32" s="705"/>
      <c r="E32" s="705"/>
      <c r="F32" s="705"/>
      <c r="G32" s="705"/>
      <c r="H32" s="705"/>
      <c r="I32" s="705"/>
      <c r="J32" s="705"/>
      <c r="K32" s="705"/>
      <c r="L32" s="705"/>
      <c r="M32" s="705"/>
      <c r="N32" s="705"/>
      <c r="O32" s="705"/>
      <c r="P32" s="705"/>
      <c r="Q32" s="705"/>
      <c r="R32" s="705"/>
      <c r="S32" s="705"/>
      <c r="T32" s="705"/>
      <c r="U32" s="706"/>
    </row>
    <row r="33" spans="2:21" ht="39" customHeight="1">
      <c r="B33" s="707" t="s">
        <v>623</v>
      </c>
      <c r="C33" s="875" t="s">
        <v>624</v>
      </c>
      <c r="D33" s="875"/>
      <c r="E33" s="875"/>
      <c r="F33" s="875"/>
      <c r="G33" s="875"/>
      <c r="H33" s="875"/>
      <c r="I33" s="875"/>
      <c r="J33" s="875"/>
      <c r="K33" s="875"/>
      <c r="L33" s="875"/>
      <c r="M33" s="875"/>
      <c r="N33" s="875"/>
      <c r="O33" s="875"/>
      <c r="P33" s="875"/>
      <c r="Q33" s="875"/>
      <c r="R33" s="875"/>
      <c r="S33" s="875"/>
      <c r="T33" s="875"/>
      <c r="U33" s="876"/>
    </row>
    <row r="34" spans="2:21">
      <c r="B34" s="708"/>
      <c r="C34" s="709"/>
      <c r="D34" s="709"/>
      <c r="E34" s="709"/>
      <c r="F34" s="709"/>
      <c r="G34" s="709"/>
      <c r="H34" s="709"/>
      <c r="I34" s="709"/>
      <c r="J34" s="709"/>
      <c r="K34" s="709"/>
      <c r="L34" s="709"/>
      <c r="M34" s="709"/>
      <c r="N34" s="709"/>
      <c r="O34" s="709"/>
      <c r="P34" s="709"/>
      <c r="Q34" s="709"/>
      <c r="R34" s="709"/>
      <c r="S34" s="709"/>
      <c r="T34" s="709"/>
      <c r="U34" s="710"/>
    </row>
    <row r="35" spans="2:21" ht="15.6">
      <c r="B35" s="711" t="s">
        <v>625</v>
      </c>
      <c r="C35" s="712" t="s">
        <v>626</v>
      </c>
      <c r="D35" s="701"/>
      <c r="E35" s="701"/>
      <c r="F35" s="701"/>
      <c r="G35" s="701"/>
      <c r="H35" s="701"/>
      <c r="I35" s="701"/>
      <c r="J35" s="701"/>
      <c r="K35" s="701"/>
      <c r="L35" s="701"/>
      <c r="M35" s="701"/>
      <c r="N35" s="701"/>
      <c r="O35" s="701"/>
      <c r="P35" s="701"/>
      <c r="Q35" s="701"/>
      <c r="R35" s="701"/>
      <c r="S35" s="701"/>
      <c r="T35" s="701"/>
      <c r="U35" s="702"/>
    </row>
    <row r="36" spans="2:21">
      <c r="B36" s="713"/>
      <c r="C36" s="705"/>
      <c r="D36" s="705"/>
      <c r="E36" s="705"/>
      <c r="F36" s="705"/>
      <c r="G36" s="705"/>
      <c r="H36" s="705"/>
      <c r="I36" s="705"/>
      <c r="J36" s="705"/>
      <c r="K36" s="705"/>
      <c r="L36" s="705"/>
      <c r="M36" s="705"/>
      <c r="N36" s="705"/>
      <c r="O36" s="705"/>
      <c r="P36" s="705"/>
      <c r="Q36" s="705"/>
      <c r="R36" s="705"/>
      <c r="S36" s="705"/>
      <c r="T36" s="705"/>
      <c r="U36" s="706"/>
    </row>
    <row r="37" spans="2:21" ht="34.5" customHeight="1">
      <c r="B37" s="698" t="s">
        <v>627</v>
      </c>
      <c r="C37" s="869" t="s">
        <v>628</v>
      </c>
      <c r="D37" s="869"/>
      <c r="E37" s="869"/>
      <c r="F37" s="869"/>
      <c r="G37" s="869"/>
      <c r="H37" s="869"/>
      <c r="I37" s="869"/>
      <c r="J37" s="869"/>
      <c r="K37" s="869"/>
      <c r="L37" s="869"/>
      <c r="M37" s="869"/>
      <c r="N37" s="869"/>
      <c r="O37" s="869"/>
      <c r="P37" s="869"/>
      <c r="Q37" s="869"/>
      <c r="R37" s="869"/>
      <c r="S37" s="869"/>
      <c r="T37" s="869"/>
      <c r="U37" s="870"/>
    </row>
    <row r="38" spans="2:21">
      <c r="B38" s="713"/>
      <c r="C38" s="705"/>
      <c r="D38" s="705"/>
      <c r="E38" s="705"/>
      <c r="F38" s="705"/>
      <c r="G38" s="705"/>
      <c r="H38" s="705"/>
      <c r="I38" s="705"/>
      <c r="J38" s="705"/>
      <c r="K38" s="705"/>
      <c r="L38" s="705"/>
      <c r="M38" s="705"/>
      <c r="N38" s="705"/>
      <c r="O38" s="705"/>
      <c r="P38" s="705"/>
      <c r="Q38" s="705"/>
      <c r="R38" s="705"/>
      <c r="S38" s="705"/>
      <c r="T38" s="705"/>
      <c r="U38" s="706"/>
    </row>
    <row r="39" spans="2:21" ht="15.6">
      <c r="B39" s="698" t="s">
        <v>629</v>
      </c>
      <c r="C39" s="714" t="s">
        <v>630</v>
      </c>
      <c r="D39" s="709"/>
      <c r="E39" s="709"/>
      <c r="F39" s="709"/>
      <c r="G39" s="709"/>
      <c r="H39" s="709"/>
      <c r="I39" s="709"/>
      <c r="J39" s="709"/>
      <c r="K39" s="709"/>
      <c r="L39" s="709"/>
      <c r="M39" s="709"/>
      <c r="N39" s="709"/>
      <c r="O39" s="709"/>
      <c r="P39" s="709"/>
      <c r="Q39" s="709"/>
      <c r="R39" s="709"/>
      <c r="S39" s="709"/>
      <c r="T39" s="709"/>
      <c r="U39" s="710"/>
    </row>
    <row r="40" spans="2:21">
      <c r="B40" s="713"/>
      <c r="C40" s="705"/>
      <c r="D40" s="705"/>
      <c r="E40" s="705"/>
      <c r="F40" s="705"/>
      <c r="G40" s="705"/>
      <c r="H40" s="705"/>
      <c r="I40" s="705"/>
      <c r="J40" s="705"/>
      <c r="K40" s="705"/>
      <c r="L40" s="705"/>
      <c r="M40" s="705"/>
      <c r="N40" s="705"/>
      <c r="O40" s="705"/>
      <c r="P40" s="705"/>
      <c r="Q40" s="705"/>
      <c r="R40" s="705"/>
      <c r="S40" s="705"/>
      <c r="T40" s="705"/>
      <c r="U40" s="706"/>
    </row>
    <row r="41" spans="2:21" ht="38.25" customHeight="1">
      <c r="B41" s="707" t="s">
        <v>631</v>
      </c>
      <c r="C41" s="877" t="s">
        <v>632</v>
      </c>
      <c r="D41" s="877"/>
      <c r="E41" s="877"/>
      <c r="F41" s="877"/>
      <c r="G41" s="877"/>
      <c r="H41" s="877"/>
      <c r="I41" s="877"/>
      <c r="J41" s="877"/>
      <c r="K41" s="877"/>
      <c r="L41" s="877"/>
      <c r="M41" s="877"/>
      <c r="N41" s="877"/>
      <c r="O41" s="877"/>
      <c r="P41" s="877"/>
      <c r="Q41" s="877"/>
      <c r="R41" s="877"/>
      <c r="S41" s="877"/>
      <c r="T41" s="877"/>
      <c r="U41" s="878"/>
    </row>
    <row r="42" spans="2:21">
      <c r="B42" s="715"/>
      <c r="C42" s="709"/>
      <c r="D42" s="709"/>
      <c r="E42" s="709"/>
      <c r="F42" s="709"/>
      <c r="G42" s="709"/>
      <c r="H42" s="709"/>
      <c r="I42" s="709"/>
      <c r="J42" s="709"/>
      <c r="K42" s="709"/>
      <c r="L42" s="709"/>
      <c r="M42" s="709"/>
      <c r="N42" s="709"/>
      <c r="O42" s="709"/>
      <c r="P42" s="709"/>
      <c r="Q42" s="709"/>
      <c r="R42" s="709"/>
      <c r="S42" s="709"/>
      <c r="T42" s="709"/>
      <c r="U42" s="710"/>
    </row>
    <row r="43" spans="2:21" ht="15.6">
      <c r="B43" s="711" t="s">
        <v>633</v>
      </c>
      <c r="C43" s="712" t="s">
        <v>634</v>
      </c>
      <c r="D43" s="701"/>
      <c r="E43" s="701"/>
      <c r="F43" s="701"/>
      <c r="G43" s="701"/>
      <c r="H43" s="701"/>
      <c r="I43" s="701"/>
      <c r="J43" s="701"/>
      <c r="K43" s="701"/>
      <c r="L43" s="701"/>
      <c r="M43" s="701"/>
      <c r="N43" s="701"/>
      <c r="O43" s="701"/>
      <c r="P43" s="701"/>
      <c r="Q43" s="701"/>
      <c r="R43" s="701"/>
      <c r="S43" s="701"/>
      <c r="T43" s="701"/>
      <c r="U43" s="702"/>
    </row>
    <row r="44" spans="2:21">
      <c r="B44" s="716"/>
      <c r="C44" s="701"/>
      <c r="D44" s="701"/>
      <c r="E44" s="701"/>
      <c r="F44" s="701"/>
      <c r="G44" s="701"/>
      <c r="H44" s="701"/>
      <c r="I44" s="701"/>
      <c r="J44" s="701"/>
      <c r="K44" s="701"/>
      <c r="L44" s="701"/>
      <c r="M44" s="701"/>
      <c r="N44" s="701"/>
      <c r="O44" s="701"/>
      <c r="P44" s="701"/>
      <c r="Q44" s="701"/>
      <c r="R44" s="701"/>
      <c r="S44" s="701"/>
      <c r="T44" s="701"/>
      <c r="U44" s="702"/>
    </row>
    <row r="45" spans="2:21" ht="36" customHeight="1">
      <c r="B45" s="716"/>
      <c r="C45" s="865" t="s">
        <v>651</v>
      </c>
      <c r="D45" s="865"/>
      <c r="E45" s="865"/>
      <c r="F45" s="865"/>
      <c r="G45" s="865"/>
      <c r="H45" s="865"/>
      <c r="I45" s="865"/>
      <c r="J45" s="865"/>
      <c r="K45" s="865"/>
      <c r="L45" s="865"/>
      <c r="M45" s="865"/>
      <c r="N45" s="865"/>
      <c r="O45" s="865"/>
      <c r="P45" s="865"/>
      <c r="Q45" s="865"/>
      <c r="R45" s="865"/>
      <c r="S45" s="865"/>
      <c r="T45" s="865"/>
      <c r="U45" s="866"/>
    </row>
    <row r="46" spans="2:21">
      <c r="B46" s="716"/>
      <c r="C46" s="717"/>
      <c r="D46" s="701"/>
      <c r="E46" s="701"/>
      <c r="F46" s="701"/>
      <c r="G46" s="701"/>
      <c r="H46" s="701"/>
      <c r="I46" s="701"/>
      <c r="J46" s="701"/>
      <c r="K46" s="701"/>
      <c r="L46" s="701"/>
      <c r="M46" s="701"/>
      <c r="N46" s="701"/>
      <c r="O46" s="701"/>
      <c r="P46" s="701"/>
      <c r="Q46" s="701"/>
      <c r="R46" s="701"/>
      <c r="S46" s="701"/>
      <c r="T46" s="701"/>
      <c r="U46" s="702"/>
    </row>
    <row r="47" spans="2:21" ht="35.25" customHeight="1">
      <c r="B47" s="716"/>
      <c r="C47" s="865" t="s">
        <v>635</v>
      </c>
      <c r="D47" s="865"/>
      <c r="E47" s="865"/>
      <c r="F47" s="865"/>
      <c r="G47" s="865"/>
      <c r="H47" s="865"/>
      <c r="I47" s="865"/>
      <c r="J47" s="865"/>
      <c r="K47" s="865"/>
      <c r="L47" s="865"/>
      <c r="M47" s="865"/>
      <c r="N47" s="865"/>
      <c r="O47" s="865"/>
      <c r="P47" s="865"/>
      <c r="Q47" s="865"/>
      <c r="R47" s="865"/>
      <c r="S47" s="865"/>
      <c r="T47" s="865"/>
      <c r="U47" s="866"/>
    </row>
    <row r="48" spans="2:21">
      <c r="B48" s="716"/>
      <c r="C48" s="717"/>
      <c r="D48" s="701"/>
      <c r="E48" s="701"/>
      <c r="F48" s="701"/>
      <c r="G48" s="701"/>
      <c r="H48" s="701"/>
      <c r="I48" s="701"/>
      <c r="J48" s="701"/>
      <c r="K48" s="701"/>
      <c r="L48" s="701"/>
      <c r="M48" s="701"/>
      <c r="N48" s="701"/>
      <c r="O48" s="701"/>
      <c r="P48" s="701"/>
      <c r="Q48" s="701"/>
      <c r="R48" s="701"/>
      <c r="S48" s="701"/>
      <c r="T48" s="701"/>
      <c r="U48" s="702"/>
    </row>
    <row r="49" spans="2:21" ht="40.5" customHeight="1">
      <c r="B49" s="716"/>
      <c r="C49" s="865" t="s">
        <v>636</v>
      </c>
      <c r="D49" s="865"/>
      <c r="E49" s="865"/>
      <c r="F49" s="865"/>
      <c r="G49" s="865"/>
      <c r="H49" s="865"/>
      <c r="I49" s="865"/>
      <c r="J49" s="865"/>
      <c r="K49" s="865"/>
      <c r="L49" s="865"/>
      <c r="M49" s="865"/>
      <c r="N49" s="865"/>
      <c r="O49" s="865"/>
      <c r="P49" s="865"/>
      <c r="Q49" s="865"/>
      <c r="R49" s="865"/>
      <c r="S49" s="865"/>
      <c r="T49" s="865"/>
      <c r="U49" s="866"/>
    </row>
    <row r="50" spans="2:21">
      <c r="B50" s="716"/>
      <c r="C50" s="717"/>
      <c r="D50" s="701"/>
      <c r="E50" s="701"/>
      <c r="F50" s="701"/>
      <c r="G50" s="701"/>
      <c r="H50" s="701"/>
      <c r="I50" s="701"/>
      <c r="J50" s="701"/>
      <c r="K50" s="701"/>
      <c r="L50" s="701"/>
      <c r="M50" s="701"/>
      <c r="N50" s="701"/>
      <c r="O50" s="701"/>
      <c r="P50" s="701"/>
      <c r="Q50" s="701"/>
      <c r="R50" s="701"/>
      <c r="S50" s="701"/>
      <c r="T50" s="701"/>
      <c r="U50" s="702"/>
    </row>
    <row r="51" spans="2:21" ht="30" customHeight="1">
      <c r="B51" s="716"/>
      <c r="C51" s="865" t="s">
        <v>637</v>
      </c>
      <c r="D51" s="865"/>
      <c r="E51" s="865"/>
      <c r="F51" s="865"/>
      <c r="G51" s="865"/>
      <c r="H51" s="865"/>
      <c r="I51" s="865"/>
      <c r="J51" s="865"/>
      <c r="K51" s="865"/>
      <c r="L51" s="865"/>
      <c r="M51" s="865"/>
      <c r="N51" s="865"/>
      <c r="O51" s="865"/>
      <c r="P51" s="865"/>
      <c r="Q51" s="865"/>
      <c r="R51" s="865"/>
      <c r="S51" s="865"/>
      <c r="T51" s="865"/>
      <c r="U51" s="866"/>
    </row>
    <row r="52" spans="2:21" ht="15.6">
      <c r="B52" s="716"/>
      <c r="C52" s="700"/>
      <c r="D52" s="701"/>
      <c r="E52" s="701"/>
      <c r="F52" s="701"/>
      <c r="G52" s="701"/>
      <c r="H52" s="701"/>
      <c r="I52" s="701"/>
      <c r="J52" s="701"/>
      <c r="K52" s="701"/>
      <c r="L52" s="701"/>
      <c r="M52" s="701"/>
      <c r="N52" s="701"/>
      <c r="O52" s="701"/>
      <c r="P52" s="701"/>
      <c r="Q52" s="701"/>
      <c r="R52" s="701"/>
      <c r="S52" s="701"/>
      <c r="T52" s="701"/>
      <c r="U52" s="702"/>
    </row>
    <row r="53" spans="2:21" ht="31.5" customHeight="1">
      <c r="B53" s="716"/>
      <c r="C53" s="867" t="s">
        <v>650</v>
      </c>
      <c r="D53" s="867"/>
      <c r="E53" s="867"/>
      <c r="F53" s="867"/>
      <c r="G53" s="867"/>
      <c r="H53" s="867"/>
      <c r="I53" s="867"/>
      <c r="J53" s="867"/>
      <c r="K53" s="867"/>
      <c r="L53" s="867"/>
      <c r="M53" s="867"/>
      <c r="N53" s="867"/>
      <c r="O53" s="867"/>
      <c r="P53" s="867"/>
      <c r="Q53" s="867"/>
      <c r="R53" s="867"/>
      <c r="S53" s="867"/>
      <c r="T53" s="867"/>
      <c r="U53" s="868"/>
    </row>
    <row r="54" spans="2:21">
      <c r="B54" s="713"/>
      <c r="C54" s="705"/>
      <c r="D54" s="705"/>
      <c r="E54" s="705"/>
      <c r="F54" s="705"/>
      <c r="G54" s="705"/>
      <c r="H54" s="705"/>
      <c r="I54" s="705"/>
      <c r="J54" s="705"/>
      <c r="K54" s="705"/>
      <c r="L54" s="705"/>
      <c r="M54" s="705"/>
      <c r="N54" s="705"/>
      <c r="O54" s="705"/>
      <c r="P54" s="705"/>
      <c r="Q54" s="705"/>
      <c r="R54" s="705"/>
      <c r="S54" s="705"/>
      <c r="T54" s="705"/>
      <c r="U54" s="706"/>
    </row>
    <row r="55" spans="2:21" ht="48" customHeight="1">
      <c r="B55" s="698" t="s">
        <v>638</v>
      </c>
      <c r="C55" s="869" t="s">
        <v>639</v>
      </c>
      <c r="D55" s="869"/>
      <c r="E55" s="869"/>
      <c r="F55" s="869"/>
      <c r="G55" s="869"/>
      <c r="H55" s="869"/>
      <c r="I55" s="869"/>
      <c r="J55" s="869"/>
      <c r="K55" s="869"/>
      <c r="L55" s="869"/>
      <c r="M55" s="869"/>
      <c r="N55" s="869"/>
      <c r="O55" s="869"/>
      <c r="P55" s="869"/>
      <c r="Q55" s="869"/>
      <c r="R55" s="869"/>
      <c r="S55" s="869"/>
      <c r="T55" s="869"/>
      <c r="U55" s="870"/>
    </row>
    <row r="56" spans="2:21">
      <c r="B56" s="713"/>
      <c r="C56" s="705"/>
      <c r="D56" s="705"/>
      <c r="E56" s="705"/>
      <c r="F56" s="705"/>
      <c r="G56" s="705"/>
      <c r="H56" s="705"/>
      <c r="I56" s="705"/>
      <c r="J56" s="705"/>
      <c r="K56" s="705"/>
      <c r="L56" s="705"/>
      <c r="M56" s="705"/>
      <c r="N56" s="705"/>
      <c r="O56" s="705"/>
      <c r="P56" s="705"/>
      <c r="Q56" s="705"/>
      <c r="R56" s="705"/>
      <c r="S56" s="705"/>
      <c r="T56" s="705"/>
      <c r="U56" s="706"/>
    </row>
    <row r="57" spans="2:21" ht="34.5" customHeight="1">
      <c r="B57" s="698" t="s">
        <v>640</v>
      </c>
      <c r="C57" s="869" t="s">
        <v>641</v>
      </c>
      <c r="D57" s="869"/>
      <c r="E57" s="869"/>
      <c r="F57" s="869"/>
      <c r="G57" s="869"/>
      <c r="H57" s="869"/>
      <c r="I57" s="869"/>
      <c r="J57" s="869"/>
      <c r="K57" s="869"/>
      <c r="L57" s="869"/>
      <c r="M57" s="869"/>
      <c r="N57" s="869"/>
      <c r="O57" s="869"/>
      <c r="P57" s="869"/>
      <c r="Q57" s="869"/>
      <c r="R57" s="869"/>
      <c r="S57" s="869"/>
      <c r="T57" s="869"/>
      <c r="U57" s="870"/>
    </row>
    <row r="58" spans="2:21">
      <c r="B58" s="718"/>
      <c r="C58" s="705"/>
      <c r="D58" s="705"/>
      <c r="E58" s="705"/>
      <c r="F58" s="705"/>
      <c r="G58" s="705"/>
      <c r="H58" s="705"/>
      <c r="I58" s="705"/>
      <c r="J58" s="705"/>
      <c r="K58" s="705"/>
      <c r="L58" s="705"/>
      <c r="M58" s="705"/>
      <c r="N58" s="705"/>
      <c r="O58" s="705"/>
      <c r="P58" s="705"/>
      <c r="Q58" s="705"/>
      <c r="R58" s="705"/>
      <c r="S58" s="705"/>
      <c r="T58" s="705"/>
      <c r="U58" s="706"/>
    </row>
    <row r="59" spans="2:21" ht="30.75" customHeight="1">
      <c r="B59" s="707" t="s">
        <v>642</v>
      </c>
      <c r="C59" s="719" t="s">
        <v>643</v>
      </c>
      <c r="D59" s="720"/>
      <c r="E59" s="720"/>
      <c r="F59" s="720"/>
      <c r="G59" s="720"/>
      <c r="H59" s="720"/>
      <c r="I59" s="720"/>
      <c r="J59" s="720"/>
      <c r="K59" s="720"/>
      <c r="L59" s="720"/>
      <c r="M59" s="720"/>
      <c r="N59" s="720"/>
      <c r="O59" s="720"/>
      <c r="P59" s="720"/>
      <c r="Q59" s="720"/>
      <c r="R59" s="720"/>
      <c r="S59" s="720"/>
      <c r="T59" s="720"/>
      <c r="U59" s="721"/>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paperSize="3" scale="49"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view="pageBreakPreview" topLeftCell="A13" zoomScale="60" zoomScaleNormal="80" workbookViewId="0">
      <selection activeCell="C30" sqref="C30"/>
    </sheetView>
  </sheetViews>
  <sheetFormatPr defaultColWidth="9.109375" defaultRowHeight="15.6"/>
  <cols>
    <col min="1" max="1" width="3.109375" style="12" customWidth="1"/>
    <col min="2" max="2" width="61.6640625" style="10" customWidth="1"/>
    <col min="3" max="3" width="58.6640625" style="12" customWidth="1"/>
    <col min="4" max="4" width="62.5546875" style="12" customWidth="1"/>
    <col min="5" max="5" width="53.5546875" style="12" customWidth="1"/>
    <col min="6" max="6" width="47.109375" style="12" customWidth="1"/>
    <col min="7" max="7" width="9.109375" style="16"/>
    <col min="8" max="10" width="9.109375" style="12"/>
    <col min="11" max="11" width="26.109375" style="12" customWidth="1"/>
    <col min="12" max="12" width="59.88671875" style="17" customWidth="1"/>
    <col min="13" max="13" width="14.6640625" style="25" customWidth="1"/>
    <col min="14" max="14" width="29.6640625" style="17" customWidth="1"/>
    <col min="15" max="16384" width="9.109375" style="12"/>
  </cols>
  <sheetData>
    <row r="1" spans="2:20" ht="146.25" customHeight="1"/>
    <row r="3" spans="2:20" ht="25.5" customHeight="1">
      <c r="B3" s="880" t="s">
        <v>653</v>
      </c>
      <c r="C3" s="881"/>
      <c r="D3" s="881"/>
      <c r="E3" s="881"/>
      <c r="F3" s="882"/>
      <c r="G3" s="122"/>
    </row>
    <row r="4" spans="2:20" ht="16.5" customHeight="1">
      <c r="B4" s="883"/>
      <c r="C4" s="884"/>
      <c r="D4" s="884"/>
      <c r="E4" s="884"/>
      <c r="F4" s="885"/>
      <c r="G4" s="122"/>
    </row>
    <row r="5" spans="2:20" ht="71.25" customHeight="1">
      <c r="B5" s="883"/>
      <c r="C5" s="884"/>
      <c r="D5" s="884"/>
      <c r="E5" s="884"/>
      <c r="F5" s="885"/>
      <c r="G5" s="122"/>
    </row>
    <row r="6" spans="2:20" ht="21.75" customHeight="1">
      <c r="B6" s="886"/>
      <c r="C6" s="887"/>
      <c r="D6" s="887"/>
      <c r="E6" s="887"/>
      <c r="F6" s="888"/>
      <c r="G6" s="122"/>
    </row>
    <row r="8" spans="2:20" ht="21">
      <c r="B8" s="879" t="s">
        <v>466</v>
      </c>
      <c r="C8" s="879"/>
      <c r="D8" s="879"/>
      <c r="E8" s="879"/>
      <c r="F8" s="879"/>
      <c r="G8" s="879"/>
    </row>
    <row r="9" spans="2:20" ht="24.75" customHeight="1" thickBot="1">
      <c r="B9" s="114"/>
      <c r="C9" s="114"/>
      <c r="D9" s="114"/>
      <c r="E9" s="114"/>
      <c r="F9" s="114"/>
      <c r="G9" s="119"/>
    </row>
    <row r="10" spans="2:20" ht="27.75" customHeight="1" thickBot="1">
      <c r="B10" s="117" t="s">
        <v>168</v>
      </c>
      <c r="C10" s="102" t="s">
        <v>392</v>
      </c>
      <c r="D10" s="114"/>
      <c r="E10" s="114"/>
      <c r="F10" s="114"/>
      <c r="G10" s="119"/>
    </row>
    <row r="11" spans="2:20">
      <c r="B11" s="114"/>
      <c r="C11" s="114"/>
      <c r="D11" s="114"/>
      <c r="E11" s="114"/>
      <c r="F11" s="114"/>
      <c r="G11" s="119"/>
    </row>
    <row r="12" spans="2:20" s="9" customFormat="1" ht="31.5" customHeight="1" thickBot="1">
      <c r="B12" s="83" t="s">
        <v>568</v>
      </c>
      <c r="G12" s="28"/>
      <c r="L12" s="33"/>
      <c r="M12" s="33"/>
      <c r="N12" s="33"/>
      <c r="O12" s="33"/>
      <c r="P12" s="33"/>
      <c r="Q12" s="68"/>
      <c r="S12" s="8"/>
      <c r="T12" s="8"/>
    </row>
    <row r="13" spans="2:20" s="9" customFormat="1" ht="26.25" customHeight="1" thickBot="1">
      <c r="B13" s="102" t="s">
        <v>401</v>
      </c>
      <c r="C13" s="124" t="s">
        <v>607</v>
      </c>
      <c r="G13" s="109"/>
      <c r="L13" s="33"/>
      <c r="M13" s="33"/>
      <c r="N13" s="33"/>
      <c r="O13" s="33"/>
      <c r="P13" s="33"/>
      <c r="Q13" s="68"/>
      <c r="S13" s="8"/>
      <c r="T13" s="8"/>
    </row>
    <row r="14" spans="2:20" s="9" customFormat="1" ht="26.25" customHeight="1" thickBot="1">
      <c r="B14" s="102" t="s">
        <v>401</v>
      </c>
      <c r="C14" s="169" t="s">
        <v>602</v>
      </c>
      <c r="G14" s="123"/>
      <c r="L14" s="33"/>
      <c r="M14" s="33"/>
      <c r="N14" s="33"/>
      <c r="O14" s="33"/>
      <c r="P14" s="33"/>
      <c r="Q14" s="68"/>
      <c r="S14" s="8"/>
      <c r="T14" s="8"/>
    </row>
    <row r="15" spans="2:20" s="9" customFormat="1" ht="26.25" customHeight="1" thickBot="1">
      <c r="B15" s="102" t="s">
        <v>401</v>
      </c>
      <c r="C15" s="169" t="s">
        <v>603</v>
      </c>
      <c r="G15" s="123"/>
      <c r="L15" s="33"/>
      <c r="M15" s="33"/>
      <c r="N15" s="33"/>
      <c r="O15" s="33"/>
      <c r="P15" s="33"/>
      <c r="Q15" s="68"/>
      <c r="S15" s="8"/>
      <c r="T15" s="8"/>
    </row>
    <row r="16" spans="2:20" s="9" customFormat="1" ht="26.25" customHeight="1" thickBot="1">
      <c r="B16" s="102" t="s">
        <v>401</v>
      </c>
      <c r="C16" s="169" t="s">
        <v>604</v>
      </c>
      <c r="G16" s="123"/>
      <c r="L16" s="33"/>
      <c r="M16" s="33"/>
      <c r="N16" s="33"/>
      <c r="O16" s="33"/>
      <c r="P16" s="33"/>
      <c r="Q16" s="68"/>
      <c r="S16" s="8"/>
      <c r="T16" s="8"/>
    </row>
    <row r="17" spans="2:20" s="9" customFormat="1" ht="26.25" customHeight="1" thickBot="1">
      <c r="B17" s="102" t="s">
        <v>401</v>
      </c>
      <c r="C17" s="124" t="s">
        <v>605</v>
      </c>
      <c r="G17" s="109"/>
      <c r="L17" s="33"/>
      <c r="M17" s="33"/>
      <c r="N17" s="33"/>
      <c r="O17" s="33"/>
      <c r="P17" s="33"/>
      <c r="Q17" s="68"/>
      <c r="S17" s="8"/>
      <c r="T17" s="8"/>
    </row>
    <row r="18" spans="2:20" s="9" customFormat="1" ht="26.25" customHeight="1" thickBot="1">
      <c r="B18" s="102" t="s">
        <v>403</v>
      </c>
      <c r="C18" s="124" t="s">
        <v>606</v>
      </c>
      <c r="G18" s="123"/>
      <c r="L18" s="33"/>
      <c r="M18" s="33"/>
      <c r="N18" s="33"/>
      <c r="O18" s="33"/>
      <c r="P18" s="33"/>
      <c r="Q18" s="68"/>
      <c r="S18" s="8"/>
      <c r="T18" s="8"/>
    </row>
    <row r="19" spans="2:20" s="9" customFormat="1" ht="26.25" customHeight="1" thickBot="1">
      <c r="B19" s="102" t="s">
        <v>401</v>
      </c>
      <c r="C19" s="124" t="s">
        <v>608</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0" t="s">
        <v>522</v>
      </c>
      <c r="C21" s="240" t="s">
        <v>456</v>
      </c>
      <c r="D21" s="240" t="s">
        <v>432</v>
      </c>
      <c r="E21" s="240" t="s">
        <v>424</v>
      </c>
      <c r="F21" s="240" t="s">
        <v>535</v>
      </c>
      <c r="G21" s="40"/>
      <c r="M21" s="25"/>
      <c r="T21" s="25"/>
    </row>
    <row r="22" spans="2:20" s="103" customFormat="1" ht="36" customHeight="1">
      <c r="B22" s="644" t="s">
        <v>525</v>
      </c>
      <c r="C22" s="650" t="s">
        <v>422</v>
      </c>
      <c r="D22" s="653" t="s">
        <v>428</v>
      </c>
      <c r="E22" s="657" t="s">
        <v>567</v>
      </c>
      <c r="F22" s="653" t="s">
        <v>433</v>
      </c>
      <c r="G22" s="171"/>
      <c r="M22" s="642"/>
      <c r="T22" s="642"/>
    </row>
    <row r="23" spans="2:20" s="103" customFormat="1" ht="35.25" customHeight="1">
      <c r="B23" s="645" t="s">
        <v>443</v>
      </c>
      <c r="C23" s="651" t="s">
        <v>423</v>
      </c>
      <c r="D23" s="654" t="s">
        <v>429</v>
      </c>
      <c r="E23" s="658" t="s">
        <v>567</v>
      </c>
      <c r="F23" s="654" t="s">
        <v>433</v>
      </c>
      <c r="G23" s="171"/>
      <c r="M23" s="642"/>
      <c r="T23" s="642"/>
    </row>
    <row r="24" spans="2:20" s="103" customFormat="1" ht="34.5" customHeight="1">
      <c r="B24" s="645" t="s">
        <v>440</v>
      </c>
      <c r="C24" s="651" t="s">
        <v>423</v>
      </c>
      <c r="D24" s="654" t="s">
        <v>430</v>
      </c>
      <c r="E24" s="658" t="s">
        <v>567</v>
      </c>
      <c r="F24" s="654" t="s">
        <v>433</v>
      </c>
      <c r="G24" s="171"/>
      <c r="M24" s="642"/>
      <c r="T24" s="642"/>
    </row>
    <row r="25" spans="2:20" s="103" customFormat="1" ht="32.25" customHeight="1">
      <c r="B25" s="646" t="s">
        <v>441</v>
      </c>
      <c r="C25" s="651" t="s">
        <v>422</v>
      </c>
      <c r="D25" s="654" t="s">
        <v>431</v>
      </c>
      <c r="E25" s="659" t="s">
        <v>586</v>
      </c>
      <c r="F25" s="662"/>
      <c r="G25" s="171"/>
      <c r="M25" s="642"/>
      <c r="T25" s="642"/>
    </row>
    <row r="26" spans="2:20" s="103" customFormat="1" ht="30.75" customHeight="1">
      <c r="B26" s="647" t="s">
        <v>523</v>
      </c>
      <c r="C26" s="651" t="s">
        <v>422</v>
      </c>
      <c r="D26" s="654"/>
      <c r="E26" s="659"/>
      <c r="F26" s="662"/>
      <c r="G26" s="171"/>
      <c r="M26" s="642"/>
      <c r="T26" s="642"/>
    </row>
    <row r="27" spans="2:20" s="103" customFormat="1" ht="32.25" customHeight="1">
      <c r="B27" s="648" t="s">
        <v>524</v>
      </c>
      <c r="C27" s="651" t="s">
        <v>422</v>
      </c>
      <c r="D27" s="655" t="s">
        <v>520</v>
      </c>
      <c r="E27" s="659"/>
      <c r="F27" s="662"/>
      <c r="G27" s="171"/>
      <c r="M27" s="642"/>
      <c r="T27" s="642"/>
    </row>
    <row r="28" spans="2:20" s="103" customFormat="1" ht="27" customHeight="1">
      <c r="B28" s="646" t="s">
        <v>442</v>
      </c>
      <c r="C28" s="651" t="s">
        <v>425</v>
      </c>
      <c r="D28" s="654" t="s">
        <v>467</v>
      </c>
      <c r="E28" s="659" t="s">
        <v>444</v>
      </c>
      <c r="F28" s="662"/>
      <c r="G28" s="171"/>
      <c r="M28" s="642"/>
      <c r="T28" s="642"/>
    </row>
    <row r="29" spans="2:20" s="103" customFormat="1" ht="27" customHeight="1">
      <c r="B29" s="648" t="s">
        <v>437</v>
      </c>
      <c r="C29" s="651" t="s">
        <v>422</v>
      </c>
      <c r="D29" s="654"/>
      <c r="E29" s="659"/>
      <c r="F29" s="654" t="s">
        <v>393</v>
      </c>
      <c r="G29" s="171"/>
      <c r="M29" s="642"/>
      <c r="T29" s="642"/>
    </row>
    <row r="30" spans="2:20" s="103" customFormat="1" ht="32.25" customHeight="1">
      <c r="B30" s="646" t="s">
        <v>204</v>
      </c>
      <c r="C30" s="651" t="s">
        <v>427</v>
      </c>
      <c r="D30" s="654" t="s">
        <v>537</v>
      </c>
      <c r="E30" s="660"/>
      <c r="F30" s="654" t="s">
        <v>536</v>
      </c>
      <c r="G30" s="643"/>
      <c r="M30" s="642"/>
    </row>
    <row r="31" spans="2:20" s="103" customFormat="1" ht="27.75" customHeight="1">
      <c r="B31" s="649" t="s">
        <v>521</v>
      </c>
      <c r="C31" s="652" t="s">
        <v>426</v>
      </c>
      <c r="D31" s="656"/>
      <c r="E31" s="661"/>
      <c r="F31" s="656"/>
      <c r="G31" s="643"/>
      <c r="M31" s="642"/>
    </row>
    <row r="32" spans="2:20" s="103" customFormat="1" ht="23.25" customHeight="1">
      <c r="C32" s="172"/>
      <c r="D32" s="172"/>
      <c r="E32" s="172"/>
      <c r="G32" s="643"/>
      <c r="M32" s="642"/>
    </row>
    <row r="33" spans="2:13" s="17" customFormat="1">
      <c r="B33" s="172"/>
      <c r="C33" s="170"/>
      <c r="D33" s="170"/>
      <c r="E33" s="170"/>
      <c r="G33" s="160"/>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09375" defaultRowHeight="14.4"/>
  <cols>
    <col min="1" max="1" width="61.109375" style="12" bestFit="1" customWidth="1"/>
    <col min="2" max="2" width="13.6640625" style="12" customWidth="1"/>
    <col min="3" max="3" width="9.109375" style="10"/>
    <col min="4" max="4" width="15" style="12" customWidth="1"/>
    <col min="5" max="5" width="11.5546875" style="10" customWidth="1"/>
    <col min="6" max="6" width="24.109375" style="12" customWidth="1"/>
    <col min="7" max="7" width="32" style="12" customWidth="1"/>
    <col min="8" max="8" width="14.6640625" style="12" customWidth="1"/>
    <col min="9" max="16384" width="9.109375" style="12"/>
  </cols>
  <sheetData>
    <row r="1" spans="1:8">
      <c r="A1" s="8" t="s">
        <v>396</v>
      </c>
      <c r="B1" s="8" t="s">
        <v>41</v>
      </c>
      <c r="C1" s="120" t="s">
        <v>231</v>
      </c>
      <c r="D1" s="8" t="s">
        <v>400</v>
      </c>
      <c r="E1" s="120" t="s">
        <v>435</v>
      </c>
      <c r="F1" s="120" t="s">
        <v>531</v>
      </c>
      <c r="G1" s="120" t="s">
        <v>550</v>
      </c>
      <c r="H1" s="120" t="s">
        <v>561</v>
      </c>
    </row>
    <row r="2" spans="1:8">
      <c r="A2" s="12" t="s">
        <v>29</v>
      </c>
      <c r="B2" s="12" t="s">
        <v>27</v>
      </c>
      <c r="C2" s="10">
        <v>2006</v>
      </c>
      <c r="D2" s="12" t="s">
        <v>401</v>
      </c>
      <c r="E2" s="10">
        <f>'2. LRAMVA Threshold'!D9</f>
        <v>2013</v>
      </c>
      <c r="F2" s="26" t="s">
        <v>167</v>
      </c>
      <c r="G2" s="12" t="s">
        <v>551</v>
      </c>
      <c r="H2" s="12" t="s">
        <v>569</v>
      </c>
    </row>
    <row r="3" spans="1:8">
      <c r="A3" s="12" t="s">
        <v>357</v>
      </c>
      <c r="B3" s="12" t="s">
        <v>27</v>
      </c>
      <c r="C3" s="10">
        <v>2007</v>
      </c>
      <c r="D3" s="12" t="s">
        <v>402</v>
      </c>
      <c r="E3" s="10">
        <f>'2. LRAMVA Threshold'!D24</f>
        <v>2020</v>
      </c>
      <c r="F3" s="12" t="s">
        <v>532</v>
      </c>
      <c r="G3" s="12" t="s">
        <v>552</v>
      </c>
      <c r="H3" s="12" t="s">
        <v>562</v>
      </c>
    </row>
    <row r="4" spans="1:8">
      <c r="A4" s="12" t="s">
        <v>358</v>
      </c>
      <c r="B4" s="12" t="s">
        <v>28</v>
      </c>
      <c r="C4" s="10">
        <v>2008</v>
      </c>
      <c r="D4" s="12" t="s">
        <v>403</v>
      </c>
      <c r="F4" s="12" t="s">
        <v>166</v>
      </c>
      <c r="G4" s="12" t="s">
        <v>553</v>
      </c>
    </row>
    <row r="5" spans="1:8">
      <c r="A5" s="12" t="s">
        <v>359</v>
      </c>
      <c r="B5" s="12" t="s">
        <v>28</v>
      </c>
      <c r="C5" s="10">
        <v>2009</v>
      </c>
      <c r="F5" s="12" t="s">
        <v>354</v>
      </c>
      <c r="G5" s="12" t="s">
        <v>554</v>
      </c>
    </row>
    <row r="6" spans="1:8">
      <c r="A6" s="12" t="s">
        <v>360</v>
      </c>
      <c r="B6" s="12" t="s">
        <v>28</v>
      </c>
      <c r="C6" s="10">
        <v>2010</v>
      </c>
      <c r="F6" s="12" t="s">
        <v>355</v>
      </c>
      <c r="G6" s="12" t="s">
        <v>555</v>
      </c>
    </row>
    <row r="7" spans="1:8">
      <c r="A7" s="12" t="s">
        <v>361</v>
      </c>
      <c r="B7" s="12" t="s">
        <v>28</v>
      </c>
      <c r="C7" s="10">
        <v>2011</v>
      </c>
      <c r="F7" s="12" t="s">
        <v>356</v>
      </c>
      <c r="G7" s="12" t="s">
        <v>556</v>
      </c>
    </row>
    <row r="8" spans="1:8">
      <c r="A8" s="12" t="s">
        <v>362</v>
      </c>
      <c r="B8" s="12" t="s">
        <v>28</v>
      </c>
      <c r="C8" s="10">
        <v>2012</v>
      </c>
      <c r="F8" s="12" t="s">
        <v>539</v>
      </c>
      <c r="G8" s="12" t="s">
        <v>557</v>
      </c>
    </row>
    <row r="9" spans="1:8">
      <c r="A9" s="12" t="s">
        <v>363</v>
      </c>
      <c r="B9" s="12" t="s">
        <v>28</v>
      </c>
      <c r="C9" s="10">
        <v>2013</v>
      </c>
      <c r="G9" s="12" t="s">
        <v>558</v>
      </c>
    </row>
    <row r="10" spans="1:8">
      <c r="A10" s="12" t="s">
        <v>364</v>
      </c>
      <c r="B10" s="12" t="s">
        <v>28</v>
      </c>
      <c r="C10" s="10">
        <v>2014</v>
      </c>
      <c r="G10" s="12" t="s">
        <v>559</v>
      </c>
    </row>
    <row r="11" spans="1:8">
      <c r="A11" s="12" t="s">
        <v>365</v>
      </c>
      <c r="B11" s="12" t="s">
        <v>28</v>
      </c>
      <c r="C11" s="10">
        <v>2015</v>
      </c>
      <c r="G11" s="12" t="s">
        <v>560</v>
      </c>
    </row>
    <row r="12" spans="1:8">
      <c r="A12" s="12" t="s">
        <v>366</v>
      </c>
      <c r="B12" s="12" t="s">
        <v>28</v>
      </c>
      <c r="C12" s="10">
        <v>2016</v>
      </c>
    </row>
    <row r="13" spans="1:8">
      <c r="A13" s="12" t="s">
        <v>367</v>
      </c>
      <c r="B13" s="12" t="s">
        <v>28</v>
      </c>
      <c r="C13" s="10">
        <v>2017</v>
      </c>
    </row>
    <row r="14" spans="1:8">
      <c r="A14" s="12" t="s">
        <v>368</v>
      </c>
      <c r="B14" s="12" t="s">
        <v>28</v>
      </c>
      <c r="C14" s="10">
        <v>2018</v>
      </c>
    </row>
    <row r="15" spans="1:8">
      <c r="A15" s="12" t="s">
        <v>369</v>
      </c>
      <c r="B15" s="12" t="s">
        <v>28</v>
      </c>
      <c r="C15" s="10">
        <v>2019</v>
      </c>
    </row>
    <row r="16" spans="1:8">
      <c r="A16" s="12" t="s">
        <v>370</v>
      </c>
      <c r="B16" s="12" t="s">
        <v>28</v>
      </c>
      <c r="C16" s="10">
        <v>2020</v>
      </c>
    </row>
    <row r="17" spans="1:2">
      <c r="A17" s="12" t="s">
        <v>371</v>
      </c>
      <c r="B17" s="12" t="s">
        <v>28</v>
      </c>
    </row>
    <row r="18" spans="1:2">
      <c r="A18" s="12" t="s">
        <v>372</v>
      </c>
      <c r="B18" s="12" t="s">
        <v>28</v>
      </c>
    </row>
    <row r="19" spans="1:2">
      <c r="A19" s="12" t="s">
        <v>373</v>
      </c>
      <c r="B19" s="12" t="s">
        <v>28</v>
      </c>
    </row>
    <row r="20" spans="1:2">
      <c r="A20" s="12" t="s">
        <v>374</v>
      </c>
      <c r="B20" s="12" t="s">
        <v>28</v>
      </c>
    </row>
    <row r="21" spans="1:2">
      <c r="A21" s="12" t="s">
        <v>375</v>
      </c>
      <c r="B21" s="12" t="s">
        <v>28</v>
      </c>
    </row>
    <row r="22" spans="1:2">
      <c r="A22" s="12" t="s">
        <v>376</v>
      </c>
      <c r="B22" s="12" t="s">
        <v>28</v>
      </c>
    </row>
    <row r="23" spans="1:2">
      <c r="A23" s="12" t="s">
        <v>377</v>
      </c>
      <c r="B23" s="12" t="s">
        <v>28</v>
      </c>
    </row>
    <row r="24" spans="1:2">
      <c r="A24" s="12" t="s">
        <v>378</v>
      </c>
      <c r="B24" s="12" t="s">
        <v>28</v>
      </c>
    </row>
    <row r="25" spans="1:2">
      <c r="A25" s="12" t="s">
        <v>379</v>
      </c>
      <c r="B25" s="12" t="s">
        <v>28</v>
      </c>
    </row>
    <row r="26" spans="1:2">
      <c r="A26" s="12" t="s">
        <v>32</v>
      </c>
      <c r="B26" s="12" t="s">
        <v>27</v>
      </c>
    </row>
    <row r="27" spans="1:2">
      <c r="A27" s="12" t="s">
        <v>380</v>
      </c>
      <c r="B27" s="12" t="s">
        <v>28</v>
      </c>
    </row>
    <row r="28" spans="1:2">
      <c r="A28" s="12" t="s">
        <v>381</v>
      </c>
      <c r="B28" s="12" t="s">
        <v>28</v>
      </c>
    </row>
    <row r="29" spans="1:2">
      <c r="A29" s="12" t="s">
        <v>382</v>
      </c>
      <c r="B29" s="12" t="s">
        <v>28</v>
      </c>
    </row>
    <row r="30" spans="1:2">
      <c r="A30" s="12" t="s">
        <v>30</v>
      </c>
      <c r="B30" s="12" t="s">
        <v>28</v>
      </c>
    </row>
    <row r="31" spans="1:2">
      <c r="A31" s="12" t="s">
        <v>383</v>
      </c>
      <c r="B31" s="12" t="s">
        <v>28</v>
      </c>
    </row>
    <row r="32" spans="1:2">
      <c r="A32" s="12" t="s">
        <v>384</v>
      </c>
      <c r="B32" s="12" t="s">
        <v>28</v>
      </c>
    </row>
    <row r="33" spans="1:2">
      <c r="A33" s="12" t="s">
        <v>385</v>
      </c>
      <c r="B33" s="12" t="s">
        <v>28</v>
      </c>
    </row>
    <row r="34" spans="1:2">
      <c r="A34" s="12" t="s">
        <v>386</v>
      </c>
      <c r="B34" s="12" t="s">
        <v>28</v>
      </c>
    </row>
    <row r="35" spans="1:2">
      <c r="A35" s="12" t="s">
        <v>387</v>
      </c>
      <c r="B35" s="12" t="s">
        <v>28</v>
      </c>
    </row>
    <row r="36" spans="1:2">
      <c r="A36" s="12" t="s">
        <v>388</v>
      </c>
      <c r="B36" s="12" t="s">
        <v>28</v>
      </c>
    </row>
    <row r="37" spans="1:2">
      <c r="A37" s="12" t="s">
        <v>389</v>
      </c>
      <c r="B37" s="12" t="s">
        <v>28</v>
      </c>
    </row>
    <row r="38" spans="1:2">
      <c r="A38" s="12" t="s">
        <v>390</v>
      </c>
      <c r="B38" s="12" t="s">
        <v>28</v>
      </c>
    </row>
    <row r="39" spans="1:2">
      <c r="A39" s="12" t="s">
        <v>391</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49"/>
  <sheetViews>
    <sheetView topLeftCell="A52" zoomScale="85" zoomScaleNormal="85" zoomScaleSheetLayoutView="85" workbookViewId="0">
      <selection activeCell="H123" sqref="H123"/>
    </sheetView>
  </sheetViews>
  <sheetFormatPr defaultColWidth="9.109375" defaultRowHeight="15.6"/>
  <cols>
    <col min="1" max="1" width="2.6640625" style="9" customWidth="1"/>
    <col min="2" max="2" width="33.5546875" style="9" customWidth="1"/>
    <col min="3" max="4" width="29.5546875" style="9" customWidth="1"/>
    <col min="5" max="5" width="24.44140625" style="17" customWidth="1"/>
    <col min="6" max="6" width="34.44140625" style="9" customWidth="1"/>
    <col min="7" max="7" width="27.5546875" style="9" customWidth="1"/>
    <col min="8" max="8" width="28.88671875" style="9" customWidth="1"/>
    <col min="9" max="9" width="23.109375" style="9" customWidth="1"/>
    <col min="10" max="10" width="22" style="9" hidden="1" customWidth="1"/>
    <col min="11" max="11" width="19.6640625" style="9" hidden="1" customWidth="1"/>
    <col min="12" max="12" width="21.6640625" style="9" hidden="1" customWidth="1"/>
    <col min="13" max="13" width="24" style="9" hidden="1" customWidth="1"/>
    <col min="14" max="14" width="24.109375" style="9" hidden="1" customWidth="1"/>
    <col min="15" max="15" width="21.44140625" style="9" hidden="1" customWidth="1"/>
    <col min="16" max="16" width="22.109375" style="9" hidden="1" customWidth="1"/>
    <col min="17" max="17" width="16.44140625" style="9" hidden="1" customWidth="1"/>
    <col min="18" max="18" width="27.44140625" style="9" customWidth="1"/>
    <col min="19" max="19" width="17.109375" style="9" customWidth="1"/>
    <col min="20" max="20" width="13.6640625" style="8" customWidth="1"/>
    <col min="21" max="21" width="6.33203125" style="8" customWidth="1"/>
    <col min="22" max="22" width="13.5546875" style="9" customWidth="1"/>
    <col min="23" max="23" width="15.33203125" style="9" customWidth="1"/>
    <col min="24" max="24" width="9.109375" style="9"/>
    <col min="25" max="26" width="9.44140625" style="9" bestFit="1" customWidth="1"/>
    <col min="27" max="27" width="9.109375" style="9"/>
    <col min="28" max="29" width="9.44140625" style="9" bestFit="1" customWidth="1"/>
    <col min="30" max="30" width="9.109375" style="9"/>
    <col min="31" max="31" width="14.5546875" style="9" bestFit="1" customWidth="1"/>
    <col min="32" max="16384" width="9.1093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168</v>
      </c>
      <c r="C4" s="126" t="s">
        <v>172</v>
      </c>
      <c r="E4" s="9"/>
      <c r="T4" s="9"/>
      <c r="V4" s="8"/>
    </row>
    <row r="5" spans="2:22" ht="26.25" customHeight="1" thickBot="1">
      <c r="C5" s="129" t="s">
        <v>169</v>
      </c>
      <c r="E5" s="9"/>
      <c r="T5" s="9"/>
      <c r="V5" s="8"/>
    </row>
    <row r="6" spans="2:22" ht="27" customHeight="1" thickBot="1">
      <c r="B6" s="83"/>
      <c r="C6" s="566" t="s">
        <v>533</v>
      </c>
      <c r="D6" s="17"/>
      <c r="E6" s="9"/>
      <c r="T6" s="9"/>
      <c r="V6" s="8"/>
    </row>
    <row r="7" spans="2:22" ht="21" customHeight="1">
      <c r="B7" s="534"/>
      <c r="C7" s="17"/>
      <c r="D7" s="17"/>
      <c r="E7" s="9"/>
      <c r="T7" s="9"/>
      <c r="V7" s="8"/>
    </row>
    <row r="8" spans="2:22" ht="24.75" customHeight="1">
      <c r="B8" s="117" t="s">
        <v>236</v>
      </c>
      <c r="C8" s="186" t="s">
        <v>663</v>
      </c>
      <c r="D8" s="598"/>
      <c r="E8" s="9"/>
      <c r="T8" s="9"/>
      <c r="V8" s="8"/>
    </row>
    <row r="9" spans="2:22" ht="41.25" customHeight="1">
      <c r="B9" s="548" t="s">
        <v>503</v>
      </c>
      <c r="C9" s="544"/>
      <c r="D9" s="542"/>
      <c r="E9" s="542"/>
      <c r="F9" s="542"/>
      <c r="G9" s="542"/>
      <c r="H9" s="542"/>
      <c r="I9" s="542"/>
      <c r="J9" s="543"/>
      <c r="K9" s="543"/>
      <c r="L9" s="543"/>
      <c r="M9" s="18"/>
      <c r="T9" s="9"/>
      <c r="V9" s="8"/>
    </row>
    <row r="10" spans="2:22" ht="10.5" customHeight="1">
      <c r="B10" s="548"/>
      <c r="C10" s="544"/>
      <c r="D10" s="542"/>
      <c r="E10" s="542"/>
      <c r="F10" s="542"/>
      <c r="G10" s="542"/>
      <c r="H10" s="542"/>
      <c r="I10" s="542"/>
      <c r="J10" s="543"/>
      <c r="K10" s="543"/>
      <c r="L10" s="543"/>
      <c r="M10" s="18"/>
      <c r="T10" s="9"/>
      <c r="V10" s="8"/>
    </row>
    <row r="11" spans="2:22" s="546" customFormat="1" ht="26.25" customHeight="1">
      <c r="B11" s="565" t="s">
        <v>538</v>
      </c>
      <c r="C11" s="564"/>
      <c r="D11" s="564"/>
      <c r="E11" s="564"/>
      <c r="F11" s="564"/>
      <c r="G11" s="564"/>
      <c r="H11" s="564"/>
      <c r="T11" s="547"/>
      <c r="U11" s="547"/>
    </row>
    <row r="12" spans="2:22" s="32" customFormat="1" ht="18.75" customHeight="1">
      <c r="B12" s="541"/>
      <c r="T12" s="183"/>
      <c r="U12" s="183"/>
    </row>
    <row r="13" spans="2:22" s="32" customFormat="1" ht="22.5" customHeight="1" thickBot="1">
      <c r="B13" s="182" t="s">
        <v>493</v>
      </c>
      <c r="C13" s="17"/>
      <c r="F13" s="182" t="s">
        <v>494</v>
      </c>
      <c r="G13" s="36"/>
      <c r="H13" s="31"/>
      <c r="I13" s="9"/>
      <c r="J13" s="181" t="s">
        <v>491</v>
      </c>
      <c r="N13" s="103"/>
      <c r="P13" s="9"/>
      <c r="Q13" s="184"/>
      <c r="R13" s="42"/>
      <c r="T13" s="183"/>
      <c r="U13" s="183"/>
    </row>
    <row r="14" spans="2:22" ht="29.25" customHeight="1" thickBot="1">
      <c r="B14" s="124" t="s">
        <v>529</v>
      </c>
      <c r="D14" s="539" t="s">
        <v>738</v>
      </c>
      <c r="E14" s="130"/>
      <c r="F14" s="124" t="s">
        <v>530</v>
      </c>
      <c r="H14" s="539" t="s">
        <v>741</v>
      </c>
      <c r="J14" s="124" t="s">
        <v>500</v>
      </c>
      <c r="L14" s="131"/>
      <c r="N14" s="103"/>
      <c r="Q14" s="99"/>
      <c r="R14" s="96"/>
    </row>
    <row r="15" spans="2:22" ht="26.25" customHeight="1" thickBot="1">
      <c r="B15" s="124" t="s">
        <v>409</v>
      </c>
      <c r="C15" s="106"/>
      <c r="D15" s="539" t="s">
        <v>739</v>
      </c>
      <c r="F15" s="124" t="s">
        <v>399</v>
      </c>
      <c r="G15" s="127"/>
      <c r="H15" s="539" t="s">
        <v>740</v>
      </c>
      <c r="I15" s="17"/>
      <c r="J15" s="124" t="s">
        <v>501</v>
      </c>
      <c r="L15" s="131"/>
      <c r="M15" s="103"/>
      <c r="Q15" s="108"/>
      <c r="R15" s="96"/>
    </row>
    <row r="16" spans="2:22" ht="28.5" customHeight="1" thickBot="1">
      <c r="B16" s="124" t="s">
        <v>439</v>
      </c>
      <c r="C16" s="106"/>
      <c r="D16" s="540">
        <v>2017</v>
      </c>
      <c r="E16" s="103"/>
      <c r="F16" s="124" t="s">
        <v>419</v>
      </c>
      <c r="G16" s="125"/>
      <c r="H16" s="540" t="s">
        <v>747</v>
      </c>
      <c r="I16" s="103"/>
      <c r="K16" s="192"/>
      <c r="L16" s="192"/>
      <c r="M16" s="192"/>
      <c r="N16" s="192"/>
      <c r="Q16" s="115"/>
      <c r="R16" s="96"/>
    </row>
    <row r="17" spans="1:21" ht="29.25" customHeight="1" thickBot="1">
      <c r="B17" s="124" t="s">
        <v>406</v>
      </c>
      <c r="C17" s="106"/>
      <c r="D17" s="131">
        <v>349899</v>
      </c>
      <c r="E17" s="121"/>
      <c r="F17" s="731" t="s">
        <v>655</v>
      </c>
      <c r="G17" s="192"/>
      <c r="H17" s="725"/>
      <c r="I17" s="17"/>
      <c r="M17" s="192"/>
      <c r="N17" s="192"/>
      <c r="P17" s="99"/>
      <c r="Q17" s="99"/>
      <c r="R17" s="96"/>
    </row>
    <row r="18" spans="1:21" s="28" customFormat="1" ht="29.25" customHeight="1">
      <c r="B18" s="124"/>
      <c r="C18" s="726"/>
      <c r="D18" s="724"/>
      <c r="E18" s="727"/>
      <c r="F18" s="723"/>
      <c r="G18" s="728"/>
      <c r="H18" s="729"/>
      <c r="I18" s="160"/>
      <c r="M18" s="728"/>
      <c r="N18" s="728"/>
      <c r="P18" s="728"/>
      <c r="Q18" s="728"/>
      <c r="R18" s="730"/>
      <c r="T18" s="37"/>
      <c r="U18" s="37"/>
    </row>
    <row r="19" spans="1:21" ht="27.75" customHeight="1" thickBot="1">
      <c r="E19" s="9"/>
      <c r="F19" s="124" t="s">
        <v>420</v>
      </c>
      <c r="G19" s="600" t="s">
        <v>349</v>
      </c>
      <c r="H19" s="239">
        <f>SUM(R54,R57,R60,R63,R66,R69,R72,R75,R78)</f>
        <v>784881.04293849948</v>
      </c>
      <c r="I19" s="17"/>
      <c r="J19" s="115"/>
      <c r="K19" s="115"/>
      <c r="L19" s="115"/>
      <c r="M19" s="115"/>
      <c r="N19" s="115"/>
      <c r="P19" s="115"/>
      <c r="Q19" s="115"/>
      <c r="R19" s="96"/>
    </row>
    <row r="20" spans="1:21" ht="27.75" customHeight="1" thickBot="1">
      <c r="E20" s="9"/>
      <c r="F20" s="124" t="s">
        <v>421</v>
      </c>
      <c r="G20" s="600" t="s">
        <v>350</v>
      </c>
      <c r="H20" s="239">
        <f>SUM(R55,R58,R61,R64,R67,R70,R73,R76,R79)</f>
        <v>-130324.26859999998</v>
      </c>
      <c r="I20" s="17"/>
      <c r="J20" s="115"/>
      <c r="P20" s="115"/>
      <c r="Q20" s="115"/>
      <c r="R20" s="96"/>
    </row>
    <row r="21" spans="1:21" ht="27.75" customHeight="1" thickBot="1">
      <c r="C21" s="32"/>
      <c r="D21" s="32"/>
      <c r="E21" s="32"/>
      <c r="F21" s="124" t="s">
        <v>394</v>
      </c>
      <c r="G21" s="600" t="s">
        <v>351</v>
      </c>
      <c r="H21" s="185">
        <f>R84</f>
        <v>24017.971258898804</v>
      </c>
      <c r="I21" s="103"/>
      <c r="P21" s="115"/>
      <c r="Q21" s="115"/>
      <c r="R21" s="96"/>
    </row>
    <row r="22" spans="1:21" ht="27.75" customHeight="1">
      <c r="C22" s="32"/>
      <c r="D22" s="32"/>
      <c r="E22" s="32"/>
      <c r="F22" s="124" t="s">
        <v>495</v>
      </c>
      <c r="G22" s="600" t="s">
        <v>434</v>
      </c>
      <c r="H22" s="185">
        <f>H19+H20+H21</f>
        <v>678574.74559739837</v>
      </c>
      <c r="I22" s="103"/>
      <c r="P22" s="192"/>
      <c r="Q22" s="192"/>
      <c r="R22" s="96"/>
    </row>
    <row r="23" spans="1:21" ht="22.5" customHeight="1">
      <c r="A23" s="28"/>
      <c r="E23" s="9"/>
    </row>
    <row r="24" spans="1:21" ht="13.5" customHeight="1">
      <c r="A24" s="28"/>
      <c r="B24" s="118" t="s">
        <v>404</v>
      </c>
      <c r="C24" s="35"/>
      <c r="E24" s="9"/>
    </row>
    <row r="25" spans="1:21" ht="13.5" customHeight="1">
      <c r="A25" s="28"/>
      <c r="B25" s="118"/>
      <c r="C25" s="35"/>
      <c r="E25" s="9"/>
    </row>
    <row r="26" spans="1:21" ht="150.75" customHeight="1">
      <c r="A26" s="28"/>
      <c r="B26" s="891" t="s">
        <v>662</v>
      </c>
      <c r="C26" s="891"/>
      <c r="D26" s="891"/>
      <c r="E26" s="891"/>
      <c r="F26" s="891"/>
      <c r="G26" s="891"/>
    </row>
    <row r="27" spans="1:21" ht="14.25" customHeight="1">
      <c r="A27" s="28"/>
      <c r="B27" s="545"/>
      <c r="C27" s="545"/>
      <c r="D27" s="535"/>
      <c r="E27" s="535"/>
      <c r="F27" s="535"/>
      <c r="G27" s="545"/>
    </row>
    <row r="28" spans="1:21" s="17" customFormat="1" ht="27" customHeight="1">
      <c r="B28" s="894" t="s">
        <v>492</v>
      </c>
      <c r="C28" s="895"/>
      <c r="D28" s="132" t="s">
        <v>41</v>
      </c>
      <c r="E28" s="133" t="s">
        <v>652</v>
      </c>
      <c r="F28" s="133" t="s">
        <v>394</v>
      </c>
      <c r="G28" s="134" t="s">
        <v>395</v>
      </c>
      <c r="T28" s="135"/>
      <c r="U28" s="135"/>
    </row>
    <row r="29" spans="1:21" ht="20.25" customHeight="1">
      <c r="B29" s="889" t="s">
        <v>29</v>
      </c>
      <c r="C29" s="890"/>
      <c r="D29" s="635" t="s">
        <v>27</v>
      </c>
      <c r="E29" s="835">
        <f>SUM(D54:D83)</f>
        <v>82073.560691082384</v>
      </c>
      <c r="F29" s="833">
        <f>D84</f>
        <v>3505.8283640733239</v>
      </c>
      <c r="G29" s="835">
        <f>E29+F29</f>
        <v>85579.389055155712</v>
      </c>
      <c r="I29" s="837"/>
      <c r="R29" s="788"/>
    </row>
    <row r="30" spans="1:21" ht="20.25" customHeight="1">
      <c r="B30" s="889" t="s">
        <v>357</v>
      </c>
      <c r="C30" s="890"/>
      <c r="D30" s="635" t="s">
        <v>27</v>
      </c>
      <c r="E30" s="836">
        <f>SUM(E54:E83)</f>
        <v>239901.3661463414</v>
      </c>
      <c r="F30" s="834">
        <f>E84</f>
        <v>8461.9583121202377</v>
      </c>
      <c r="G30" s="836">
        <f>E30+F30</f>
        <v>248363.32445846163</v>
      </c>
      <c r="I30" s="837"/>
      <c r="R30" s="788"/>
    </row>
    <row r="31" spans="1:21" ht="20.25" customHeight="1">
      <c r="B31" s="889" t="s">
        <v>666</v>
      </c>
      <c r="C31" s="890"/>
      <c r="D31" s="635" t="s">
        <v>28</v>
      </c>
      <c r="E31" s="836">
        <f>SUM(F54:F83)</f>
        <v>332155.42023199121</v>
      </c>
      <c r="F31" s="834">
        <f>F84</f>
        <v>12034.646751815208</v>
      </c>
      <c r="G31" s="836">
        <f t="shared" ref="G31:G34" si="0">E31+F31</f>
        <v>344190.06698380644</v>
      </c>
      <c r="I31" s="837"/>
      <c r="R31" s="788"/>
    </row>
    <row r="32" spans="1:21" ht="20.25" customHeight="1">
      <c r="B32" s="889" t="s">
        <v>667</v>
      </c>
      <c r="C32" s="890"/>
      <c r="D32" s="635" t="s">
        <v>27</v>
      </c>
      <c r="E32" s="836">
        <f>SUM(G54:G83)</f>
        <v>0</v>
      </c>
      <c r="F32" s="834">
        <f>G84</f>
        <v>0</v>
      </c>
      <c r="G32" s="836">
        <f t="shared" si="0"/>
        <v>0</v>
      </c>
      <c r="I32" s="837"/>
      <c r="R32" s="788"/>
    </row>
    <row r="33" spans="2:22" ht="20.25" customHeight="1">
      <c r="B33" s="889" t="s">
        <v>30</v>
      </c>
      <c r="C33" s="890"/>
      <c r="D33" s="635" t="s">
        <v>28</v>
      </c>
      <c r="E33" s="836">
        <f>SUM(H54:H83)</f>
        <v>0</v>
      </c>
      <c r="F33" s="834">
        <f>H84</f>
        <v>0</v>
      </c>
      <c r="G33" s="836">
        <f>E33+F33</f>
        <v>0</v>
      </c>
      <c r="I33" s="837"/>
      <c r="R33" s="788"/>
    </row>
    <row r="34" spans="2:22" ht="20.25" customHeight="1">
      <c r="B34" s="889" t="s">
        <v>31</v>
      </c>
      <c r="C34" s="890"/>
      <c r="D34" s="635" t="s">
        <v>28</v>
      </c>
      <c r="E34" s="836">
        <f>SUM(I54:I83)</f>
        <v>426.42726908443206</v>
      </c>
      <c r="F34" s="834">
        <f>I84</f>
        <v>15.53783089003273</v>
      </c>
      <c r="G34" s="836">
        <f t="shared" si="0"/>
        <v>441.96509997446481</v>
      </c>
      <c r="I34" s="837"/>
      <c r="R34" s="788"/>
    </row>
    <row r="35" spans="2:22" ht="20.25" customHeight="1">
      <c r="B35" s="889"/>
      <c r="C35" s="890"/>
      <c r="D35" s="635"/>
      <c r="E35" s="137">
        <f>SUM(J54:J83)</f>
        <v>0</v>
      </c>
      <c r="F35" s="138">
        <f>J84</f>
        <v>0</v>
      </c>
      <c r="G35" s="137">
        <f>E35+F35</f>
        <v>0</v>
      </c>
      <c r="R35" s="788"/>
    </row>
    <row r="36" spans="2:22" ht="20.25" customHeight="1">
      <c r="B36" s="889"/>
      <c r="C36" s="890"/>
      <c r="D36" s="635"/>
      <c r="E36" s="137">
        <f>SUM(K54:K83)</f>
        <v>0</v>
      </c>
      <c r="F36" s="138">
        <f>K84</f>
        <v>0</v>
      </c>
      <c r="G36" s="137">
        <f t="shared" ref="G36:G42" si="1">E36+F36</f>
        <v>0</v>
      </c>
    </row>
    <row r="37" spans="2:22" ht="20.25" customHeight="1">
      <c r="B37" s="889"/>
      <c r="C37" s="890"/>
      <c r="D37" s="635"/>
      <c r="E37" s="137">
        <f>SUM(L54:L83)</f>
        <v>0</v>
      </c>
      <c r="F37" s="138">
        <f>L84</f>
        <v>0</v>
      </c>
      <c r="G37" s="137">
        <f t="shared" si="1"/>
        <v>0</v>
      </c>
    </row>
    <row r="38" spans="2:22" ht="20.25" customHeight="1">
      <c r="B38" s="889"/>
      <c r="C38" s="890"/>
      <c r="D38" s="635"/>
      <c r="E38" s="137">
        <f>SUM(M54:M83)</f>
        <v>0</v>
      </c>
      <c r="F38" s="138">
        <f>M84</f>
        <v>0</v>
      </c>
      <c r="G38" s="137">
        <f t="shared" si="1"/>
        <v>0</v>
      </c>
    </row>
    <row r="39" spans="2:22" ht="20.25" customHeight="1">
      <c r="B39" s="889"/>
      <c r="C39" s="890"/>
      <c r="D39" s="635"/>
      <c r="E39" s="137">
        <f>SUM(N54:N83)</f>
        <v>0</v>
      </c>
      <c r="F39" s="138">
        <f>N84</f>
        <v>0</v>
      </c>
      <c r="G39" s="137">
        <f t="shared" si="1"/>
        <v>0</v>
      </c>
    </row>
    <row r="40" spans="2:22" ht="20.25" customHeight="1">
      <c r="B40" s="889"/>
      <c r="C40" s="890"/>
      <c r="D40" s="635"/>
      <c r="E40" s="137">
        <f>SUM(O54:O83)</f>
        <v>0</v>
      </c>
      <c r="F40" s="138">
        <f>O84</f>
        <v>0</v>
      </c>
      <c r="G40" s="137">
        <f t="shared" si="1"/>
        <v>0</v>
      </c>
    </row>
    <row r="41" spans="2:22" ht="20.25" customHeight="1">
      <c r="B41" s="889"/>
      <c r="C41" s="890"/>
      <c r="D41" s="635"/>
      <c r="E41" s="137">
        <f>SUM(P54:P83)</f>
        <v>0</v>
      </c>
      <c r="F41" s="138">
        <f>P84</f>
        <v>0</v>
      </c>
      <c r="G41" s="137">
        <f t="shared" si="1"/>
        <v>0</v>
      </c>
    </row>
    <row r="42" spans="2:22" ht="20.25" customHeight="1">
      <c r="B42" s="889"/>
      <c r="C42" s="890"/>
      <c r="D42" s="636"/>
      <c r="E42" s="139">
        <f>SUM(Q54:Q83)</f>
        <v>0</v>
      </c>
      <c r="F42" s="140">
        <f>Q84</f>
        <v>0</v>
      </c>
      <c r="G42" s="139">
        <f t="shared" si="1"/>
        <v>0</v>
      </c>
    </row>
    <row r="43" spans="2:22" s="8" customFormat="1" ht="21" customHeight="1">
      <c r="B43" s="892" t="s">
        <v>26</v>
      </c>
      <c r="C43" s="893"/>
      <c r="D43" s="136"/>
      <c r="E43" s="141">
        <f>SUM(E29:E42)</f>
        <v>654556.77433849941</v>
      </c>
      <c r="F43" s="141">
        <f>SUM(F29:F42)</f>
        <v>24017.971258898804</v>
      </c>
      <c r="G43" s="141">
        <f>SUM(G29:G42)</f>
        <v>678574.74559739826</v>
      </c>
      <c r="H43" s="197"/>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445</v>
      </c>
      <c r="C46" s="31"/>
      <c r="D46" s="31"/>
      <c r="E46" s="594"/>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91" t="s">
        <v>589</v>
      </c>
      <c r="C48" s="891"/>
      <c r="D48" s="891"/>
      <c r="E48" s="891"/>
      <c r="F48" s="891"/>
      <c r="G48" s="891"/>
      <c r="H48" s="891"/>
      <c r="I48" s="891"/>
      <c r="J48" s="891"/>
      <c r="K48" s="891"/>
      <c r="L48" s="891"/>
      <c r="M48" s="614"/>
      <c r="N48" s="105"/>
      <c r="O48" s="105"/>
      <c r="P48" s="105"/>
      <c r="Q48" s="105"/>
      <c r="R48" s="105"/>
      <c r="T48" s="37"/>
      <c r="U48" s="19"/>
      <c r="V48" s="38"/>
    </row>
    <row r="49" spans="2:22" s="28" customFormat="1" ht="40.950000000000003" customHeight="1">
      <c r="B49" s="891" t="s">
        <v>545</v>
      </c>
      <c r="C49" s="891"/>
      <c r="D49" s="891"/>
      <c r="E49" s="891"/>
      <c r="F49" s="891"/>
      <c r="G49" s="891"/>
      <c r="H49" s="891"/>
      <c r="I49" s="891"/>
      <c r="J49" s="891"/>
      <c r="K49" s="891"/>
      <c r="L49" s="891"/>
      <c r="M49" s="614"/>
      <c r="N49" s="105"/>
      <c r="O49" s="105"/>
      <c r="P49" s="105"/>
      <c r="Q49" s="105"/>
      <c r="R49" s="105"/>
      <c r="T49" s="37"/>
      <c r="U49" s="19"/>
      <c r="V49" s="38"/>
    </row>
    <row r="50" spans="2:22" s="28" customFormat="1" ht="18" customHeight="1">
      <c r="B50" s="891" t="s">
        <v>661</v>
      </c>
      <c r="C50" s="891"/>
      <c r="D50" s="891"/>
      <c r="E50" s="891"/>
      <c r="F50" s="891"/>
      <c r="G50" s="891"/>
      <c r="H50" s="891"/>
      <c r="I50" s="891"/>
      <c r="J50" s="891"/>
      <c r="K50" s="891"/>
      <c r="L50" s="891"/>
      <c r="M50" s="614"/>
      <c r="N50" s="105"/>
      <c r="O50" s="105"/>
      <c r="P50" s="105"/>
      <c r="Q50" s="105"/>
      <c r="R50" s="105"/>
      <c r="T50" s="37"/>
      <c r="U50" s="19"/>
      <c r="V50" s="38"/>
    </row>
    <row r="51" spans="2:22" ht="15" customHeight="1">
      <c r="B51" s="610"/>
      <c r="C51" s="31"/>
      <c r="D51" s="31"/>
      <c r="E51" s="31"/>
      <c r="F51" s="31"/>
      <c r="G51" s="31"/>
      <c r="H51" s="31"/>
      <c r="I51" s="31"/>
      <c r="J51" s="31"/>
      <c r="K51" s="31"/>
      <c r="L51" s="31"/>
      <c r="M51" s="31"/>
      <c r="N51" s="31"/>
      <c r="O51" s="31"/>
      <c r="P51" s="31"/>
      <c r="Q51" s="31"/>
      <c r="R51" s="31"/>
      <c r="U51" s="19"/>
      <c r="V51" s="13"/>
    </row>
    <row r="52" spans="2:22" s="17" customFormat="1" ht="63" customHeight="1">
      <c r="B52" s="240" t="s">
        <v>34</v>
      </c>
      <c r="C52" s="240" t="s">
        <v>502</v>
      </c>
      <c r="D52" s="134" t="str">
        <f>IF($B29&lt;&gt;"",$B29,"")</f>
        <v>Residential</v>
      </c>
      <c r="E52" s="134" t="str">
        <f>IF($B30&lt;&gt;"",$B30,"")</f>
        <v>GS&lt;50 kW</v>
      </c>
      <c r="F52" s="134" t="str">
        <f>IF($B31&lt;&gt;"",$B31,"")</f>
        <v>GS 50 to 4,999</v>
      </c>
      <c r="G52" s="134" t="str">
        <f>IF($B32&lt;&gt;"",$B32,"")</f>
        <v>USL</v>
      </c>
      <c r="H52" s="134" t="str">
        <f>IF($B33&lt;&gt;"",$B33,"")</f>
        <v>Sentinel Lighting</v>
      </c>
      <c r="I52" s="134" t="str">
        <f>IF($B34&lt;&gt;"",$B34,"")</f>
        <v>Street Lighting</v>
      </c>
      <c r="J52" s="134" t="str">
        <f>IF($B35&lt;&gt;"",$B35,"")</f>
        <v/>
      </c>
      <c r="K52" s="134" t="str">
        <f>IF($B36&lt;&gt;"",$B36,"")</f>
        <v/>
      </c>
      <c r="L52" s="134" t="str">
        <f>IF($B37&lt;&gt;"",$B37,"")</f>
        <v/>
      </c>
      <c r="M52" s="134" t="str">
        <f>IF($B38&lt;&gt;"",$B38,"")</f>
        <v/>
      </c>
      <c r="N52" s="134" t="str">
        <f>IF($B39&lt;&gt;"",$B39,"")</f>
        <v/>
      </c>
      <c r="O52" s="134" t="str">
        <f>IF($B40&lt;&gt;"",$B40,"")</f>
        <v/>
      </c>
      <c r="P52" s="134" t="str">
        <f>IF($B41&lt;&gt;"",$B41,"")</f>
        <v/>
      </c>
      <c r="Q52" s="134" t="str">
        <f>IF($B42&lt;&gt;"",$B42,"")</f>
        <v/>
      </c>
      <c r="R52" s="240" t="s">
        <v>26</v>
      </c>
      <c r="T52" s="135"/>
      <c r="U52" s="142"/>
    </row>
    <row r="53" spans="2:22" s="143" customFormat="1" ht="15.75" customHeight="1">
      <c r="B53" s="572"/>
      <c r="C53" s="573"/>
      <c r="D53" s="573" t="str">
        <f>D29</f>
        <v>kWh</v>
      </c>
      <c r="E53" s="573" t="str">
        <f>D30</f>
        <v>kWh</v>
      </c>
      <c r="F53" s="573" t="str">
        <f>D31</f>
        <v>kW</v>
      </c>
      <c r="G53" s="573" t="str">
        <f>D32</f>
        <v>kWh</v>
      </c>
      <c r="H53" s="573" t="str">
        <f>D33</f>
        <v>kW</v>
      </c>
      <c r="I53" s="573" t="str">
        <f>D34</f>
        <v>kW</v>
      </c>
      <c r="J53" s="573">
        <f>D35</f>
        <v>0</v>
      </c>
      <c r="K53" s="573">
        <f>D36</f>
        <v>0</v>
      </c>
      <c r="L53" s="573">
        <f>D37</f>
        <v>0</v>
      </c>
      <c r="M53" s="573">
        <f>D38</f>
        <v>0</v>
      </c>
      <c r="N53" s="573">
        <f>D39</f>
        <v>0</v>
      </c>
      <c r="O53" s="573">
        <f>D40</f>
        <v>0</v>
      </c>
      <c r="P53" s="573">
        <f>D41</f>
        <v>0</v>
      </c>
      <c r="Q53" s="573">
        <f>D42</f>
        <v>0</v>
      </c>
      <c r="R53" s="574"/>
      <c r="U53" s="144"/>
    </row>
    <row r="54" spans="2:22" s="17" customFormat="1" hidden="1">
      <c r="B54" s="145" t="s">
        <v>142</v>
      </c>
      <c r="C54" s="146"/>
      <c r="D54" s="147"/>
      <c r="E54" s="147"/>
      <c r="F54" s="147"/>
      <c r="G54" s="147"/>
      <c r="H54" s="147"/>
      <c r="I54" s="147"/>
      <c r="J54" s="147"/>
      <c r="K54" s="147"/>
      <c r="L54" s="147"/>
      <c r="M54" s="147"/>
      <c r="N54" s="147"/>
      <c r="O54" s="147"/>
      <c r="P54" s="147"/>
      <c r="Q54" s="147"/>
      <c r="R54" s="148"/>
      <c r="U54" s="149"/>
      <c r="V54" s="150"/>
    </row>
    <row r="55" spans="2:22" s="17" customFormat="1" hidden="1">
      <c r="B55" s="151" t="s">
        <v>35</v>
      </c>
      <c r="C55" s="152"/>
      <c r="D55" s="153"/>
      <c r="E55" s="153"/>
      <c r="F55" s="153"/>
      <c r="G55" s="153"/>
      <c r="H55" s="153"/>
      <c r="I55" s="153"/>
      <c r="J55" s="153"/>
      <c r="K55" s="153"/>
      <c r="L55" s="153"/>
      <c r="M55" s="153"/>
      <c r="N55" s="153"/>
      <c r="O55" s="153"/>
      <c r="P55" s="153"/>
      <c r="Q55" s="153"/>
      <c r="R55" s="154"/>
      <c r="S55" s="155"/>
      <c r="T55" s="135"/>
      <c r="U55" s="156"/>
      <c r="V55" s="150"/>
    </row>
    <row r="56" spans="2:22" s="135" customFormat="1" hidden="1">
      <c r="B56" s="622" t="s">
        <v>67</v>
      </c>
      <c r="C56" s="618"/>
      <c r="D56" s="157"/>
      <c r="E56" s="157"/>
      <c r="F56" s="157"/>
      <c r="G56" s="157"/>
      <c r="H56" s="157"/>
      <c r="I56" s="157"/>
      <c r="J56" s="157"/>
      <c r="K56" s="158"/>
      <c r="L56" s="158"/>
      <c r="M56" s="158"/>
      <c r="N56" s="158"/>
      <c r="O56" s="158"/>
      <c r="P56" s="158"/>
      <c r="Q56" s="158"/>
      <c r="R56" s="159"/>
      <c r="U56" s="156"/>
      <c r="V56" s="150"/>
    </row>
    <row r="57" spans="2:22" s="17" customFormat="1" hidden="1">
      <c r="B57" s="151" t="s">
        <v>143</v>
      </c>
      <c r="C57" s="152"/>
      <c r="D57" s="153"/>
      <c r="E57" s="153"/>
      <c r="F57" s="153"/>
      <c r="G57" s="153"/>
      <c r="H57" s="153"/>
      <c r="I57" s="153"/>
      <c r="J57" s="153"/>
      <c r="K57" s="153"/>
      <c r="L57" s="153"/>
      <c r="M57" s="153"/>
      <c r="N57" s="153"/>
      <c r="O57" s="153"/>
      <c r="P57" s="153"/>
      <c r="Q57" s="153"/>
      <c r="R57" s="154"/>
      <c r="U57" s="149"/>
      <c r="V57" s="150"/>
    </row>
    <row r="58" spans="2:22" s="17" customFormat="1" hidden="1">
      <c r="B58" s="151" t="s">
        <v>36</v>
      </c>
      <c r="C58" s="152"/>
      <c r="D58" s="153"/>
      <c r="E58" s="153"/>
      <c r="F58" s="153"/>
      <c r="G58" s="153"/>
      <c r="H58" s="153"/>
      <c r="I58" s="153"/>
      <c r="J58" s="153"/>
      <c r="K58" s="153"/>
      <c r="L58" s="153"/>
      <c r="M58" s="153"/>
      <c r="N58" s="153"/>
      <c r="O58" s="153"/>
      <c r="P58" s="153"/>
      <c r="Q58" s="153"/>
      <c r="R58" s="154"/>
      <c r="S58" s="155"/>
      <c r="U58" s="149"/>
      <c r="V58" s="150"/>
    </row>
    <row r="59" spans="2:22" s="135" customFormat="1" hidden="1">
      <c r="B59" s="622" t="s">
        <v>67</v>
      </c>
      <c r="C59" s="618"/>
      <c r="D59" s="157"/>
      <c r="E59" s="157"/>
      <c r="F59" s="157"/>
      <c r="G59" s="157"/>
      <c r="H59" s="157"/>
      <c r="I59" s="157"/>
      <c r="J59" s="157"/>
      <c r="K59" s="158"/>
      <c r="L59" s="158"/>
      <c r="M59" s="158"/>
      <c r="N59" s="158"/>
      <c r="O59" s="158"/>
      <c r="P59" s="158"/>
      <c r="Q59" s="158"/>
      <c r="R59" s="159"/>
      <c r="U59" s="156"/>
      <c r="V59" s="150"/>
    </row>
    <row r="60" spans="2:22" s="160" customFormat="1" hidden="1">
      <c r="B60" s="151" t="s">
        <v>38</v>
      </c>
      <c r="C60" s="152"/>
      <c r="D60" s="153"/>
      <c r="E60" s="153"/>
      <c r="F60" s="153"/>
      <c r="G60" s="153"/>
      <c r="H60" s="153"/>
      <c r="I60" s="153"/>
      <c r="J60" s="153"/>
      <c r="K60" s="153"/>
      <c r="L60" s="153"/>
      <c r="M60" s="153"/>
      <c r="N60" s="153"/>
      <c r="O60" s="153"/>
      <c r="P60" s="153"/>
      <c r="Q60" s="153"/>
      <c r="R60" s="154"/>
      <c r="U60" s="149"/>
      <c r="V60" s="150"/>
    </row>
    <row r="61" spans="2:22" s="160" customFormat="1" hidden="1">
      <c r="B61" s="151" t="s">
        <v>37</v>
      </c>
      <c r="C61" s="152"/>
      <c r="D61" s="153"/>
      <c r="E61" s="153"/>
      <c r="F61" s="153"/>
      <c r="G61" s="153"/>
      <c r="H61" s="153"/>
      <c r="I61" s="153"/>
      <c r="J61" s="153"/>
      <c r="K61" s="153"/>
      <c r="L61" s="153"/>
      <c r="M61" s="153"/>
      <c r="N61" s="153"/>
      <c r="O61" s="153"/>
      <c r="P61" s="153"/>
      <c r="Q61" s="153"/>
      <c r="R61" s="154"/>
      <c r="S61" s="155"/>
      <c r="U61" s="149"/>
      <c r="V61" s="150"/>
    </row>
    <row r="62" spans="2:22" s="135" customFormat="1" hidden="1">
      <c r="B62" s="622" t="s">
        <v>67</v>
      </c>
      <c r="C62" s="618"/>
      <c r="D62" s="157"/>
      <c r="E62" s="157"/>
      <c r="F62" s="157"/>
      <c r="G62" s="157"/>
      <c r="H62" s="157"/>
      <c r="I62" s="157"/>
      <c r="J62" s="157"/>
      <c r="K62" s="158"/>
      <c r="L62" s="158"/>
      <c r="M62" s="158"/>
      <c r="N62" s="158"/>
      <c r="O62" s="158"/>
      <c r="P62" s="158"/>
      <c r="Q62" s="158"/>
      <c r="R62" s="159"/>
      <c r="U62" s="156"/>
      <c r="V62" s="150"/>
    </row>
    <row r="63" spans="2:22" s="160" customFormat="1" hidden="1">
      <c r="B63" s="151" t="s">
        <v>40</v>
      </c>
      <c r="C63" s="152"/>
      <c r="D63" s="153"/>
      <c r="E63" s="153"/>
      <c r="F63" s="153"/>
      <c r="G63" s="153"/>
      <c r="H63" s="153"/>
      <c r="I63" s="153"/>
      <c r="J63" s="153"/>
      <c r="K63" s="153"/>
      <c r="L63" s="153"/>
      <c r="M63" s="153"/>
      <c r="N63" s="153"/>
      <c r="O63" s="153"/>
      <c r="P63" s="153"/>
      <c r="Q63" s="153"/>
      <c r="R63" s="154"/>
      <c r="U63" s="149"/>
      <c r="V63" s="150"/>
    </row>
    <row r="64" spans="2:22" s="160" customFormat="1" hidden="1">
      <c r="B64" s="151" t="s">
        <v>39</v>
      </c>
      <c r="C64" s="152"/>
      <c r="D64" s="153"/>
      <c r="E64" s="153"/>
      <c r="F64" s="153"/>
      <c r="G64" s="153"/>
      <c r="H64" s="153"/>
      <c r="I64" s="153"/>
      <c r="J64" s="153"/>
      <c r="K64" s="153"/>
      <c r="L64" s="153"/>
      <c r="M64" s="153"/>
      <c r="N64" s="153"/>
      <c r="O64" s="153"/>
      <c r="P64" s="153"/>
      <c r="Q64" s="153"/>
      <c r="R64" s="154"/>
      <c r="S64" s="155"/>
      <c r="U64" s="149"/>
      <c r="V64" s="150"/>
    </row>
    <row r="65" spans="2:22" s="135" customFormat="1" hidden="1">
      <c r="B65" s="622" t="s">
        <v>67</v>
      </c>
      <c r="C65" s="618"/>
      <c r="D65" s="157"/>
      <c r="E65" s="157"/>
      <c r="F65" s="157"/>
      <c r="G65" s="157"/>
      <c r="H65" s="157"/>
      <c r="I65" s="157"/>
      <c r="J65" s="157"/>
      <c r="K65" s="158"/>
      <c r="L65" s="158"/>
      <c r="M65" s="158"/>
      <c r="N65" s="158"/>
      <c r="O65" s="158"/>
      <c r="P65" s="158"/>
      <c r="Q65" s="158"/>
      <c r="R65" s="159"/>
      <c r="U65" s="156"/>
      <c r="V65" s="150"/>
    </row>
    <row r="66" spans="2:22" s="160" customFormat="1" hidden="1">
      <c r="B66" s="151" t="s">
        <v>94</v>
      </c>
      <c r="C66" s="532"/>
      <c r="D66" s="161"/>
      <c r="E66" s="161"/>
      <c r="F66" s="161"/>
      <c r="G66" s="161"/>
      <c r="H66" s="161"/>
      <c r="I66" s="161"/>
      <c r="J66" s="161"/>
      <c r="K66" s="161"/>
      <c r="L66" s="161"/>
      <c r="M66" s="161"/>
      <c r="N66" s="161"/>
      <c r="O66" s="161"/>
      <c r="P66" s="161"/>
      <c r="Q66" s="161"/>
      <c r="R66" s="154"/>
      <c r="U66" s="149"/>
      <c r="V66" s="150"/>
    </row>
    <row r="67" spans="2:22" s="160" customFormat="1" hidden="1">
      <c r="B67" s="151" t="s">
        <v>93</v>
      </c>
      <c r="C67" s="152"/>
      <c r="D67" s="161"/>
      <c r="E67" s="161"/>
      <c r="F67" s="161"/>
      <c r="G67" s="161"/>
      <c r="H67" s="161"/>
      <c r="I67" s="161"/>
      <c r="J67" s="161"/>
      <c r="K67" s="161"/>
      <c r="L67" s="161"/>
      <c r="M67" s="161"/>
      <c r="N67" s="161"/>
      <c r="O67" s="161"/>
      <c r="P67" s="161"/>
      <c r="Q67" s="161"/>
      <c r="R67" s="154"/>
      <c r="S67" s="155"/>
      <c r="U67" s="149"/>
      <c r="V67" s="150"/>
    </row>
    <row r="68" spans="2:22" s="135" customFormat="1" hidden="1">
      <c r="B68" s="622" t="s">
        <v>67</v>
      </c>
      <c r="C68" s="618"/>
      <c r="D68" s="157"/>
      <c r="E68" s="157"/>
      <c r="F68" s="157"/>
      <c r="G68" s="157"/>
      <c r="H68" s="157"/>
      <c r="I68" s="157"/>
      <c r="J68" s="157"/>
      <c r="K68" s="158"/>
      <c r="L68" s="158"/>
      <c r="M68" s="158"/>
      <c r="N68" s="158"/>
      <c r="O68" s="158"/>
      <c r="P68" s="158"/>
      <c r="Q68" s="158"/>
      <c r="R68" s="159"/>
      <c r="U68" s="156"/>
      <c r="V68" s="150"/>
    </row>
    <row r="69" spans="2:22" s="160" customFormat="1" hidden="1">
      <c r="B69" s="151" t="s">
        <v>222</v>
      </c>
      <c r="C69" s="532"/>
      <c r="D69" s="153"/>
      <c r="E69" s="153"/>
      <c r="F69" s="153"/>
      <c r="G69" s="153"/>
      <c r="H69" s="153"/>
      <c r="I69" s="153"/>
      <c r="J69" s="153"/>
      <c r="K69" s="153"/>
      <c r="L69" s="153"/>
      <c r="M69" s="153"/>
      <c r="N69" s="153"/>
      <c r="O69" s="153"/>
      <c r="P69" s="153"/>
      <c r="Q69" s="153"/>
      <c r="R69" s="154"/>
      <c r="U69" s="149"/>
      <c r="V69" s="150"/>
    </row>
    <row r="70" spans="2:22" s="160" customFormat="1" hidden="1">
      <c r="B70" s="151" t="s">
        <v>221</v>
      </c>
      <c r="C70" s="152"/>
      <c r="D70" s="153"/>
      <c r="E70" s="153"/>
      <c r="F70" s="153"/>
      <c r="G70" s="153"/>
      <c r="H70" s="153"/>
      <c r="I70" s="153"/>
      <c r="J70" s="153"/>
      <c r="K70" s="153"/>
      <c r="L70" s="153"/>
      <c r="M70" s="153"/>
      <c r="N70" s="153"/>
      <c r="O70" s="153"/>
      <c r="P70" s="153"/>
      <c r="Q70" s="153"/>
      <c r="R70" s="154"/>
      <c r="S70" s="155"/>
      <c r="U70" s="149"/>
      <c r="V70" s="150"/>
    </row>
    <row r="71" spans="2:22" s="135" customFormat="1" hidden="1">
      <c r="B71" s="622" t="s">
        <v>67</v>
      </c>
      <c r="C71" s="618"/>
      <c r="D71" s="157"/>
      <c r="E71" s="157"/>
      <c r="F71" s="157"/>
      <c r="G71" s="157"/>
      <c r="H71" s="157"/>
      <c r="I71" s="157"/>
      <c r="J71" s="157"/>
      <c r="K71" s="158"/>
      <c r="L71" s="158"/>
      <c r="M71" s="158"/>
      <c r="N71" s="158"/>
      <c r="O71" s="158"/>
      <c r="P71" s="158"/>
      <c r="Q71" s="158"/>
      <c r="R71" s="159"/>
      <c r="U71" s="156"/>
      <c r="V71" s="150"/>
    </row>
    <row r="72" spans="2:22" s="160" customFormat="1">
      <c r="B72" s="151" t="s">
        <v>224</v>
      </c>
      <c r="C72" s="532"/>
      <c r="D72" s="153"/>
      <c r="E72" s="153"/>
      <c r="F72" s="153"/>
      <c r="G72" s="153"/>
      <c r="H72" s="153"/>
      <c r="I72" s="153"/>
      <c r="J72" s="153">
        <f>'5.  2015-2020 LRAM'!AE569</f>
        <v>0</v>
      </c>
      <c r="K72" s="153">
        <f>'5.  2015-2020 LRAM'!AF569</f>
        <v>0</v>
      </c>
      <c r="L72" s="153">
        <f>'5.  2015-2020 LRAM'!AG569</f>
        <v>0</v>
      </c>
      <c r="M72" s="153">
        <f>'5.  2015-2020 LRAM'!AH569</f>
        <v>0</v>
      </c>
      <c r="N72" s="153">
        <f>'5.  2015-2020 LRAM'!AI569</f>
        <v>0</v>
      </c>
      <c r="O72" s="153">
        <f>'5.  2015-2020 LRAM'!AJ569</f>
        <v>0</v>
      </c>
      <c r="P72" s="153">
        <f>'5.  2015-2020 LRAM'!AK569</f>
        <v>0</v>
      </c>
      <c r="Q72" s="153">
        <f>'5.  2015-2020 LRAM'!AL569</f>
        <v>0</v>
      </c>
      <c r="R72" s="154">
        <f>SUM(D72:Q72)</f>
        <v>0</v>
      </c>
      <c r="U72" s="149"/>
      <c r="V72" s="150"/>
    </row>
    <row r="73" spans="2:22" s="160" customFormat="1">
      <c r="B73" s="151" t="s">
        <v>223</v>
      </c>
      <c r="C73" s="152"/>
      <c r="D73" s="153"/>
      <c r="E73" s="153"/>
      <c r="F73" s="153"/>
      <c r="G73" s="153"/>
      <c r="H73" s="153"/>
      <c r="I73" s="153"/>
      <c r="J73" s="153">
        <f>-'5.  2015-2020 LRAM'!AE570</f>
        <v>0</v>
      </c>
      <c r="K73" s="153">
        <f>-'5.  2015-2020 LRAM'!AF570</f>
        <v>0</v>
      </c>
      <c r="L73" s="153">
        <f>-'5.  2015-2020 LRAM'!AG570</f>
        <v>0</v>
      </c>
      <c r="M73" s="153">
        <f>-'5.  2015-2020 LRAM'!AH570</f>
        <v>0</v>
      </c>
      <c r="N73" s="153">
        <f>-'5.  2015-2020 LRAM'!AI570</f>
        <v>0</v>
      </c>
      <c r="O73" s="153">
        <f>-'5.  2015-2020 LRAM'!AJ570</f>
        <v>0</v>
      </c>
      <c r="P73" s="153">
        <f>-'5.  2015-2020 LRAM'!AK570</f>
        <v>0</v>
      </c>
      <c r="Q73" s="153">
        <f>-'5.  2015-2020 LRAM'!AL570</f>
        <v>0</v>
      </c>
      <c r="R73" s="154">
        <f>SUM(D73:Q73)</f>
        <v>0</v>
      </c>
      <c r="S73" s="155"/>
      <c r="U73" s="149"/>
      <c r="V73" s="150"/>
    </row>
    <row r="74" spans="2:22" s="135" customFormat="1">
      <c r="B74" s="622" t="s">
        <v>67</v>
      </c>
      <c r="C74" s="618"/>
      <c r="D74" s="157"/>
      <c r="E74" s="157"/>
      <c r="F74" s="157"/>
      <c r="G74" s="157"/>
      <c r="H74" s="157"/>
      <c r="I74" s="157"/>
      <c r="J74" s="157"/>
      <c r="K74" s="158"/>
      <c r="L74" s="158"/>
      <c r="M74" s="158"/>
      <c r="N74" s="158"/>
      <c r="O74" s="158"/>
      <c r="P74" s="158"/>
      <c r="Q74" s="158"/>
      <c r="R74" s="159"/>
      <c r="U74" s="156"/>
      <c r="V74" s="150"/>
    </row>
    <row r="75" spans="2:22" s="160" customFormat="1">
      <c r="B75" s="151" t="s">
        <v>226</v>
      </c>
      <c r="C75" s="532"/>
      <c r="D75" s="153">
        <f>'5.  2015-2020 LRAM'!Y753</f>
        <v>89187.817297596892</v>
      </c>
      <c r="E75" s="153">
        <f>'5.  2015-2020 LRAM'!Z753</f>
        <v>145250.24510862515</v>
      </c>
      <c r="F75" s="153">
        <f>'5.  2015-2020 LRAM'!AA753</f>
        <v>172597.24658117382</v>
      </c>
      <c r="G75" s="153">
        <f>'5.  2015-2020 LRAM'!AB753</f>
        <v>0</v>
      </c>
      <c r="H75" s="153">
        <f>'5.  2015-2020 LRAM'!AC753</f>
        <v>0</v>
      </c>
      <c r="I75" s="153">
        <f>'5.  2015-2020 LRAM'!AD753</f>
        <v>344.31909740054402</v>
      </c>
      <c r="J75" s="153">
        <f>'5.  2015-2020 LRAM'!AE753</f>
        <v>0</v>
      </c>
      <c r="K75" s="153">
        <f>'5.  2015-2020 LRAM'!AF753</f>
        <v>0</v>
      </c>
      <c r="L75" s="153">
        <f>'5.  2015-2020 LRAM'!AG753</f>
        <v>0</v>
      </c>
      <c r="M75" s="153">
        <f>'5.  2015-2020 LRAM'!AH753</f>
        <v>0</v>
      </c>
      <c r="N75" s="153">
        <f>'5.  2015-2020 LRAM'!AI753</f>
        <v>0</v>
      </c>
      <c r="O75" s="153">
        <f>'5.  2015-2020 LRAM'!AJ753</f>
        <v>0</v>
      </c>
      <c r="P75" s="153">
        <f>'5.  2015-2020 LRAM'!AK753</f>
        <v>0</v>
      </c>
      <c r="Q75" s="153">
        <f>'5.  2015-2020 LRAM'!AL753</f>
        <v>0</v>
      </c>
      <c r="R75" s="154">
        <f>SUM(D75:Q75)</f>
        <v>407379.62808479636</v>
      </c>
      <c r="U75" s="149"/>
      <c r="V75" s="150"/>
    </row>
    <row r="76" spans="2:22" s="160" customFormat="1" ht="16.5" customHeight="1">
      <c r="B76" s="151" t="s">
        <v>225</v>
      </c>
      <c r="C76" s="152"/>
      <c r="D76" s="153">
        <f>-'5.  2015-2020 LRAM'!Y754</f>
        <v>-24500.414399999998</v>
      </c>
      <c r="E76" s="153">
        <f>-'5.  2015-2020 LRAM'!Z754</f>
        <v>-38866.933799999999</v>
      </c>
      <c r="F76" s="153">
        <f>-'5.  2015-2020 LRAM'!AA754</f>
        <v>-10546.558400000002</v>
      </c>
      <c r="G76" s="153">
        <f>-'5.  2015-2020 LRAM'!AB754</f>
        <v>0</v>
      </c>
      <c r="H76" s="153">
        <f>-'5.  2015-2020 LRAM'!AC754</f>
        <v>0</v>
      </c>
      <c r="I76" s="153">
        <f>-'5.  2015-2020 LRAM'!AD754</f>
        <v>-132.2216</v>
      </c>
      <c r="J76" s="153">
        <f>-'5.  2015-2020 LRAM'!AE754</f>
        <v>0</v>
      </c>
      <c r="K76" s="153">
        <f>-'5.  2015-2020 LRAM'!AF754</f>
        <v>0</v>
      </c>
      <c r="L76" s="153">
        <f>-'5.  2015-2020 LRAM'!AG754</f>
        <v>0</v>
      </c>
      <c r="M76" s="153">
        <f>-'5.  2015-2020 LRAM'!AH754</f>
        <v>0</v>
      </c>
      <c r="N76" s="153">
        <f>-'5.  2015-2020 LRAM'!AI754</f>
        <v>0</v>
      </c>
      <c r="O76" s="153">
        <f>-'5.  2015-2020 LRAM'!AJ754</f>
        <v>0</v>
      </c>
      <c r="P76" s="153">
        <f>-'5.  2015-2020 LRAM'!AK754</f>
        <v>0</v>
      </c>
      <c r="Q76" s="153">
        <f>-'5.  2015-2020 LRAM'!AL754</f>
        <v>0</v>
      </c>
      <c r="R76" s="154">
        <f>SUM(D76:Q76)</f>
        <v>-74046.128199999992</v>
      </c>
      <c r="S76" s="155"/>
      <c r="U76" s="149"/>
      <c r="V76" s="150"/>
    </row>
    <row r="77" spans="2:22" s="135" customFormat="1">
      <c r="B77" s="622" t="s">
        <v>67</v>
      </c>
      <c r="C77" s="618"/>
      <c r="D77" s="157"/>
      <c r="E77" s="157"/>
      <c r="F77" s="157"/>
      <c r="G77" s="157"/>
      <c r="H77" s="157"/>
      <c r="I77" s="157"/>
      <c r="J77" s="157"/>
      <c r="K77" s="158"/>
      <c r="L77" s="158"/>
      <c r="M77" s="158"/>
      <c r="N77" s="158"/>
      <c r="O77" s="158"/>
      <c r="P77" s="158"/>
      <c r="Q77" s="158"/>
      <c r="R77" s="159"/>
      <c r="U77" s="156"/>
      <c r="V77" s="150"/>
    </row>
    <row r="78" spans="2:22" s="160" customFormat="1">
      <c r="B78" s="151" t="s">
        <v>228</v>
      </c>
      <c r="C78" s="152"/>
      <c r="D78" s="153">
        <f>'5.  2015-2020 LRAM'!Y937</f>
        <v>23802.932993485498</v>
      </c>
      <c r="E78" s="153">
        <f>'5.  2015-2020 LRAM'!Z937</f>
        <v>172588.48043771627</v>
      </c>
      <c r="F78" s="153">
        <f>'5.  2015-2020 LRAM'!AA937</f>
        <v>180762.05845081745</v>
      </c>
      <c r="G78" s="153">
        <f>'5.  2015-2020 LRAM'!AB937</f>
        <v>0</v>
      </c>
      <c r="H78" s="153">
        <f>'5.  2015-2020 LRAM'!AC937</f>
        <v>0</v>
      </c>
      <c r="I78" s="153">
        <f>'5.  2015-2020 LRAM'!AD937</f>
        <v>347.942971683888</v>
      </c>
      <c r="J78" s="153">
        <f>'5.  2015-2020 LRAM'!AE937</f>
        <v>0</v>
      </c>
      <c r="K78" s="153">
        <f>'5.  2015-2020 LRAM'!AF937</f>
        <v>0</v>
      </c>
      <c r="L78" s="153">
        <f>'5.  2015-2020 LRAM'!AG937</f>
        <v>0</v>
      </c>
      <c r="M78" s="153">
        <f>'5.  2015-2020 LRAM'!AH937</f>
        <v>0</v>
      </c>
      <c r="N78" s="153">
        <f>'5.  2015-2020 LRAM'!AI937</f>
        <v>0</v>
      </c>
      <c r="O78" s="153">
        <f>'5.  2015-2020 LRAM'!AJ937</f>
        <v>0</v>
      </c>
      <c r="P78" s="153">
        <f>'5.  2015-2020 LRAM'!AK937</f>
        <v>0</v>
      </c>
      <c r="Q78" s="153">
        <f>'5.  2015-2020 LRAM'!AL937</f>
        <v>0</v>
      </c>
      <c r="R78" s="154">
        <f>SUM(D78:Q78)</f>
        <v>377501.41485370306</v>
      </c>
      <c r="U78" s="149"/>
      <c r="V78" s="150"/>
    </row>
    <row r="79" spans="2:22" s="160" customFormat="1">
      <c r="B79" s="151" t="s">
        <v>227</v>
      </c>
      <c r="C79" s="152"/>
      <c r="D79" s="153">
        <f>-'5.  2015-2020 LRAM'!Y938</f>
        <v>-6416.7752</v>
      </c>
      <c r="E79" s="153">
        <f>-'5.  2015-2020 LRAM'!Z938</f>
        <v>-39070.425599999995</v>
      </c>
      <c r="F79" s="153">
        <f>-'5.  2015-2020 LRAM'!AA938</f>
        <v>-10657.3264</v>
      </c>
      <c r="G79" s="153">
        <f>-'5.  2015-2020 LRAM'!AB938</f>
        <v>0</v>
      </c>
      <c r="H79" s="153">
        <f>-'5.  2015-2020 LRAM'!AC938</f>
        <v>0</v>
      </c>
      <c r="I79" s="153">
        <f>-'5.  2015-2020 LRAM'!AD938</f>
        <v>-133.61320000000001</v>
      </c>
      <c r="J79" s="153">
        <f>-'5.  2015-2020 LRAM'!AE938</f>
        <v>0</v>
      </c>
      <c r="K79" s="153">
        <f>-'5.  2015-2020 LRAM'!AF938</f>
        <v>0</v>
      </c>
      <c r="L79" s="153">
        <f>-'5.  2015-2020 LRAM'!AG938</f>
        <v>0</v>
      </c>
      <c r="M79" s="153">
        <f>-'5.  2015-2020 LRAM'!AH938</f>
        <v>0</v>
      </c>
      <c r="N79" s="153">
        <f>-'5.  2015-2020 LRAM'!AI938</f>
        <v>0</v>
      </c>
      <c r="O79" s="153">
        <f>-'5.  2015-2020 LRAM'!AJ938</f>
        <v>0</v>
      </c>
      <c r="P79" s="153">
        <f>-'5.  2015-2020 LRAM'!AK938</f>
        <v>0</v>
      </c>
      <c r="Q79" s="153">
        <f>-'5.  2015-2020 LRAM'!AL938</f>
        <v>0</v>
      </c>
      <c r="R79" s="154">
        <f>SUM(D79:Q79)</f>
        <v>-56278.140399999989</v>
      </c>
      <c r="S79" s="155"/>
      <c r="U79" s="149"/>
      <c r="V79" s="150"/>
    </row>
    <row r="80" spans="2:22" s="135" customFormat="1">
      <c r="B80" s="622" t="s">
        <v>67</v>
      </c>
      <c r="C80" s="618"/>
      <c r="D80" s="157"/>
      <c r="E80" s="157"/>
      <c r="F80" s="157"/>
      <c r="G80" s="157"/>
      <c r="H80" s="157"/>
      <c r="I80" s="157"/>
      <c r="J80" s="157"/>
      <c r="K80" s="158"/>
      <c r="L80" s="158"/>
      <c r="M80" s="158"/>
      <c r="N80" s="158"/>
      <c r="O80" s="158"/>
      <c r="P80" s="158"/>
      <c r="Q80" s="158"/>
      <c r="R80" s="159"/>
      <c r="U80" s="156"/>
      <c r="V80" s="150"/>
    </row>
    <row r="81" spans="2:22" s="160" customFormat="1">
      <c r="B81" s="151" t="s">
        <v>230</v>
      </c>
      <c r="C81" s="532"/>
      <c r="D81" s="153"/>
      <c r="E81" s="153"/>
      <c r="F81" s="153"/>
      <c r="G81" s="153"/>
      <c r="H81" s="153"/>
      <c r="I81" s="153"/>
      <c r="J81" s="153"/>
      <c r="K81" s="153"/>
      <c r="L81" s="153"/>
      <c r="M81" s="153"/>
      <c r="N81" s="153"/>
      <c r="O81" s="153"/>
      <c r="P81" s="153"/>
      <c r="Q81" s="153"/>
      <c r="R81" s="154"/>
      <c r="U81" s="149"/>
      <c r="V81" s="150"/>
    </row>
    <row r="82" spans="2:22" s="160" customFormat="1">
      <c r="B82" s="151" t="s">
        <v>229</v>
      </c>
      <c r="C82" s="152"/>
      <c r="D82" s="153"/>
      <c r="E82" s="153"/>
      <c r="F82" s="153"/>
      <c r="G82" s="153"/>
      <c r="H82" s="153"/>
      <c r="I82" s="153"/>
      <c r="J82" s="153"/>
      <c r="K82" s="153"/>
      <c r="L82" s="153"/>
      <c r="M82" s="153"/>
      <c r="N82" s="153"/>
      <c r="O82" s="153"/>
      <c r="P82" s="153"/>
      <c r="Q82" s="153"/>
      <c r="R82" s="154"/>
      <c r="S82" s="155"/>
      <c r="U82" s="149"/>
      <c r="V82" s="150"/>
    </row>
    <row r="83" spans="2:22" s="135" customFormat="1">
      <c r="B83" s="622" t="s">
        <v>67</v>
      </c>
      <c r="C83" s="618"/>
      <c r="D83" s="157"/>
      <c r="E83" s="157"/>
      <c r="F83" s="157"/>
      <c r="G83" s="157"/>
      <c r="H83" s="157"/>
      <c r="I83" s="157"/>
      <c r="J83" s="157"/>
      <c r="K83" s="158"/>
      <c r="L83" s="158"/>
      <c r="M83" s="158"/>
      <c r="N83" s="158"/>
      <c r="O83" s="158"/>
      <c r="P83" s="158"/>
      <c r="Q83" s="158"/>
      <c r="R83" s="159"/>
      <c r="U83" s="156"/>
      <c r="V83" s="150"/>
    </row>
    <row r="84" spans="2:22" s="17" customFormat="1">
      <c r="B84" s="619" t="s">
        <v>43</v>
      </c>
      <c r="C84" s="618"/>
      <c r="D84" s="676">
        <f>'6.  Carrying Charges'!I177</f>
        <v>3505.8283640733239</v>
      </c>
      <c r="E84" s="676">
        <f>'6.  Carrying Charges'!J177</f>
        <v>8461.9583121202377</v>
      </c>
      <c r="F84" s="676">
        <f>'6.  Carrying Charges'!K177</f>
        <v>12034.646751815208</v>
      </c>
      <c r="G84" s="676">
        <f>'6.  Carrying Charges'!L177</f>
        <v>0</v>
      </c>
      <c r="H84" s="676">
        <f>'6.  Carrying Charges'!M177</f>
        <v>0</v>
      </c>
      <c r="I84" s="676">
        <f>'6.  Carrying Charges'!N177</f>
        <v>15.53783089003273</v>
      </c>
      <c r="J84" s="676">
        <f>'6.  Carrying Charges'!O162</f>
        <v>0</v>
      </c>
      <c r="K84" s="676">
        <f>'6.  Carrying Charges'!P162</f>
        <v>0</v>
      </c>
      <c r="L84" s="676">
        <f>'6.  Carrying Charges'!Q162</f>
        <v>0</v>
      </c>
      <c r="M84" s="676">
        <f>'6.  Carrying Charges'!R162</f>
        <v>0</v>
      </c>
      <c r="N84" s="676">
        <f>'6.  Carrying Charges'!S162</f>
        <v>0</v>
      </c>
      <c r="O84" s="676">
        <f>'6.  Carrying Charges'!T162</f>
        <v>0</v>
      </c>
      <c r="P84" s="676">
        <f>'6.  Carrying Charges'!U162</f>
        <v>0</v>
      </c>
      <c r="Q84" s="676">
        <f>'6.  Carrying Charges'!V162</f>
        <v>0</v>
      </c>
      <c r="R84" s="677">
        <f>SUM(D84:Q84)</f>
        <v>24017.971258898804</v>
      </c>
      <c r="U84" s="149"/>
      <c r="V84" s="150"/>
    </row>
    <row r="85" spans="2:22" s="160" customFormat="1" ht="21.75" customHeight="1">
      <c r="B85" s="620" t="s">
        <v>237</v>
      </c>
      <c r="C85" s="621"/>
      <c r="D85" s="754">
        <f t="shared" ref="D85:Q85" si="2">SUM(D75:D79)+D84</f>
        <v>85579.389055155712</v>
      </c>
      <c r="E85" s="754">
        <f t="shared" si="2"/>
        <v>248363.32445846163</v>
      </c>
      <c r="F85" s="754">
        <f t="shared" si="2"/>
        <v>344190.06698380644</v>
      </c>
      <c r="G85" s="754">
        <f t="shared" si="2"/>
        <v>0</v>
      </c>
      <c r="H85" s="754">
        <f t="shared" si="2"/>
        <v>0</v>
      </c>
      <c r="I85" s="754">
        <f t="shared" si="2"/>
        <v>441.96509997446481</v>
      </c>
      <c r="J85" s="754">
        <f t="shared" si="2"/>
        <v>0</v>
      </c>
      <c r="K85" s="754">
        <f t="shared" si="2"/>
        <v>0</v>
      </c>
      <c r="L85" s="754">
        <f t="shared" si="2"/>
        <v>0</v>
      </c>
      <c r="M85" s="754">
        <f t="shared" si="2"/>
        <v>0</v>
      </c>
      <c r="N85" s="754">
        <f t="shared" si="2"/>
        <v>0</v>
      </c>
      <c r="O85" s="754">
        <f t="shared" si="2"/>
        <v>0</v>
      </c>
      <c r="P85" s="754">
        <f t="shared" si="2"/>
        <v>0</v>
      </c>
      <c r="Q85" s="754">
        <f t="shared" si="2"/>
        <v>0</v>
      </c>
      <c r="R85" s="754">
        <f>SUM(R75:R79)+R84</f>
        <v>678574.74559739826</v>
      </c>
      <c r="U85" s="149"/>
      <c r="V85" s="150"/>
    </row>
    <row r="86" spans="2:22" ht="20.25" customHeight="1">
      <c r="B86" s="450" t="s">
        <v>519</v>
      </c>
      <c r="C86" s="599"/>
      <c r="D86" s="598"/>
      <c r="E86" s="598"/>
      <c r="F86" s="598"/>
      <c r="G86" s="598"/>
      <c r="H86" s="598"/>
      <c r="I86" s="598"/>
      <c r="J86" s="598"/>
      <c r="K86" s="598"/>
      <c r="L86" s="598"/>
      <c r="M86" s="598"/>
      <c r="N86" s="598"/>
      <c r="O86" s="598"/>
      <c r="P86" s="598"/>
      <c r="Q86" s="598"/>
      <c r="R86" s="598"/>
      <c r="V86" s="13"/>
    </row>
    <row r="87" spans="2:22" ht="20.25" customHeight="1">
      <c r="B87" s="617"/>
      <c r="C87" s="66"/>
      <c r="D87" s="790"/>
      <c r="E87" s="787"/>
      <c r="F87" s="787"/>
      <c r="G87" s="787"/>
      <c r="H87" s="787"/>
      <c r="I87" s="787"/>
      <c r="J87" s="787"/>
      <c r="K87" s="787"/>
      <c r="L87" s="787"/>
      <c r="R87" s="787"/>
      <c r="V87" s="13"/>
    </row>
    <row r="88" spans="2:22" ht="14.4">
      <c r="D88" s="787"/>
      <c r="E88" s="787"/>
      <c r="F88" s="787"/>
      <c r="G88" s="787"/>
      <c r="H88" s="787"/>
      <c r="I88" s="787"/>
      <c r="J88" s="832"/>
      <c r="K88" s="832"/>
      <c r="L88" s="832"/>
      <c r="M88" s="832"/>
      <c r="N88" s="832"/>
      <c r="O88" s="832"/>
      <c r="P88" s="832"/>
      <c r="Q88" s="832"/>
      <c r="R88" s="789"/>
    </row>
    <row r="89" spans="2:22" ht="21" hidden="1" customHeight="1">
      <c r="B89" s="118"/>
      <c r="F89" s="586"/>
    </row>
    <row r="90" spans="2:22" s="546" customFormat="1" ht="27.75" hidden="1" customHeight="1">
      <c r="B90" s="567"/>
      <c r="C90" s="563"/>
      <c r="D90" s="563"/>
      <c r="E90" s="570"/>
      <c r="F90" s="563"/>
      <c r="G90" s="563"/>
      <c r="H90" s="563"/>
      <c r="I90" s="563"/>
      <c r="J90" s="563"/>
      <c r="T90" s="547"/>
      <c r="U90" s="547"/>
    </row>
    <row r="91" spans="2:22" ht="11.25" hidden="1" customHeight="1">
      <c r="B91" s="110"/>
    </row>
    <row r="92" spans="2:22" s="559" customFormat="1" ht="25.5" hidden="1" customHeight="1">
      <c r="B92" s="561"/>
      <c r="C92" s="557"/>
      <c r="D92" s="557"/>
      <c r="E92" s="557"/>
      <c r="F92" s="557"/>
      <c r="G92" s="557"/>
      <c r="H92" s="557"/>
      <c r="I92" s="557"/>
      <c r="J92" s="557"/>
      <c r="K92" s="557"/>
      <c r="L92" s="557"/>
      <c r="M92" s="558"/>
      <c r="T92" s="560"/>
      <c r="U92" s="560"/>
    </row>
    <row r="93" spans="2:22" s="90" customFormat="1" ht="23.25" hidden="1" customHeight="1">
      <c r="B93" s="195"/>
      <c r="C93" s="552"/>
      <c r="D93" s="553"/>
      <c r="E93" s="553"/>
      <c r="F93" s="554"/>
      <c r="G93" s="554"/>
      <c r="H93" s="553"/>
      <c r="I93" s="554"/>
      <c r="J93" s="553"/>
      <c r="K93" s="553"/>
      <c r="L93" s="553"/>
      <c r="M93" s="553"/>
      <c r="T93" s="194"/>
      <c r="U93" s="194"/>
    </row>
    <row r="94" spans="2:22" s="90" customFormat="1" ht="23.25" hidden="1" customHeight="1">
      <c r="B94" s="195"/>
      <c r="C94" s="555"/>
      <c r="D94" s="554"/>
      <c r="E94" s="553"/>
      <c r="F94" s="554"/>
      <c r="G94" s="554"/>
      <c r="H94" s="553"/>
      <c r="I94" s="554"/>
      <c r="J94" s="553"/>
      <c r="K94" s="553"/>
      <c r="L94" s="553"/>
      <c r="M94" s="553"/>
      <c r="T94" s="194"/>
      <c r="U94" s="194"/>
    </row>
    <row r="95" spans="2:22" s="90" customFormat="1" ht="23.25" hidden="1" customHeight="1">
      <c r="B95" s="195"/>
      <c r="C95" s="556"/>
      <c r="D95" s="556"/>
      <c r="E95" s="554"/>
      <c r="F95" s="554"/>
      <c r="G95" s="554"/>
      <c r="H95" s="553"/>
      <c r="I95" s="554"/>
      <c r="J95" s="553"/>
      <c r="K95" s="553"/>
      <c r="L95" s="553"/>
      <c r="M95" s="553"/>
      <c r="T95" s="194"/>
      <c r="U95" s="194"/>
    </row>
    <row r="96" spans="2:22" s="90" customFormat="1" ht="23.25" hidden="1" customHeight="1">
      <c r="B96" s="195"/>
      <c r="C96" s="556"/>
      <c r="D96" s="556"/>
      <c r="E96" s="556"/>
      <c r="F96" s="554"/>
      <c r="G96" s="554"/>
      <c r="H96" s="553"/>
      <c r="I96" s="554"/>
      <c r="J96" s="553"/>
      <c r="K96" s="553"/>
      <c r="L96" s="553"/>
      <c r="M96" s="553"/>
      <c r="T96" s="194"/>
      <c r="U96" s="194"/>
    </row>
    <row r="97" spans="2:21" s="90" customFormat="1" ht="23.25" hidden="1" customHeight="1">
      <c r="B97" s="195"/>
      <c r="C97" s="556"/>
      <c r="D97" s="556"/>
      <c r="E97" s="556"/>
      <c r="F97" s="556"/>
      <c r="G97" s="554"/>
      <c r="H97" s="553"/>
      <c r="I97" s="554"/>
      <c r="J97" s="553"/>
      <c r="K97" s="553"/>
      <c r="L97" s="553"/>
      <c r="M97" s="553"/>
      <c r="T97" s="194"/>
      <c r="U97" s="194"/>
    </row>
    <row r="98" spans="2:21" s="90" customFormat="1" ht="23.25" hidden="1" customHeight="1">
      <c r="B98" s="195"/>
      <c r="C98" s="556"/>
      <c r="D98" s="556"/>
      <c r="E98" s="556"/>
      <c r="F98" s="556"/>
      <c r="G98" s="556"/>
      <c r="H98" s="553"/>
      <c r="I98" s="554"/>
      <c r="J98" s="553"/>
      <c r="K98" s="553"/>
      <c r="L98" s="553"/>
      <c r="M98" s="553"/>
      <c r="T98" s="194"/>
      <c r="U98" s="194"/>
    </row>
    <row r="99" spans="2:21" s="90" customFormat="1" ht="23.25" hidden="1" customHeight="1">
      <c r="B99" s="195"/>
      <c r="C99" s="556"/>
      <c r="D99" s="556"/>
      <c r="E99" s="556"/>
      <c r="F99" s="556"/>
      <c r="G99" s="556"/>
      <c r="H99" s="556"/>
      <c r="I99" s="553"/>
      <c r="J99" s="553"/>
      <c r="K99" s="553"/>
      <c r="L99" s="553"/>
      <c r="M99" s="553"/>
      <c r="T99" s="194"/>
      <c r="U99" s="194"/>
    </row>
    <row r="100" spans="2:21" s="90" customFormat="1" ht="23.25" hidden="1" customHeight="1">
      <c r="B100" s="195"/>
      <c r="C100" s="556"/>
      <c r="D100" s="556"/>
      <c r="E100" s="556"/>
      <c r="F100" s="556"/>
      <c r="G100" s="556"/>
      <c r="H100" s="556"/>
      <c r="I100" s="556"/>
      <c r="J100" s="553"/>
      <c r="K100" s="553"/>
      <c r="L100" s="553"/>
      <c r="M100" s="553"/>
      <c r="T100" s="194"/>
      <c r="U100" s="194"/>
    </row>
    <row r="101" spans="2:21" s="90" customFormat="1" ht="23.25" hidden="1" customHeight="1">
      <c r="B101" s="195"/>
      <c r="C101" s="556"/>
      <c r="D101" s="556"/>
      <c r="E101" s="556"/>
      <c r="F101" s="556"/>
      <c r="G101" s="556"/>
      <c r="H101" s="556"/>
      <c r="I101" s="556"/>
      <c r="J101" s="556"/>
      <c r="K101" s="553"/>
      <c r="L101" s="553"/>
      <c r="M101" s="553"/>
      <c r="T101" s="194"/>
      <c r="U101" s="194"/>
    </row>
    <row r="102" spans="2:21" s="90" customFormat="1" ht="23.25" hidden="1" customHeight="1">
      <c r="B102" s="195"/>
      <c r="C102" s="556"/>
      <c r="D102" s="556"/>
      <c r="E102" s="556"/>
      <c r="F102" s="556"/>
      <c r="G102" s="556"/>
      <c r="H102" s="556"/>
      <c r="I102" s="556"/>
      <c r="J102" s="556"/>
      <c r="K102" s="556"/>
      <c r="L102" s="555"/>
      <c r="M102" s="555"/>
      <c r="T102" s="194"/>
      <c r="U102" s="194"/>
    </row>
    <row r="103" spans="2:21" s="193" customFormat="1" ht="24" hidden="1" customHeight="1">
      <c r="B103" s="568"/>
      <c r="C103" s="552"/>
      <c r="D103" s="553"/>
      <c r="E103" s="553"/>
      <c r="F103" s="553"/>
      <c r="G103" s="553"/>
      <c r="H103" s="553"/>
      <c r="I103" s="553"/>
      <c r="J103" s="553"/>
      <c r="K103" s="553"/>
      <c r="L103" s="553"/>
      <c r="M103" s="553"/>
      <c r="T103" s="196"/>
      <c r="U103" s="196"/>
    </row>
    <row r="104" spans="2:21" s="27" customFormat="1" ht="24.75" hidden="1" customHeight="1">
      <c r="B104" s="569"/>
      <c r="C104" s="551"/>
      <c r="D104" s="551"/>
      <c r="E104" s="551"/>
      <c r="F104" s="551"/>
      <c r="G104" s="551"/>
      <c r="H104" s="551"/>
      <c r="I104" s="551"/>
      <c r="J104" s="551"/>
      <c r="K104" s="551"/>
      <c r="L104" s="551"/>
      <c r="M104" s="553"/>
      <c r="T104" s="89"/>
      <c r="U104" s="89"/>
    </row>
    <row r="105" spans="2:21" ht="24.75" hidden="1" customHeight="1">
      <c r="B105" s="569"/>
      <c r="C105" s="551"/>
      <c r="D105" s="551"/>
      <c r="E105" s="551"/>
      <c r="F105" s="551"/>
      <c r="G105" s="551"/>
      <c r="H105" s="551"/>
      <c r="I105" s="551"/>
      <c r="J105" s="551"/>
      <c r="K105" s="551"/>
      <c r="L105" s="551"/>
      <c r="M105" s="553"/>
    </row>
    <row r="106" spans="2:21" ht="23.25" hidden="1" customHeight="1">
      <c r="B106" s="568"/>
      <c r="C106" s="551"/>
      <c r="D106" s="551"/>
      <c r="E106" s="551"/>
      <c r="F106" s="551"/>
      <c r="G106" s="551"/>
      <c r="H106" s="551"/>
      <c r="I106" s="551"/>
      <c r="J106" s="551"/>
      <c r="K106" s="551"/>
      <c r="L106" s="551"/>
      <c r="M106" s="551"/>
    </row>
    <row r="107" spans="2:21" hidden="1"/>
    <row r="108" spans="2:21">
      <c r="B108" s="586"/>
      <c r="E108" s="857"/>
      <c r="F108" s="832"/>
      <c r="H108" s="832"/>
      <c r="I108" s="832"/>
    </row>
    <row r="109" spans="2:21">
      <c r="D109" s="854"/>
      <c r="E109" s="155"/>
      <c r="F109" s="855"/>
      <c r="G109" s="855"/>
      <c r="H109" s="855"/>
      <c r="I109" s="855"/>
      <c r="R109" s="855"/>
      <c r="S109" s="855"/>
      <c r="T109" s="856"/>
    </row>
    <row r="110" spans="2:21">
      <c r="D110" s="854"/>
      <c r="E110" s="155"/>
      <c r="F110" s="855"/>
      <c r="G110" s="855"/>
      <c r="H110" s="855"/>
      <c r="I110" s="855"/>
      <c r="R110" s="855"/>
      <c r="S110" s="855"/>
      <c r="T110" s="856"/>
    </row>
    <row r="111" spans="2:21">
      <c r="D111" s="750"/>
      <c r="E111" s="155"/>
      <c r="F111" s="855"/>
      <c r="G111" s="855"/>
      <c r="H111" s="855"/>
      <c r="I111" s="855"/>
      <c r="R111" s="855"/>
      <c r="S111" s="855"/>
      <c r="T111" s="856"/>
    </row>
    <row r="112" spans="2:21">
      <c r="D112" s="751"/>
      <c r="E112" s="155"/>
      <c r="F112" s="855"/>
      <c r="G112" s="855"/>
      <c r="H112" s="855"/>
      <c r="I112" s="855"/>
      <c r="R112" s="855"/>
      <c r="S112" s="855"/>
      <c r="T112" s="856"/>
    </row>
    <row r="113" spans="4:20">
      <c r="D113" s="750"/>
      <c r="E113" s="155"/>
      <c r="F113" s="855"/>
      <c r="G113" s="855"/>
      <c r="H113" s="855"/>
      <c r="I113" s="855"/>
      <c r="R113" s="855"/>
      <c r="S113" s="855"/>
      <c r="T113" s="856"/>
    </row>
    <row r="114" spans="4:20">
      <c r="D114" s="750"/>
      <c r="E114" s="155"/>
      <c r="F114" s="753"/>
      <c r="G114" s="855"/>
      <c r="H114" s="855"/>
      <c r="I114" s="855"/>
      <c r="R114" s="855"/>
      <c r="S114" s="855"/>
      <c r="T114" s="856"/>
    </row>
    <row r="115" spans="4:20">
      <c r="D115" s="750"/>
      <c r="E115" s="155"/>
      <c r="F115" s="752"/>
      <c r="G115" s="855"/>
      <c r="H115" s="855"/>
      <c r="I115" s="855"/>
      <c r="R115" s="855"/>
      <c r="S115" s="855"/>
      <c r="T115" s="856"/>
    </row>
    <row r="116" spans="4:20">
      <c r="D116" s="750"/>
      <c r="E116" s="753"/>
      <c r="F116" s="752"/>
      <c r="G116" s="752"/>
    </row>
    <row r="117" spans="4:20">
      <c r="E117" s="753"/>
      <c r="F117" s="752"/>
      <c r="G117" s="752"/>
    </row>
    <row r="118" spans="4:20" ht="14.4">
      <c r="E118" s="752"/>
      <c r="F118" s="859"/>
      <c r="G118" s="859"/>
      <c r="H118" s="236"/>
      <c r="I118" s="236"/>
    </row>
    <row r="119" spans="4:20">
      <c r="D119" s="854"/>
      <c r="F119" s="860"/>
      <c r="G119" s="860"/>
      <c r="H119" s="855"/>
      <c r="I119" s="855"/>
    </row>
    <row r="120" spans="4:20">
      <c r="F120" s="860"/>
      <c r="G120" s="860"/>
    </row>
    <row r="121" spans="4:20">
      <c r="D121" s="854"/>
      <c r="F121" s="860"/>
      <c r="G121" s="860"/>
      <c r="H121" s="855"/>
      <c r="I121" s="855"/>
    </row>
    <row r="122" spans="4:20">
      <c r="F122" s="860"/>
      <c r="G122" s="860"/>
    </row>
    <row r="123" spans="4:20">
      <c r="D123" s="858"/>
      <c r="F123" s="860"/>
      <c r="G123" s="860"/>
      <c r="H123" s="855"/>
      <c r="I123" s="855"/>
    </row>
    <row r="124" spans="4:20">
      <c r="F124" s="860"/>
      <c r="G124" s="860"/>
    </row>
    <row r="125" spans="4:20">
      <c r="D125" s="858"/>
      <c r="F125" s="860"/>
      <c r="G125" s="860"/>
      <c r="H125" s="855"/>
      <c r="I125" s="855"/>
    </row>
    <row r="126" spans="4:20">
      <c r="F126" s="860"/>
      <c r="G126" s="860"/>
    </row>
    <row r="127" spans="4:20">
      <c r="D127" s="858"/>
      <c r="F127" s="860"/>
      <c r="G127" s="860"/>
      <c r="H127" s="855"/>
      <c r="I127" s="855"/>
    </row>
    <row r="128" spans="4:20">
      <c r="F128" s="860"/>
      <c r="G128" s="860"/>
    </row>
    <row r="129" spans="4:28">
      <c r="D129" s="858"/>
      <c r="F129" s="860"/>
      <c r="G129" s="860"/>
      <c r="H129" s="855"/>
      <c r="I129" s="855"/>
    </row>
    <row r="130" spans="4:28">
      <c r="F130" s="860"/>
      <c r="G130" s="860"/>
    </row>
    <row r="131" spans="4:28">
      <c r="D131" s="858"/>
      <c r="F131" s="860"/>
      <c r="G131" s="860"/>
      <c r="H131" s="855"/>
      <c r="I131" s="855"/>
    </row>
    <row r="132" spans="4:28">
      <c r="F132" s="860"/>
      <c r="G132" s="860"/>
    </row>
    <row r="133" spans="4:28">
      <c r="F133" s="831"/>
    </row>
    <row r="134" spans="4:28">
      <c r="F134" s="831"/>
    </row>
    <row r="135" spans="4:28">
      <c r="F135" s="831"/>
    </row>
    <row r="136" spans="4:28">
      <c r="D136" s="854"/>
      <c r="E136" s="861"/>
      <c r="F136" s="862"/>
      <c r="G136" s="862"/>
      <c r="H136" s="862"/>
      <c r="I136" s="837"/>
      <c r="R136" s="863"/>
    </row>
    <row r="137" spans="4:28">
      <c r="D137" s="854"/>
      <c r="E137" s="861"/>
      <c r="F137" s="862"/>
      <c r="G137" s="862"/>
      <c r="H137" s="862"/>
      <c r="I137" s="837"/>
      <c r="R137" s="863"/>
    </row>
    <row r="138" spans="4:28">
      <c r="D138" s="854"/>
      <c r="E138" s="861"/>
      <c r="F138" s="862"/>
      <c r="G138" s="862"/>
      <c r="H138" s="862"/>
      <c r="I138" s="837"/>
      <c r="R138" s="863"/>
    </row>
    <row r="139" spans="4:28">
      <c r="D139" s="854"/>
      <c r="E139" s="861"/>
      <c r="F139" s="862"/>
      <c r="G139" s="862"/>
      <c r="H139" s="862"/>
      <c r="I139" s="837"/>
      <c r="R139" s="863"/>
    </row>
    <row r="140" spans="4:28">
      <c r="D140" s="854"/>
      <c r="E140" s="861"/>
      <c r="F140" s="862"/>
      <c r="G140" s="862"/>
      <c r="H140" s="862"/>
      <c r="I140" s="837"/>
      <c r="R140" s="863"/>
    </row>
    <row r="141" spans="4:28">
      <c r="D141" s="854"/>
      <c r="E141" s="861"/>
      <c r="F141" s="862"/>
      <c r="G141" s="862"/>
      <c r="H141" s="862"/>
      <c r="I141" s="837"/>
      <c r="R141" s="863"/>
    </row>
    <row r="142" spans="4:28">
      <c r="D142" s="854"/>
      <c r="E142" s="861"/>
      <c r="F142" s="862"/>
      <c r="G142" s="862"/>
      <c r="H142" s="862"/>
    </row>
    <row r="144" spans="4:28" ht="14.4">
      <c r="D144" s="752"/>
      <c r="E144" s="9"/>
      <c r="F144" s="752"/>
      <c r="G144" s="752"/>
      <c r="H144" s="752"/>
      <c r="I144" s="752"/>
      <c r="J144" s="752"/>
      <c r="K144" s="752"/>
      <c r="L144" s="752"/>
      <c r="M144" s="752"/>
      <c r="N144" s="752"/>
      <c r="O144" s="752"/>
      <c r="P144" s="752"/>
      <c r="Q144" s="752"/>
      <c r="R144" s="752"/>
      <c r="S144" s="752"/>
      <c r="T144" s="752"/>
      <c r="U144" s="752"/>
      <c r="V144" s="752"/>
      <c r="W144" s="752"/>
      <c r="X144" s="752"/>
      <c r="Y144" s="752"/>
      <c r="Z144" s="752"/>
      <c r="AA144" s="752"/>
      <c r="AB144" s="752"/>
    </row>
    <row r="145" spans="4:28">
      <c r="D145" s="752"/>
      <c r="F145" s="753"/>
      <c r="G145" s="753"/>
      <c r="H145" s="753"/>
      <c r="I145" s="753"/>
      <c r="J145" s="753"/>
      <c r="K145" s="753"/>
      <c r="L145" s="753"/>
      <c r="M145" s="753"/>
      <c r="N145" s="753"/>
      <c r="O145" s="753"/>
      <c r="P145" s="753"/>
      <c r="Q145" s="753"/>
      <c r="R145" s="753"/>
      <c r="S145" s="753"/>
      <c r="T145" s="753"/>
      <c r="U145" s="753"/>
      <c r="V145" s="753"/>
      <c r="W145" s="753"/>
      <c r="X145" s="753"/>
      <c r="Y145" s="753"/>
      <c r="Z145" s="753"/>
      <c r="AA145" s="753"/>
      <c r="AB145" s="753"/>
    </row>
    <row r="146" spans="4:28">
      <c r="D146" s="753"/>
      <c r="E146" s="9"/>
      <c r="F146" s="752"/>
      <c r="G146" s="752"/>
      <c r="H146" s="752"/>
      <c r="I146" s="752"/>
      <c r="J146" s="752"/>
      <c r="K146" s="752"/>
      <c r="L146" s="752"/>
      <c r="M146" s="752"/>
      <c r="N146" s="752"/>
      <c r="O146" s="752"/>
      <c r="P146" s="752"/>
      <c r="Q146" s="752"/>
      <c r="R146" s="752"/>
      <c r="S146" s="752"/>
      <c r="T146" s="752"/>
      <c r="U146" s="752"/>
      <c r="V146" s="752"/>
      <c r="W146" s="752"/>
      <c r="X146" s="752"/>
      <c r="Y146" s="752"/>
      <c r="Z146" s="752"/>
      <c r="AA146" s="752"/>
      <c r="AB146" s="752"/>
    </row>
    <row r="147" spans="4:28" ht="14.4">
      <c r="D147" s="752"/>
      <c r="E147" s="9"/>
      <c r="F147" s="752"/>
      <c r="G147" s="752"/>
      <c r="H147" s="752"/>
      <c r="I147" s="752"/>
      <c r="J147" s="752"/>
      <c r="K147" s="752"/>
      <c r="L147" s="752"/>
      <c r="M147" s="752"/>
      <c r="N147" s="752"/>
      <c r="O147" s="752"/>
      <c r="P147" s="752"/>
      <c r="Q147" s="752"/>
      <c r="R147" s="752"/>
      <c r="S147" s="752"/>
      <c r="T147" s="752"/>
      <c r="U147" s="752"/>
      <c r="V147" s="752"/>
      <c r="W147" s="752"/>
      <c r="X147" s="752"/>
      <c r="Y147" s="752"/>
      <c r="Z147" s="752"/>
      <c r="AA147" s="752"/>
      <c r="AB147" s="752"/>
    </row>
    <row r="148" spans="4:28" ht="14.4">
      <c r="D148" s="752"/>
      <c r="E148" s="9"/>
      <c r="F148" s="752"/>
      <c r="G148" s="752"/>
      <c r="H148" s="752"/>
      <c r="I148" s="752"/>
      <c r="J148" s="752"/>
      <c r="K148" s="752"/>
      <c r="L148" s="752"/>
      <c r="M148" s="752"/>
      <c r="N148" s="752"/>
      <c r="O148" s="752"/>
      <c r="P148" s="752"/>
      <c r="Q148" s="752"/>
      <c r="R148" s="752"/>
      <c r="S148" s="752"/>
      <c r="T148" s="752"/>
      <c r="U148" s="752"/>
      <c r="V148" s="752"/>
      <c r="W148" s="752"/>
      <c r="X148" s="752"/>
      <c r="Y148" s="752"/>
      <c r="Z148" s="752"/>
      <c r="AA148" s="752"/>
      <c r="AB148" s="752"/>
    </row>
    <row r="149" spans="4:28" ht="14.4">
      <c r="D149" s="752"/>
      <c r="E149" s="9"/>
      <c r="F149" s="752"/>
      <c r="G149" s="752"/>
      <c r="H149" s="752"/>
      <c r="I149" s="752"/>
      <c r="J149" s="752"/>
      <c r="K149" s="752"/>
      <c r="L149" s="752"/>
      <c r="M149" s="752"/>
      <c r="N149" s="752"/>
      <c r="O149" s="752"/>
      <c r="P149" s="752"/>
      <c r="Q149" s="752"/>
      <c r="R149" s="752"/>
      <c r="S149" s="752"/>
      <c r="T149" s="752"/>
      <c r="U149" s="752"/>
      <c r="V149" s="752"/>
      <c r="W149" s="752"/>
      <c r="X149" s="752"/>
      <c r="Y149" s="752"/>
      <c r="Z149" s="752"/>
      <c r="AA149" s="752"/>
      <c r="AB149" s="752"/>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s>
  <pageMargins left="0.70866141732283472" right="0.70866141732283472" top="0.74803149606299213" bottom="0.74803149606299213" header="0.31496062992125984" footer="0.31496062992125984"/>
  <pageSetup paperSize="5" scale="55" fitToHeight="2" orientation="landscape" r:id="rId1"/>
  <headerFooter>
    <oddFooter>&amp;R&amp;P of &amp;N</oddFooter>
  </headerFooter>
  <rowBreaks count="1" manualBreakCount="1">
    <brk id="50"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960120</xdr:colOff>
                    <xdr:row>53</xdr:row>
                    <xdr:rowOff>22860</xdr:rowOff>
                  </from>
                  <to>
                    <xdr:col>2</xdr:col>
                    <xdr:colOff>1379220</xdr:colOff>
                    <xdr:row>72</xdr:row>
                    <xdr:rowOff>144780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960120</xdr:colOff>
                    <xdr:row>56</xdr:row>
                    <xdr:rowOff>22860</xdr:rowOff>
                  </from>
                  <to>
                    <xdr:col>2</xdr:col>
                    <xdr:colOff>1379220</xdr:colOff>
                    <xdr:row>72</xdr:row>
                    <xdr:rowOff>137160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960120</xdr:colOff>
                    <xdr:row>59</xdr:row>
                    <xdr:rowOff>22860</xdr:rowOff>
                  </from>
                  <to>
                    <xdr:col>2</xdr:col>
                    <xdr:colOff>1379220</xdr:colOff>
                    <xdr:row>72</xdr:row>
                    <xdr:rowOff>137160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960120</xdr:colOff>
                    <xdr:row>62</xdr:row>
                    <xdr:rowOff>22860</xdr:rowOff>
                  </from>
                  <to>
                    <xdr:col>2</xdr:col>
                    <xdr:colOff>1379220</xdr:colOff>
                    <xdr:row>72</xdr:row>
                    <xdr:rowOff>137160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960120</xdr:colOff>
                    <xdr:row>65</xdr:row>
                    <xdr:rowOff>22860</xdr:rowOff>
                  </from>
                  <to>
                    <xdr:col>2</xdr:col>
                    <xdr:colOff>1379220</xdr:colOff>
                    <xdr:row>72</xdr:row>
                    <xdr:rowOff>137160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960120</xdr:colOff>
                    <xdr:row>68</xdr:row>
                    <xdr:rowOff>22860</xdr:rowOff>
                  </from>
                  <to>
                    <xdr:col>2</xdr:col>
                    <xdr:colOff>1379220</xdr:colOff>
                    <xdr:row>72</xdr:row>
                    <xdr:rowOff>137160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960120</xdr:colOff>
                    <xdr:row>71</xdr:row>
                    <xdr:rowOff>22860</xdr:rowOff>
                  </from>
                  <to>
                    <xdr:col>2</xdr:col>
                    <xdr:colOff>1379220</xdr:colOff>
                    <xdr:row>72</xdr:row>
                    <xdr:rowOff>152400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view="pageBreakPreview" zoomScale="80" zoomScaleNormal="80" zoomScaleSheetLayoutView="80" workbookViewId="0">
      <selection activeCell="G44" sqref="G44:H44"/>
    </sheetView>
  </sheetViews>
  <sheetFormatPr defaultColWidth="9.109375" defaultRowHeight="14.4"/>
  <cols>
    <col min="1" max="1" width="5.44140625" style="12" customWidth="1"/>
    <col min="2" max="2" width="27" style="12" customWidth="1"/>
    <col min="3" max="3" width="24.33203125" style="12" customWidth="1"/>
    <col min="4" max="4" width="23.44140625" style="12" customWidth="1"/>
    <col min="5" max="5" width="28.6640625" style="12" customWidth="1"/>
    <col min="6" max="6" width="43.88671875" style="12" customWidth="1"/>
    <col min="7" max="7" width="72.6640625" style="12" customWidth="1"/>
    <col min="8" max="16384" width="9.109375" style="12"/>
  </cols>
  <sheetData>
    <row r="13" spans="2:3" ht="15" thickBot="1"/>
    <row r="14" spans="2:3" ht="26.25" customHeight="1" thickBot="1">
      <c r="B14" s="534" t="s">
        <v>168</v>
      </c>
      <c r="C14" s="126" t="s">
        <v>172</v>
      </c>
    </row>
    <row r="15" spans="2:3" ht="26.25" customHeight="1" thickBot="1">
      <c r="C15" s="128" t="s">
        <v>392</v>
      </c>
    </row>
    <row r="16" spans="2:3" ht="27" customHeight="1" thickBot="1">
      <c r="C16" s="566" t="s">
        <v>533</v>
      </c>
    </row>
    <row r="19" spans="2:8" ht="15.6">
      <c r="B19" s="534" t="s">
        <v>594</v>
      </c>
    </row>
    <row r="20" spans="2:8" ht="13.5" customHeight="1"/>
    <row r="21" spans="2:8" ht="40.950000000000003" customHeight="1">
      <c r="B21" s="891" t="s">
        <v>660</v>
      </c>
      <c r="C21" s="891"/>
      <c r="D21" s="891"/>
      <c r="E21" s="891"/>
      <c r="F21" s="891"/>
      <c r="G21" s="891"/>
      <c r="H21" s="891"/>
    </row>
    <row r="23" spans="2:8" s="606" customFormat="1" ht="15.6">
      <c r="B23" s="616" t="s">
        <v>528</v>
      </c>
      <c r="C23" s="616" t="s">
        <v>542</v>
      </c>
      <c r="D23" s="616" t="s">
        <v>527</v>
      </c>
      <c r="E23" s="900" t="s">
        <v>34</v>
      </c>
      <c r="F23" s="901"/>
      <c r="G23" s="900" t="s">
        <v>526</v>
      </c>
      <c r="H23" s="901"/>
    </row>
    <row r="24" spans="2:8">
      <c r="B24" s="605">
        <v>1</v>
      </c>
      <c r="C24" s="641" t="s">
        <v>355</v>
      </c>
      <c r="D24" s="604" t="s">
        <v>706</v>
      </c>
      <c r="E24" s="896" t="s">
        <v>707</v>
      </c>
      <c r="F24" s="897"/>
      <c r="G24" s="898" t="s">
        <v>708</v>
      </c>
      <c r="H24" s="899"/>
    </row>
    <row r="25" spans="2:8">
      <c r="B25" s="605">
        <v>2</v>
      </c>
      <c r="C25" s="641"/>
      <c r="D25" s="604"/>
      <c r="E25" s="896"/>
      <c r="F25" s="897"/>
      <c r="G25" s="898"/>
      <c r="H25" s="899"/>
    </row>
    <row r="26" spans="2:8">
      <c r="B26" s="605">
        <v>3</v>
      </c>
      <c r="C26" s="641"/>
      <c r="D26" s="604"/>
      <c r="E26" s="896"/>
      <c r="F26" s="897"/>
      <c r="G26" s="898"/>
      <c r="H26" s="899"/>
    </row>
    <row r="27" spans="2:8">
      <c r="B27" s="605">
        <v>4</v>
      </c>
      <c r="C27" s="641"/>
      <c r="D27" s="604"/>
      <c r="E27" s="896"/>
      <c r="F27" s="897"/>
      <c r="G27" s="898"/>
      <c r="H27" s="899"/>
    </row>
    <row r="28" spans="2:8">
      <c r="B28" s="605">
        <v>5</v>
      </c>
      <c r="C28" s="641"/>
      <c r="D28" s="604"/>
      <c r="E28" s="896"/>
      <c r="F28" s="897"/>
      <c r="G28" s="898"/>
      <c r="H28" s="899"/>
    </row>
    <row r="29" spans="2:8">
      <c r="B29" s="605">
        <v>6</v>
      </c>
      <c r="C29" s="641"/>
      <c r="D29" s="604"/>
      <c r="E29" s="896"/>
      <c r="F29" s="897"/>
      <c r="G29" s="898"/>
      <c r="H29" s="899"/>
    </row>
    <row r="30" spans="2:8">
      <c r="B30" s="605">
        <v>7</v>
      </c>
      <c r="C30" s="641"/>
      <c r="D30" s="604"/>
      <c r="E30" s="896"/>
      <c r="F30" s="897"/>
      <c r="G30" s="898"/>
      <c r="H30" s="899"/>
    </row>
    <row r="31" spans="2:8">
      <c r="B31" s="605">
        <v>8</v>
      </c>
      <c r="C31" s="641"/>
      <c r="D31" s="604"/>
      <c r="E31" s="896"/>
      <c r="F31" s="897"/>
      <c r="G31" s="898"/>
      <c r="H31" s="899"/>
    </row>
    <row r="32" spans="2:8">
      <c r="B32" s="605">
        <v>9</v>
      </c>
      <c r="C32" s="641"/>
      <c r="D32" s="604"/>
      <c r="E32" s="896"/>
      <c r="F32" s="897"/>
      <c r="G32" s="898"/>
      <c r="H32" s="899"/>
    </row>
    <row r="33" spans="2:8">
      <c r="B33" s="605">
        <v>10</v>
      </c>
      <c r="C33" s="641"/>
      <c r="D33" s="604"/>
      <c r="E33" s="896"/>
      <c r="F33" s="897"/>
      <c r="G33" s="898"/>
      <c r="H33" s="899"/>
    </row>
    <row r="34" spans="2:8">
      <c r="B34" s="605" t="s">
        <v>465</v>
      </c>
      <c r="C34" s="641"/>
      <c r="D34" s="604"/>
      <c r="E34" s="896"/>
      <c r="F34" s="897"/>
      <c r="G34" s="898"/>
      <c r="H34" s="899"/>
    </row>
    <row r="36" spans="2:8" ht="30.75" customHeight="1">
      <c r="B36" s="534" t="s">
        <v>590</v>
      </c>
    </row>
    <row r="37" spans="2:8" ht="23.25" customHeight="1">
      <c r="B37" s="565" t="s">
        <v>595</v>
      </c>
      <c r="C37" s="602"/>
      <c r="D37" s="602"/>
      <c r="E37" s="602"/>
      <c r="F37" s="602"/>
      <c r="G37" s="602"/>
      <c r="H37" s="602"/>
    </row>
    <row r="39" spans="2:8" s="90" customFormat="1" ht="15.6">
      <c r="B39" s="616" t="s">
        <v>528</v>
      </c>
      <c r="C39" s="616" t="s">
        <v>542</v>
      </c>
      <c r="D39" s="616" t="s">
        <v>527</v>
      </c>
      <c r="E39" s="900" t="s">
        <v>34</v>
      </c>
      <c r="F39" s="901"/>
      <c r="G39" s="900" t="s">
        <v>526</v>
      </c>
      <c r="H39" s="901"/>
    </row>
    <row r="40" spans="2:8">
      <c r="B40" s="605">
        <v>1</v>
      </c>
      <c r="C40" s="641" t="s">
        <v>167</v>
      </c>
      <c r="D40" s="604" t="s">
        <v>725</v>
      </c>
      <c r="E40" s="896" t="s">
        <v>726</v>
      </c>
      <c r="F40" s="897"/>
      <c r="G40" s="898" t="s">
        <v>727</v>
      </c>
      <c r="H40" s="899"/>
    </row>
    <row r="41" spans="2:8">
      <c r="B41" s="605">
        <v>2</v>
      </c>
      <c r="C41" s="641" t="s">
        <v>539</v>
      </c>
      <c r="D41" s="604" t="s">
        <v>728</v>
      </c>
      <c r="E41" s="896" t="s">
        <v>729</v>
      </c>
      <c r="F41" s="897"/>
      <c r="G41" s="898" t="s">
        <v>730</v>
      </c>
      <c r="H41" s="899"/>
    </row>
    <row r="42" spans="2:8">
      <c r="B42" s="605">
        <v>3</v>
      </c>
      <c r="C42" s="641" t="s">
        <v>355</v>
      </c>
      <c r="D42" s="604" t="s">
        <v>731</v>
      </c>
      <c r="E42" s="896" t="s">
        <v>732</v>
      </c>
      <c r="F42" s="897"/>
      <c r="G42" s="898" t="s">
        <v>730</v>
      </c>
      <c r="H42" s="899"/>
    </row>
    <row r="43" spans="2:8">
      <c r="B43" s="605">
        <v>4</v>
      </c>
      <c r="C43" s="641" t="s">
        <v>355</v>
      </c>
      <c r="D43" s="604" t="s">
        <v>733</v>
      </c>
      <c r="E43" s="896" t="s">
        <v>734</v>
      </c>
      <c r="F43" s="897"/>
      <c r="G43" s="898" t="s">
        <v>735</v>
      </c>
      <c r="H43" s="899"/>
    </row>
    <row r="44" spans="2:8">
      <c r="B44" s="605">
        <v>5</v>
      </c>
      <c r="C44" s="641"/>
      <c r="D44" s="604"/>
      <c r="E44" s="896"/>
      <c r="F44" s="897"/>
      <c r="G44" s="898"/>
      <c r="H44" s="899"/>
    </row>
    <row r="45" spans="2:8">
      <c r="B45" s="605">
        <v>6</v>
      </c>
      <c r="C45" s="641"/>
      <c r="D45" s="604"/>
      <c r="E45" s="896"/>
      <c r="F45" s="897"/>
      <c r="G45" s="898"/>
      <c r="H45" s="899"/>
    </row>
    <row r="46" spans="2:8">
      <c r="B46" s="605">
        <v>7</v>
      </c>
      <c r="C46" s="641"/>
      <c r="D46" s="604"/>
      <c r="E46" s="896"/>
      <c r="F46" s="897"/>
      <c r="G46" s="898"/>
      <c r="H46" s="899"/>
    </row>
    <row r="47" spans="2:8">
      <c r="B47" s="605">
        <v>8</v>
      </c>
      <c r="C47" s="641"/>
      <c r="D47" s="604"/>
      <c r="E47" s="896"/>
      <c r="F47" s="897"/>
      <c r="G47" s="898"/>
      <c r="H47" s="899"/>
    </row>
    <row r="48" spans="2:8">
      <c r="B48" s="605">
        <v>9</v>
      </c>
      <c r="C48" s="641"/>
      <c r="D48" s="604"/>
      <c r="E48" s="896"/>
      <c r="F48" s="897"/>
      <c r="G48" s="898"/>
      <c r="H48" s="899"/>
    </row>
    <row r="49" spans="2:8">
      <c r="B49" s="605">
        <v>10</v>
      </c>
      <c r="C49" s="641"/>
      <c r="D49" s="604"/>
      <c r="E49" s="896"/>
      <c r="F49" s="897"/>
      <c r="G49" s="898"/>
      <c r="H49" s="899"/>
    </row>
    <row r="50" spans="2:8">
      <c r="B50" s="605" t="s">
        <v>465</v>
      </c>
      <c r="C50" s="641"/>
      <c r="D50" s="604"/>
      <c r="E50" s="896"/>
      <c r="F50" s="897"/>
      <c r="G50" s="898"/>
      <c r="H50" s="899"/>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view="pageBreakPreview" topLeftCell="A25" zoomScale="60" zoomScaleNormal="80" workbookViewId="0">
      <selection activeCell="D56" sqref="D56"/>
    </sheetView>
  </sheetViews>
  <sheetFormatPr defaultColWidth="9.109375" defaultRowHeight="14.4"/>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44140625" style="12" customWidth="1"/>
    <col min="8" max="8" width="24.109375" style="12" customWidth="1"/>
    <col min="9" max="13" width="22.109375" style="12" customWidth="1"/>
    <col min="14" max="14" width="26" style="12" customWidth="1"/>
    <col min="15" max="16" width="22.109375" style="12" customWidth="1"/>
    <col min="17" max="17" width="16.33203125" style="12" customWidth="1"/>
    <col min="18" max="18" width="13.5546875" style="12" customWidth="1"/>
    <col min="19" max="19" width="13.88671875" style="12" customWidth="1"/>
    <col min="20" max="20" width="20" style="12" customWidth="1"/>
    <col min="21" max="21" width="10.109375" style="12" customWidth="1"/>
    <col min="22" max="30" width="14" style="12" customWidth="1"/>
    <col min="31" max="16384" width="9.1093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2"/>
      <c r="F3" s="17"/>
      <c r="G3" s="17"/>
      <c r="H3" s="67"/>
      <c r="I3" s="162"/>
      <c r="J3" s="162"/>
      <c r="K3" s="162"/>
      <c r="L3" s="162"/>
      <c r="M3" s="162"/>
      <c r="N3" s="162"/>
      <c r="O3" s="162"/>
      <c r="P3" s="162"/>
      <c r="Q3" s="162"/>
    </row>
    <row r="4" spans="2:17" s="2" customFormat="1" ht="27" customHeight="1" thickBot="1">
      <c r="B4" s="270" t="s">
        <v>168</v>
      </c>
      <c r="C4" s="453"/>
      <c r="D4" s="254" t="s">
        <v>172</v>
      </c>
      <c r="E4" s="435"/>
      <c r="F4" s="435"/>
      <c r="G4" s="435"/>
      <c r="H4" s="435"/>
      <c r="I4" s="435"/>
      <c r="J4" s="435"/>
      <c r="K4" s="435"/>
      <c r="L4" s="435"/>
      <c r="M4" s="435"/>
      <c r="N4" s="435"/>
      <c r="O4" s="435"/>
      <c r="P4" s="435"/>
      <c r="Q4" s="454"/>
    </row>
    <row r="5" spans="2:17" s="2" customFormat="1" ht="24" customHeight="1" thickBot="1">
      <c r="B5" s="455"/>
      <c r="C5" s="453"/>
      <c r="D5" s="456" t="s">
        <v>392</v>
      </c>
      <c r="F5" s="435"/>
      <c r="G5" s="435"/>
      <c r="H5" s="435"/>
      <c r="I5" s="435"/>
      <c r="J5" s="435"/>
      <c r="K5" s="435"/>
      <c r="L5" s="435"/>
      <c r="M5" s="435"/>
      <c r="N5" s="435"/>
      <c r="O5" s="435"/>
      <c r="P5" s="435"/>
      <c r="Q5" s="454"/>
    </row>
    <row r="6" spans="2:17" s="2" customFormat="1" ht="28.5" customHeight="1" thickBot="1">
      <c r="B6" s="455"/>
      <c r="C6" s="453"/>
      <c r="D6" s="258" t="s">
        <v>169</v>
      </c>
      <c r="E6" s="435"/>
      <c r="F6" s="435"/>
      <c r="G6" s="435"/>
      <c r="H6" s="435"/>
      <c r="I6" s="435"/>
      <c r="J6" s="435"/>
      <c r="K6" s="435"/>
      <c r="L6" s="435"/>
      <c r="M6" s="435"/>
      <c r="N6" s="435"/>
      <c r="O6" s="435"/>
      <c r="P6" s="435"/>
      <c r="Q6" s="454"/>
    </row>
    <row r="7" spans="2:17" s="104" customFormat="1" ht="29.25" customHeight="1" thickBot="1">
      <c r="D7" s="566" t="s">
        <v>533</v>
      </c>
      <c r="P7" s="105"/>
      <c r="Q7" s="105"/>
    </row>
    <row r="8" spans="2:17" s="104" customFormat="1" ht="30" customHeight="1">
      <c r="D8" s="571"/>
      <c r="P8" s="105"/>
      <c r="Q8" s="105"/>
    </row>
    <row r="9" spans="2:17" s="2" customFormat="1" ht="24.75" customHeight="1">
      <c r="B9" s="118" t="s">
        <v>397</v>
      </c>
      <c r="C9" s="17"/>
      <c r="D9" s="452">
        <v>2013</v>
      </c>
    </row>
    <row r="10" spans="2:17" s="17" customFormat="1" ht="16.5" customHeight="1"/>
    <row r="11" spans="2:17" s="17" customFormat="1" ht="36.75" customHeight="1">
      <c r="B11" s="902" t="s">
        <v>544</v>
      </c>
      <c r="C11" s="902"/>
      <c r="D11" s="902"/>
      <c r="E11" s="902"/>
      <c r="F11" s="902"/>
      <c r="G11" s="902"/>
      <c r="H11" s="902"/>
      <c r="I11" s="902"/>
      <c r="J11" s="902"/>
      <c r="K11" s="902"/>
      <c r="L11" s="902"/>
      <c r="M11" s="902"/>
      <c r="N11" s="611"/>
      <c r="O11" s="611"/>
      <c r="P11" s="611"/>
      <c r="Q11" s="611"/>
    </row>
    <row r="12" spans="2:17" s="2" customFormat="1" ht="15.75" customHeight="1">
      <c r="D12" s="20"/>
    </row>
    <row r="13" spans="2:17" s="17" customFormat="1" ht="48" customHeight="1">
      <c r="C13" s="240" t="str">
        <f>'1.  LRAMVA Summary'!R52</f>
        <v>Total</v>
      </c>
      <c r="D13" s="240" t="str">
        <f>'1.  LRAMVA Summary'!D52</f>
        <v>Residential</v>
      </c>
      <c r="E13" s="240" t="str">
        <f>'1.  LRAMVA Summary'!E52</f>
        <v>GS&lt;50 kW</v>
      </c>
      <c r="F13" s="240" t="str">
        <f>'1.  LRAMVA Summary'!F52</f>
        <v>GS 50 to 4,999</v>
      </c>
      <c r="G13" s="240" t="str">
        <f>'1.  LRAMVA Summary'!G52</f>
        <v>USL</v>
      </c>
      <c r="H13" s="240" t="str">
        <f>'1.  LRAMVA Summary'!H52</f>
        <v>Sentinel Lighting</v>
      </c>
      <c r="I13" s="240" t="str">
        <f>'1.  LRAMVA Summary'!I52</f>
        <v>Street Lighting</v>
      </c>
      <c r="J13" s="240" t="str">
        <f>'1.  LRAMVA Summary'!J52</f>
        <v/>
      </c>
      <c r="K13" s="240" t="str">
        <f>'1.  LRAMVA Summary'!K52</f>
        <v/>
      </c>
      <c r="L13" s="240" t="str">
        <f>'1.  LRAMVA Summary'!L52</f>
        <v/>
      </c>
      <c r="M13" s="240" t="str">
        <f>'1.  LRAMVA Summary'!M52</f>
        <v/>
      </c>
      <c r="N13" s="240" t="str">
        <f>'1.  LRAMVA Summary'!N52</f>
        <v/>
      </c>
      <c r="O13" s="240" t="str">
        <f>'1.  LRAMVA Summary'!O52</f>
        <v/>
      </c>
      <c r="P13" s="240" t="str">
        <f>'1.  LRAMVA Summary'!P52</f>
        <v/>
      </c>
      <c r="Q13" s="240" t="str">
        <f>'1.  LRAMVA Summary'!Q52</f>
        <v/>
      </c>
    </row>
    <row r="14" spans="2:17" s="2" customFormat="1" ht="15.75" customHeight="1">
      <c r="B14" s="82"/>
      <c r="C14" s="575"/>
      <c r="D14" s="576" t="str">
        <f>'1.  LRAMVA Summary'!D53</f>
        <v>kWh</v>
      </c>
      <c r="E14" s="576" t="str">
        <f>'1.  LRAMVA Summary'!E53</f>
        <v>kWh</v>
      </c>
      <c r="F14" s="576" t="str">
        <f>'1.  LRAMVA Summary'!F53</f>
        <v>kW</v>
      </c>
      <c r="G14" s="576" t="str">
        <f>'1.  LRAMVA Summary'!G53</f>
        <v>kWh</v>
      </c>
      <c r="H14" s="576" t="str">
        <f>'1.  LRAMVA Summary'!H53</f>
        <v>kW</v>
      </c>
      <c r="I14" s="576" t="str">
        <f>'1.  LRAMVA Summary'!I53</f>
        <v>kW</v>
      </c>
      <c r="J14" s="576">
        <f>'1.  LRAMVA Summary'!J53</f>
        <v>0</v>
      </c>
      <c r="K14" s="576">
        <f>'1.  LRAMVA Summary'!K53</f>
        <v>0</v>
      </c>
      <c r="L14" s="576">
        <f>'1.  LRAMVA Summary'!L53</f>
        <v>0</v>
      </c>
      <c r="M14" s="576">
        <f>'1.  LRAMVA Summary'!M53</f>
        <v>0</v>
      </c>
      <c r="N14" s="576">
        <f>'1.  LRAMVA Summary'!N53</f>
        <v>0</v>
      </c>
      <c r="O14" s="576">
        <f>'1.  LRAMVA Summary'!O53</f>
        <v>0</v>
      </c>
      <c r="P14" s="576">
        <f>'1.  LRAMVA Summary'!P53</f>
        <v>0</v>
      </c>
      <c r="Q14" s="577">
        <f>'1.  LRAMVA Summary'!Q53</f>
        <v>0</v>
      </c>
    </row>
    <row r="15" spans="2:17" s="453" customFormat="1" ht="15.75" customHeight="1">
      <c r="B15" s="458" t="s">
        <v>27</v>
      </c>
      <c r="C15" s="623">
        <f>SUM(D15:Q15)</f>
        <v>13566120</v>
      </c>
      <c r="D15" s="732">
        <v>5833432</v>
      </c>
      <c r="E15" s="732">
        <v>2034918</v>
      </c>
      <c r="F15" s="732">
        <v>5562109</v>
      </c>
      <c r="G15" s="732"/>
      <c r="H15" s="732"/>
      <c r="I15" s="732">
        <v>135661</v>
      </c>
      <c r="J15" s="448"/>
      <c r="K15" s="448"/>
      <c r="L15" s="448"/>
      <c r="M15" s="448"/>
      <c r="N15" s="448"/>
      <c r="O15" s="448"/>
      <c r="P15" s="449"/>
      <c r="Q15" s="449"/>
    </row>
    <row r="16" spans="2:17" s="453" customFormat="1" ht="15.75" customHeight="1">
      <c r="B16" s="458" t="s">
        <v>28</v>
      </c>
      <c r="C16" s="623">
        <f>SUM(D16:Q16)</f>
        <v>2457</v>
      </c>
      <c r="D16" s="449"/>
      <c r="E16" s="449"/>
      <c r="F16" s="732">
        <v>2408</v>
      </c>
      <c r="G16" s="449"/>
      <c r="H16" s="449"/>
      <c r="I16" s="449">
        <v>49</v>
      </c>
      <c r="J16" s="447"/>
      <c r="K16" s="449"/>
      <c r="L16" s="449"/>
      <c r="M16" s="449"/>
      <c r="N16" s="449"/>
      <c r="O16" s="449"/>
      <c r="P16" s="449"/>
      <c r="Q16" s="449"/>
    </row>
    <row r="17" spans="2:17" s="17" customFormat="1" ht="15.75" customHeight="1"/>
    <row r="18" spans="2:17" s="25" customFormat="1" ht="15.75" customHeight="1">
      <c r="B18" s="188" t="s">
        <v>436</v>
      </c>
      <c r="C18" s="189"/>
      <c r="D18" s="189">
        <f t="shared" ref="D18:E18" si="0">IF(D14="kw",HLOOKUP(D14,D14:D16,3,FALSE),HLOOKUP(D14,D14:D16,2,FALSE))</f>
        <v>5833432</v>
      </c>
      <c r="E18" s="189">
        <f t="shared" si="0"/>
        <v>2034918</v>
      </c>
      <c r="F18" s="189">
        <f>IF(F14="kw",HLOOKUP(F14,F14:F16,3,FALSE),HLOOKUP(F14,F14:F16,2,FALSE))</f>
        <v>2408</v>
      </c>
      <c r="G18" s="189">
        <f t="shared" ref="G18:Q18" si="1">IF(G14="kw",HLOOKUP(G14,G14:G16,3,FALSE),HLOOKUP(G14,G14:G16,2,FALSE))</f>
        <v>0</v>
      </c>
      <c r="H18" s="189">
        <f t="shared" si="1"/>
        <v>0</v>
      </c>
      <c r="I18" s="189">
        <f t="shared" si="1"/>
        <v>49</v>
      </c>
      <c r="J18" s="189">
        <f t="shared" si="1"/>
        <v>0</v>
      </c>
      <c r="K18" s="189">
        <f t="shared" si="1"/>
        <v>0</v>
      </c>
      <c r="L18" s="189">
        <f t="shared" si="1"/>
        <v>0</v>
      </c>
      <c r="M18" s="189">
        <f t="shared" si="1"/>
        <v>0</v>
      </c>
      <c r="N18" s="189">
        <f t="shared" si="1"/>
        <v>0</v>
      </c>
      <c r="O18" s="189">
        <f t="shared" si="1"/>
        <v>0</v>
      </c>
      <c r="P18" s="189">
        <f t="shared" si="1"/>
        <v>0</v>
      </c>
      <c r="Q18" s="189">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5" customFormat="1" ht="27" customHeight="1">
      <c r="B20" s="457" t="s">
        <v>654</v>
      </c>
      <c r="C20" s="450" t="s">
        <v>704</v>
      </c>
      <c r="D20" s="451"/>
    </row>
    <row r="21" spans="2:17" s="435" customFormat="1" ht="21" customHeight="1">
      <c r="B21" s="457" t="s">
        <v>352</v>
      </c>
      <c r="C21" s="450" t="s">
        <v>703</v>
      </c>
      <c r="D21" s="451"/>
    </row>
    <row r="22" spans="2:17" s="17" customFormat="1" ht="15.75" customHeight="1">
      <c r="B22" s="163"/>
      <c r="C22" s="164"/>
      <c r="D22" s="160"/>
    </row>
    <row r="23" spans="2:17" s="17" customFormat="1" ht="23.25" customHeight="1">
      <c r="B23" s="165"/>
      <c r="C23" s="165"/>
      <c r="D23" s="160"/>
    </row>
    <row r="24" spans="2:17" s="17" customFormat="1" ht="22.5" customHeight="1">
      <c r="B24" s="118" t="s">
        <v>398</v>
      </c>
      <c r="C24" s="118"/>
      <c r="D24" s="452">
        <v>2020</v>
      </c>
    </row>
    <row r="25" spans="2:17" s="2" customFormat="1" ht="15.75" customHeight="1">
      <c r="D25" s="20"/>
    </row>
    <row r="26" spans="2:17" s="2" customFormat="1" ht="42" customHeight="1">
      <c r="B26" s="902" t="s">
        <v>543</v>
      </c>
      <c r="C26" s="902"/>
      <c r="D26" s="902"/>
      <c r="E26" s="902"/>
      <c r="F26" s="902"/>
      <c r="G26" s="902"/>
      <c r="H26" s="902"/>
      <c r="I26" s="902"/>
      <c r="J26" s="902"/>
      <c r="K26" s="902"/>
      <c r="L26" s="902"/>
      <c r="M26" s="902"/>
      <c r="N26" s="611"/>
      <c r="O26" s="611"/>
      <c r="P26" s="611"/>
      <c r="Q26" s="611"/>
    </row>
    <row r="27" spans="2:17" s="2" customFormat="1" ht="15.75" customHeight="1">
      <c r="D27" s="20"/>
    </row>
    <row r="28" spans="2:17" s="17" customFormat="1" ht="44.25" customHeight="1">
      <c r="C28" s="240" t="str">
        <f>'1.  LRAMVA Summary'!R52</f>
        <v>Total</v>
      </c>
      <c r="D28" s="240" t="str">
        <f>'1.  LRAMVA Summary'!D52</f>
        <v>Residential</v>
      </c>
      <c r="E28" s="240" t="str">
        <f>'1.  LRAMVA Summary'!E52</f>
        <v>GS&lt;50 kW</v>
      </c>
      <c r="F28" s="240" t="str">
        <f>'1.  LRAMVA Summary'!F52</f>
        <v>GS 50 to 4,999</v>
      </c>
      <c r="G28" s="240" t="str">
        <f>'1.  LRAMVA Summary'!G52</f>
        <v>USL</v>
      </c>
      <c r="H28" s="240" t="str">
        <f>'1.  LRAMVA Summary'!H52</f>
        <v>Sentinel Lighting</v>
      </c>
      <c r="I28" s="240" t="str">
        <f>'1.  LRAMVA Summary'!I52</f>
        <v>Street Lighting</v>
      </c>
      <c r="J28" s="240" t="str">
        <f>'1.  LRAMVA Summary'!J52</f>
        <v/>
      </c>
      <c r="K28" s="240" t="str">
        <f>'1.  LRAMVA Summary'!K52</f>
        <v/>
      </c>
      <c r="L28" s="240" t="str">
        <f>'1.  LRAMVA Summary'!L52</f>
        <v/>
      </c>
      <c r="M28" s="240" t="str">
        <f>'1.  LRAMVA Summary'!M52</f>
        <v/>
      </c>
      <c r="N28" s="240" t="str">
        <f>'1.  LRAMVA Summary'!N52</f>
        <v/>
      </c>
      <c r="O28" s="240" t="str">
        <f>'1.  LRAMVA Summary'!O52</f>
        <v/>
      </c>
      <c r="P28" s="240" t="str">
        <f>'1.  LRAMVA Summary'!P52</f>
        <v/>
      </c>
      <c r="Q28" s="240" t="str">
        <f>'1.  LRAMVA Summary'!Q52</f>
        <v/>
      </c>
    </row>
    <row r="29" spans="2:17" s="2" customFormat="1" ht="15.75" customHeight="1">
      <c r="B29" s="82"/>
      <c r="C29" s="575"/>
      <c r="D29" s="576" t="str">
        <f>'1.  LRAMVA Summary'!D53</f>
        <v>kWh</v>
      </c>
      <c r="E29" s="576" t="str">
        <f>'1.  LRAMVA Summary'!E53</f>
        <v>kWh</v>
      </c>
      <c r="F29" s="576" t="str">
        <f>'1.  LRAMVA Summary'!F53</f>
        <v>kW</v>
      </c>
      <c r="G29" s="576" t="str">
        <f>'1.  LRAMVA Summary'!G53</f>
        <v>kWh</v>
      </c>
      <c r="H29" s="576" t="str">
        <f>'1.  LRAMVA Summary'!H53</f>
        <v>kW</v>
      </c>
      <c r="I29" s="576" t="str">
        <f>'1.  LRAMVA Summary'!I53</f>
        <v>kW</v>
      </c>
      <c r="J29" s="576">
        <f>'1.  LRAMVA Summary'!J53</f>
        <v>0</v>
      </c>
      <c r="K29" s="576">
        <f>'1.  LRAMVA Summary'!K53</f>
        <v>0</v>
      </c>
      <c r="L29" s="576">
        <f>'1.  LRAMVA Summary'!L53</f>
        <v>0</v>
      </c>
      <c r="M29" s="576">
        <f>'1.  LRAMVA Summary'!M53</f>
        <v>0</v>
      </c>
      <c r="N29" s="576">
        <f>'1.  LRAMVA Summary'!N53</f>
        <v>0</v>
      </c>
      <c r="O29" s="576">
        <f>'1.  LRAMVA Summary'!O53</f>
        <v>0</v>
      </c>
      <c r="P29" s="576">
        <f>'1.  LRAMVA Summary'!P53</f>
        <v>0</v>
      </c>
      <c r="Q29" s="577">
        <f>'1.  LRAMVA Summary'!Q53</f>
        <v>0</v>
      </c>
    </row>
    <row r="30" spans="2:17" s="453" customFormat="1" ht="15.75" customHeight="1">
      <c r="B30" s="458" t="s">
        <v>27</v>
      </c>
      <c r="C30" s="623">
        <f>SUM(D30:Q30)</f>
        <v>6025625</v>
      </c>
      <c r="D30" s="459">
        <v>0</v>
      </c>
      <c r="E30" s="459">
        <v>1836127</v>
      </c>
      <c r="F30" s="459">
        <v>4189498</v>
      </c>
      <c r="G30" s="459"/>
      <c r="H30" s="459"/>
      <c r="I30" s="459"/>
      <c r="J30" s="459"/>
      <c r="K30" s="459"/>
      <c r="L30" s="459"/>
      <c r="M30" s="459"/>
      <c r="N30" s="459"/>
      <c r="O30" s="459"/>
      <c r="P30" s="459"/>
      <c r="Q30" s="449"/>
    </row>
    <row r="31" spans="2:17" s="460" customFormat="1" ht="15" customHeight="1">
      <c r="B31" s="458" t="s">
        <v>28</v>
      </c>
      <c r="C31" s="623">
        <f>SUM(D31:Q31)</f>
        <v>10432</v>
      </c>
      <c r="D31" s="447"/>
      <c r="E31" s="447"/>
      <c r="F31" s="845">
        <v>10432</v>
      </c>
      <c r="G31" s="447"/>
      <c r="H31" s="447"/>
      <c r="I31" s="447"/>
      <c r="J31" s="447"/>
      <c r="K31" s="449"/>
      <c r="L31" s="449"/>
      <c r="M31" s="449"/>
      <c r="N31" s="449"/>
      <c r="O31" s="449"/>
      <c r="P31" s="449"/>
      <c r="Q31" s="449"/>
    </row>
    <row r="32" spans="2:17" s="17" customFormat="1" ht="15.75" customHeight="1"/>
    <row r="33" spans="2:32" s="25" customFormat="1" ht="15.75" customHeight="1">
      <c r="B33" s="188" t="s">
        <v>436</v>
      </c>
      <c r="C33" s="189"/>
      <c r="D33" s="189">
        <f>IF(D29="kw",HLOOKUP(D29,D29:D31,3,FALSE),HLOOKUP(D29,D29:D31,2,FALSE))</f>
        <v>0</v>
      </c>
      <c r="E33" s="189">
        <f>IF(E29="kw",HLOOKUP(E29,E29:E31,3,FALSE),HLOOKUP(E29,E29:E31,2,FALSE))</f>
        <v>1836127</v>
      </c>
      <c r="F33" s="189">
        <f>IF(F29="kw",HLOOKUP(F29,F29:F31,3,FALSE),HLOOKUP(F29,F29:F31,2,FALSE))</f>
        <v>10432</v>
      </c>
      <c r="G33" s="189">
        <f>IF(G29="kw",HLOOKUP(G29,G29:G31,3,FALSE),HLOOKUP(G29,G29:G31,2,FALSE))</f>
        <v>0</v>
      </c>
      <c r="H33" s="189">
        <f t="shared" ref="H33:Q33" si="2">IF(H29="kw",HLOOKUP(H29,H29:H31,3,FALSE),HLOOKUP(H29,H29:H31,2,FALSE))</f>
        <v>0</v>
      </c>
      <c r="I33" s="189">
        <f t="shared" si="2"/>
        <v>0</v>
      </c>
      <c r="J33" s="189">
        <f t="shared" si="2"/>
        <v>0</v>
      </c>
      <c r="K33" s="189">
        <f t="shared" si="2"/>
        <v>0</v>
      </c>
      <c r="L33" s="189">
        <f t="shared" si="2"/>
        <v>0</v>
      </c>
      <c r="M33" s="189">
        <f t="shared" si="2"/>
        <v>0</v>
      </c>
      <c r="N33" s="189">
        <f t="shared" si="2"/>
        <v>0</v>
      </c>
      <c r="O33" s="189">
        <f t="shared" si="2"/>
        <v>0</v>
      </c>
      <c r="P33" s="189">
        <f t="shared" si="2"/>
        <v>0</v>
      </c>
      <c r="Q33" s="189">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7" t="s">
        <v>654</v>
      </c>
      <c r="C35" s="450" t="s">
        <v>736</v>
      </c>
      <c r="D35" s="451"/>
      <c r="E35" s="93"/>
      <c r="F35" s="93"/>
      <c r="G35" s="93"/>
      <c r="H35" s="93"/>
      <c r="I35" s="93"/>
      <c r="J35" s="93"/>
      <c r="K35" s="93"/>
      <c r="L35" s="93"/>
      <c r="M35" s="93"/>
      <c r="N35" s="93"/>
      <c r="O35" s="93"/>
      <c r="P35" s="93"/>
      <c r="Q35" s="93"/>
    </row>
    <row r="36" spans="2:32" s="435" customFormat="1" ht="21" customHeight="1">
      <c r="B36" s="457" t="s">
        <v>352</v>
      </c>
      <c r="C36" s="450" t="s">
        <v>737</v>
      </c>
      <c r="D36" s="451"/>
    </row>
    <row r="37" spans="2:32" s="17" customFormat="1" ht="15.75" customHeight="1">
      <c r="B37" s="163"/>
      <c r="C37" s="164"/>
      <c r="D37" s="160"/>
      <c r="R37" s="160"/>
    </row>
    <row r="38" spans="2:32" s="17" customFormat="1" ht="15.75" customHeight="1">
      <c r="B38" s="163"/>
      <c r="C38" s="163"/>
      <c r="D38" s="160"/>
      <c r="R38" s="160"/>
    </row>
    <row r="39" spans="2:32" s="20" customFormat="1" ht="15.6">
      <c r="B39" s="118" t="s">
        <v>438</v>
      </c>
      <c r="C39" s="35"/>
      <c r="D39" s="34"/>
      <c r="E39" s="39"/>
      <c r="F39" s="40"/>
    </row>
    <row r="40" spans="2:32" s="70" customFormat="1" ht="39" customHeight="1">
      <c r="B40" s="902" t="s">
        <v>588</v>
      </c>
      <c r="C40" s="902"/>
      <c r="D40" s="902"/>
      <c r="E40" s="902"/>
      <c r="F40" s="902"/>
      <c r="G40" s="902"/>
      <c r="H40" s="902"/>
      <c r="I40" s="902"/>
      <c r="J40" s="902"/>
      <c r="K40" s="902"/>
      <c r="L40" s="902"/>
      <c r="M40" s="902"/>
      <c r="N40" s="611"/>
      <c r="O40" s="611"/>
      <c r="P40" s="611"/>
      <c r="Q40" s="611"/>
    </row>
    <row r="41" spans="2:32" s="2" customFormat="1" ht="16.5" customHeight="1">
      <c r="B41" s="10"/>
      <c r="C41" s="10"/>
      <c r="D41" s="22"/>
      <c r="E41" s="20"/>
      <c r="F41" s="20"/>
      <c r="G41" s="20"/>
      <c r="R41" s="20"/>
    </row>
    <row r="42" spans="2:32" s="17" customFormat="1" ht="56.25" customHeight="1">
      <c r="B42" s="240" t="s">
        <v>231</v>
      </c>
      <c r="C42" s="240" t="s">
        <v>585</v>
      </c>
      <c r="D42" s="240" t="str">
        <f>'1.  LRAMVA Summary'!D52</f>
        <v>Residential</v>
      </c>
      <c r="E42" s="240" t="str">
        <f>'1.  LRAMVA Summary'!E52</f>
        <v>GS&lt;50 kW</v>
      </c>
      <c r="F42" s="240" t="str">
        <f>'1.  LRAMVA Summary'!F52</f>
        <v>GS 50 to 4,999</v>
      </c>
      <c r="G42" s="240" t="str">
        <f>'1.  LRAMVA Summary'!G52</f>
        <v>USL</v>
      </c>
      <c r="H42" s="240" t="str">
        <f>'1.  LRAMVA Summary'!H52</f>
        <v>Sentinel Lighting</v>
      </c>
      <c r="I42" s="240" t="str">
        <f>'1.  LRAMVA Summary'!I52</f>
        <v>Street Lighting</v>
      </c>
      <c r="J42" s="240" t="str">
        <f>'1.  LRAMVA Summary'!J52</f>
        <v/>
      </c>
      <c r="K42" s="240" t="str">
        <f>'1.  LRAMVA Summary'!K52</f>
        <v/>
      </c>
      <c r="L42" s="240" t="str">
        <f>'1.  LRAMVA Summary'!L52</f>
        <v/>
      </c>
      <c r="M42" s="240" t="str">
        <f>'1.  LRAMVA Summary'!M52</f>
        <v/>
      </c>
      <c r="N42" s="240" t="str">
        <f>'1.  LRAMVA Summary'!N52</f>
        <v/>
      </c>
      <c r="O42" s="240" t="str">
        <f>'1.  LRAMVA Summary'!O52</f>
        <v/>
      </c>
      <c r="P42" s="240" t="str">
        <f>'1.  LRAMVA Summary'!P52</f>
        <v/>
      </c>
      <c r="Q42" s="240" t="str">
        <f>'1.  LRAMVA Summary'!Q52</f>
        <v/>
      </c>
      <c r="R42" s="190"/>
    </row>
    <row r="43" spans="2:32" s="143" customFormat="1" ht="18" customHeight="1">
      <c r="B43" s="578"/>
      <c r="C43" s="579"/>
      <c r="D43" s="580" t="str">
        <f>'1.  LRAMVA Summary'!D53</f>
        <v>kWh</v>
      </c>
      <c r="E43" s="580" t="str">
        <f>'1.  LRAMVA Summary'!E53</f>
        <v>kWh</v>
      </c>
      <c r="F43" s="580" t="str">
        <f>'1.  LRAMVA Summary'!F53</f>
        <v>kW</v>
      </c>
      <c r="G43" s="580" t="str">
        <f>'1.  LRAMVA Summary'!G53</f>
        <v>kWh</v>
      </c>
      <c r="H43" s="580" t="str">
        <f>'1.  LRAMVA Summary'!H53</f>
        <v>kW</v>
      </c>
      <c r="I43" s="580" t="str">
        <f>'1.  LRAMVA Summary'!I53</f>
        <v>kW</v>
      </c>
      <c r="J43" s="580">
        <f>'1.  LRAMVA Summary'!J53</f>
        <v>0</v>
      </c>
      <c r="K43" s="580">
        <f>'1.  LRAMVA Summary'!K53</f>
        <v>0</v>
      </c>
      <c r="L43" s="580">
        <f>'1.  LRAMVA Summary'!L53</f>
        <v>0</v>
      </c>
      <c r="M43" s="580">
        <f>'1.  LRAMVA Summary'!M53</f>
        <v>0</v>
      </c>
      <c r="N43" s="580">
        <f>'1.  LRAMVA Summary'!N53</f>
        <v>0</v>
      </c>
      <c r="O43" s="580">
        <f>'1.  LRAMVA Summary'!O53</f>
        <v>0</v>
      </c>
      <c r="P43" s="580">
        <f>'1.  LRAMVA Summary'!P53</f>
        <v>0</v>
      </c>
      <c r="Q43" s="581">
        <f>'1.  LRAMVA Summary'!Q53</f>
        <v>0</v>
      </c>
      <c r="R43" s="166"/>
    </row>
    <row r="44" spans="2:32" s="17" customFormat="1" ht="15.6">
      <c r="B44" s="167">
        <v>2011</v>
      </c>
      <c r="C44" s="531"/>
      <c r="D44" s="187">
        <f t="shared" ref="D44:Q44" si="3">IF(ISBLANK($C$44),0,IF($C44=$D$9,HLOOKUP(D43,D14:D18,5,FALSE),HLOOKUP(D43,D29:D33,5,FALSE)))</f>
        <v>0</v>
      </c>
      <c r="E44" s="187">
        <f>IF(ISBLANK($C$44),0,IF($C44=$D$9,HLOOKUP(E43,E14:E18,5,FALSE),HLOOKUP(E43,E29:E33,5,FALSE)))</f>
        <v>0</v>
      </c>
      <c r="F44" s="187">
        <f t="shared" si="3"/>
        <v>0</v>
      </c>
      <c r="G44" s="187">
        <f t="shared" si="3"/>
        <v>0</v>
      </c>
      <c r="H44" s="187">
        <f t="shared" si="3"/>
        <v>0</v>
      </c>
      <c r="I44" s="187">
        <f t="shared" si="3"/>
        <v>0</v>
      </c>
      <c r="J44" s="187">
        <f t="shared" si="3"/>
        <v>0</v>
      </c>
      <c r="K44" s="187">
        <f t="shared" si="3"/>
        <v>0</v>
      </c>
      <c r="L44" s="187">
        <f t="shared" si="3"/>
        <v>0</v>
      </c>
      <c r="M44" s="187">
        <f t="shared" si="3"/>
        <v>0</v>
      </c>
      <c r="N44" s="187">
        <f t="shared" si="3"/>
        <v>0</v>
      </c>
      <c r="O44" s="187">
        <f t="shared" si="3"/>
        <v>0</v>
      </c>
      <c r="P44" s="187">
        <f t="shared" si="3"/>
        <v>0</v>
      </c>
      <c r="Q44" s="187">
        <f t="shared" si="3"/>
        <v>0</v>
      </c>
      <c r="R44" s="191"/>
    </row>
    <row r="45" spans="2:32" s="17" customFormat="1" ht="15.6">
      <c r="B45" s="167">
        <v>2012</v>
      </c>
      <c r="C45" s="531"/>
      <c r="D45" s="187">
        <f t="shared" ref="D45:Q45" si="4">IF(ISBLANK($C$45),0,IF($C$45=$D$9,HLOOKUP(D43,D14:D18,5,FALSE),HLOOKUP(D43,D29:D33,5,FALSE)))</f>
        <v>0</v>
      </c>
      <c r="E45" s="187">
        <f t="shared" si="4"/>
        <v>0</v>
      </c>
      <c r="F45" s="187">
        <f t="shared" si="4"/>
        <v>0</v>
      </c>
      <c r="G45" s="187">
        <f t="shared" si="4"/>
        <v>0</v>
      </c>
      <c r="H45" s="187">
        <f t="shared" si="4"/>
        <v>0</v>
      </c>
      <c r="I45" s="187">
        <f t="shared" si="4"/>
        <v>0</v>
      </c>
      <c r="J45" s="187">
        <f t="shared" si="4"/>
        <v>0</v>
      </c>
      <c r="K45" s="187">
        <f t="shared" si="4"/>
        <v>0</v>
      </c>
      <c r="L45" s="187">
        <f t="shared" si="4"/>
        <v>0</v>
      </c>
      <c r="M45" s="187">
        <f t="shared" si="4"/>
        <v>0</v>
      </c>
      <c r="N45" s="187">
        <f t="shared" si="4"/>
        <v>0</v>
      </c>
      <c r="O45" s="187">
        <f t="shared" si="4"/>
        <v>0</v>
      </c>
      <c r="P45" s="187">
        <f t="shared" si="4"/>
        <v>0</v>
      </c>
      <c r="Q45" s="187">
        <f t="shared" si="4"/>
        <v>0</v>
      </c>
      <c r="R45" s="160"/>
    </row>
    <row r="46" spans="2:32" s="17" customFormat="1" ht="15.6">
      <c r="B46" s="168">
        <v>2013</v>
      </c>
      <c r="C46" s="531">
        <v>2013</v>
      </c>
      <c r="D46" s="187">
        <f t="shared" ref="D46:Q46" si="5">IF(ISBLANK($C$46),0,IF($C$46=$D$9,HLOOKUP(D43,D14:D18,5,FALSE),HLOOKUP(D43,D29:D33,5,FALSE)))</f>
        <v>5833432</v>
      </c>
      <c r="E46" s="187">
        <f t="shared" si="5"/>
        <v>2034918</v>
      </c>
      <c r="F46" s="187">
        <f t="shared" si="5"/>
        <v>2408</v>
      </c>
      <c r="G46" s="187">
        <f t="shared" si="5"/>
        <v>0</v>
      </c>
      <c r="H46" s="187">
        <f t="shared" si="5"/>
        <v>0</v>
      </c>
      <c r="I46" s="187">
        <f t="shared" si="5"/>
        <v>49</v>
      </c>
      <c r="J46" s="187">
        <f t="shared" si="5"/>
        <v>0</v>
      </c>
      <c r="K46" s="187">
        <f t="shared" si="5"/>
        <v>0</v>
      </c>
      <c r="L46" s="187">
        <f t="shared" si="5"/>
        <v>0</v>
      </c>
      <c r="M46" s="187">
        <f t="shared" si="5"/>
        <v>0</v>
      </c>
      <c r="N46" s="187">
        <f t="shared" si="5"/>
        <v>0</v>
      </c>
      <c r="O46" s="187">
        <f t="shared" si="5"/>
        <v>0</v>
      </c>
      <c r="P46" s="187">
        <f t="shared" si="5"/>
        <v>0</v>
      </c>
      <c r="Q46" s="187">
        <f t="shared" si="5"/>
        <v>0</v>
      </c>
      <c r="R46" s="160"/>
    </row>
    <row r="47" spans="2:32" s="17" customFormat="1" ht="15.6">
      <c r="B47" s="168">
        <v>2014</v>
      </c>
      <c r="C47" s="531">
        <v>2013</v>
      </c>
      <c r="D47" s="187">
        <f t="shared" ref="D47:Q47" si="6">IF(ISBLANK($C$47),0,IF($C$47=$D$9,HLOOKUP(D43,D14:D18,5,FALSE),HLOOKUP(D43,D29:D33,5,FALSE)))</f>
        <v>5833432</v>
      </c>
      <c r="E47" s="187">
        <f t="shared" si="6"/>
        <v>2034918</v>
      </c>
      <c r="F47" s="187">
        <f t="shared" si="6"/>
        <v>2408</v>
      </c>
      <c r="G47" s="187">
        <f t="shared" si="6"/>
        <v>0</v>
      </c>
      <c r="H47" s="187">
        <f t="shared" si="6"/>
        <v>0</v>
      </c>
      <c r="I47" s="187">
        <f t="shared" si="6"/>
        <v>49</v>
      </c>
      <c r="J47" s="187">
        <f t="shared" si="6"/>
        <v>0</v>
      </c>
      <c r="K47" s="187">
        <f t="shared" si="6"/>
        <v>0</v>
      </c>
      <c r="L47" s="187">
        <f t="shared" si="6"/>
        <v>0</v>
      </c>
      <c r="M47" s="187">
        <f t="shared" si="6"/>
        <v>0</v>
      </c>
      <c r="N47" s="187">
        <f t="shared" si="6"/>
        <v>0</v>
      </c>
      <c r="O47" s="187">
        <f t="shared" si="6"/>
        <v>0</v>
      </c>
      <c r="P47" s="187">
        <f t="shared" si="6"/>
        <v>0</v>
      </c>
      <c r="Q47" s="187">
        <f t="shared" si="6"/>
        <v>0</v>
      </c>
      <c r="R47" s="160"/>
    </row>
    <row r="48" spans="2:32" s="17" customFormat="1" ht="15.6">
      <c r="B48" s="168">
        <v>2015</v>
      </c>
      <c r="C48" s="531">
        <v>2013</v>
      </c>
      <c r="D48" s="187">
        <f t="shared" ref="D48:Q48" si="7">IF(ISBLANK($C$48),0,IF($C$48=$D$9,HLOOKUP(D43,D14:D18,5,FALSE),HLOOKUP(D43,D29:D33,5,FALSE)))</f>
        <v>5833432</v>
      </c>
      <c r="E48" s="187">
        <f t="shared" si="7"/>
        <v>2034918</v>
      </c>
      <c r="F48" s="187">
        <f t="shared" si="7"/>
        <v>2408</v>
      </c>
      <c r="G48" s="187">
        <f t="shared" si="7"/>
        <v>0</v>
      </c>
      <c r="H48" s="187">
        <f t="shared" si="7"/>
        <v>0</v>
      </c>
      <c r="I48" s="187">
        <f t="shared" si="7"/>
        <v>49</v>
      </c>
      <c r="J48" s="187">
        <f t="shared" si="7"/>
        <v>0</v>
      </c>
      <c r="K48" s="187">
        <f t="shared" si="7"/>
        <v>0</v>
      </c>
      <c r="L48" s="187">
        <f t="shared" si="7"/>
        <v>0</v>
      </c>
      <c r="M48" s="187">
        <f t="shared" si="7"/>
        <v>0</v>
      </c>
      <c r="N48" s="187">
        <f t="shared" si="7"/>
        <v>0</v>
      </c>
      <c r="O48" s="187">
        <f t="shared" si="7"/>
        <v>0</v>
      </c>
      <c r="P48" s="187">
        <f t="shared" si="7"/>
        <v>0</v>
      </c>
      <c r="Q48" s="187">
        <f t="shared" si="7"/>
        <v>0</v>
      </c>
      <c r="R48" s="160"/>
      <c r="AF48" s="160"/>
    </row>
    <row r="49" spans="2:32" s="17" customFormat="1" ht="15.6">
      <c r="B49" s="168">
        <v>2016</v>
      </c>
      <c r="C49" s="531">
        <v>2013</v>
      </c>
      <c r="D49" s="187">
        <f t="shared" ref="D49:Q49" si="8">IF(ISBLANK($C$49),0,IF($C$49=$D$9,HLOOKUP(D43,D14:D18,5,FALSE),HLOOKUP(D43,D29:D33,5,FALSE)))</f>
        <v>5833432</v>
      </c>
      <c r="E49" s="187">
        <f t="shared" si="8"/>
        <v>2034918</v>
      </c>
      <c r="F49" s="187">
        <f t="shared" si="8"/>
        <v>2408</v>
      </c>
      <c r="G49" s="187">
        <f t="shared" si="8"/>
        <v>0</v>
      </c>
      <c r="H49" s="187">
        <f t="shared" si="8"/>
        <v>0</v>
      </c>
      <c r="I49" s="187">
        <f t="shared" si="8"/>
        <v>49</v>
      </c>
      <c r="J49" s="187">
        <f t="shared" si="8"/>
        <v>0</v>
      </c>
      <c r="K49" s="187">
        <f t="shared" si="8"/>
        <v>0</v>
      </c>
      <c r="L49" s="187">
        <f t="shared" si="8"/>
        <v>0</v>
      </c>
      <c r="M49" s="187">
        <f t="shared" si="8"/>
        <v>0</v>
      </c>
      <c r="N49" s="187">
        <f t="shared" si="8"/>
        <v>0</v>
      </c>
      <c r="O49" s="187">
        <f t="shared" si="8"/>
        <v>0</v>
      </c>
      <c r="P49" s="187">
        <f t="shared" si="8"/>
        <v>0</v>
      </c>
      <c r="Q49" s="187">
        <f t="shared" si="8"/>
        <v>0</v>
      </c>
      <c r="R49" s="160"/>
      <c r="AF49" s="160"/>
    </row>
    <row r="50" spans="2:32" s="17" customFormat="1" ht="15.6">
      <c r="B50" s="168">
        <v>2017</v>
      </c>
      <c r="C50" s="531">
        <v>2013</v>
      </c>
      <c r="D50" s="187">
        <f>IF(ISBLANK($C$50),0,IF($C$50=$D$9,HLOOKUP(D43,D14:D18,5,FALSE),HLOOKUP(D43,D29:D33,5,FALSE)))</f>
        <v>5833432</v>
      </c>
      <c r="E50" s="187">
        <f t="shared" ref="E50:I50" si="9">IF(ISBLANK($C$50),0,IF($C$50=$D$9,HLOOKUP(E43,E14:E18,5,FALSE),HLOOKUP(E43,E29:E33,5,FALSE)))</f>
        <v>2034918</v>
      </c>
      <c r="F50" s="187">
        <f t="shared" si="9"/>
        <v>2408</v>
      </c>
      <c r="G50" s="187">
        <f t="shared" si="9"/>
        <v>0</v>
      </c>
      <c r="H50" s="187">
        <f t="shared" si="9"/>
        <v>0</v>
      </c>
      <c r="I50" s="187">
        <f t="shared" si="9"/>
        <v>49</v>
      </c>
      <c r="J50" s="187">
        <f t="shared" ref="J50:Q50" si="10">IF(ISBLANK($C$50),0,IF($C$50=$D$9,HLOOKUP(J43,J14:J18,5,FALSE),HLOOKUP(J43,J29:J33,5,FALSE)))</f>
        <v>0</v>
      </c>
      <c r="K50" s="187">
        <f t="shared" si="10"/>
        <v>0</v>
      </c>
      <c r="L50" s="187">
        <f t="shared" si="10"/>
        <v>0</v>
      </c>
      <c r="M50" s="187">
        <f t="shared" si="10"/>
        <v>0</v>
      </c>
      <c r="N50" s="187">
        <f t="shared" si="10"/>
        <v>0</v>
      </c>
      <c r="O50" s="187">
        <f t="shared" si="10"/>
        <v>0</v>
      </c>
      <c r="P50" s="187">
        <f t="shared" si="10"/>
        <v>0</v>
      </c>
      <c r="Q50" s="187">
        <f t="shared" si="10"/>
        <v>0</v>
      </c>
      <c r="R50" s="160"/>
      <c r="AF50" s="160"/>
    </row>
    <row r="51" spans="2:32" s="17" customFormat="1" ht="15.6">
      <c r="B51" s="168">
        <v>2018</v>
      </c>
      <c r="C51" s="531">
        <v>2013</v>
      </c>
      <c r="D51" s="187">
        <f t="shared" ref="D51:Q51" si="11">IF(ISBLANK($C$51),0,IF($C$51=$D$9,HLOOKUP(D43,D14:D18,5,FALSE),HLOOKUP(D43,D29:D33,5,FALSE)))</f>
        <v>5833432</v>
      </c>
      <c r="E51" s="187">
        <f t="shared" si="11"/>
        <v>2034918</v>
      </c>
      <c r="F51" s="187">
        <f t="shared" si="11"/>
        <v>2408</v>
      </c>
      <c r="G51" s="187">
        <f t="shared" si="11"/>
        <v>0</v>
      </c>
      <c r="H51" s="187">
        <f t="shared" si="11"/>
        <v>0</v>
      </c>
      <c r="I51" s="187">
        <f t="shared" si="11"/>
        <v>49</v>
      </c>
      <c r="J51" s="187">
        <f t="shared" si="11"/>
        <v>0</v>
      </c>
      <c r="K51" s="187">
        <f t="shared" si="11"/>
        <v>0</v>
      </c>
      <c r="L51" s="187">
        <f t="shared" si="11"/>
        <v>0</v>
      </c>
      <c r="M51" s="187">
        <f t="shared" si="11"/>
        <v>0</v>
      </c>
      <c r="N51" s="187">
        <f t="shared" si="11"/>
        <v>0</v>
      </c>
      <c r="O51" s="187">
        <f t="shared" si="11"/>
        <v>0</v>
      </c>
      <c r="P51" s="187">
        <f t="shared" si="11"/>
        <v>0</v>
      </c>
      <c r="Q51" s="187">
        <f t="shared" si="11"/>
        <v>0</v>
      </c>
      <c r="R51" s="160"/>
      <c r="AF51" s="160"/>
    </row>
    <row r="52" spans="2:32" s="17" customFormat="1" ht="15.6">
      <c r="B52" s="168">
        <v>2019</v>
      </c>
      <c r="C52" s="531">
        <v>2013</v>
      </c>
      <c r="D52" s="187">
        <f t="shared" ref="D52:Q52" si="12">IF(ISBLANK($C$52),0,IF($C$52=$D$9,HLOOKUP(D43,D14:D18,5,FALSE),HLOOKUP(D43,D29:D33,5,FALSE)))</f>
        <v>5833432</v>
      </c>
      <c r="E52" s="187">
        <f t="shared" si="12"/>
        <v>2034918</v>
      </c>
      <c r="F52" s="187">
        <f t="shared" si="12"/>
        <v>2408</v>
      </c>
      <c r="G52" s="187">
        <f t="shared" si="12"/>
        <v>0</v>
      </c>
      <c r="H52" s="187">
        <f t="shared" si="12"/>
        <v>0</v>
      </c>
      <c r="I52" s="187">
        <f t="shared" si="12"/>
        <v>49</v>
      </c>
      <c r="J52" s="187">
        <f t="shared" si="12"/>
        <v>0</v>
      </c>
      <c r="K52" s="187">
        <f t="shared" si="12"/>
        <v>0</v>
      </c>
      <c r="L52" s="187">
        <f t="shared" si="12"/>
        <v>0</v>
      </c>
      <c r="M52" s="187">
        <f t="shared" si="12"/>
        <v>0</v>
      </c>
      <c r="N52" s="187">
        <f t="shared" si="12"/>
        <v>0</v>
      </c>
      <c r="O52" s="187">
        <f t="shared" si="12"/>
        <v>0</v>
      </c>
      <c r="P52" s="187">
        <f t="shared" si="12"/>
        <v>0</v>
      </c>
      <c r="Q52" s="187">
        <f t="shared" si="12"/>
        <v>0</v>
      </c>
      <c r="R52" s="160"/>
      <c r="AF52" s="160"/>
    </row>
    <row r="53" spans="2:32" s="17" customFormat="1" ht="15.6">
      <c r="B53" s="168">
        <v>2020</v>
      </c>
      <c r="C53" s="531">
        <v>2020</v>
      </c>
      <c r="D53" s="187">
        <f t="shared" ref="D53:Q53" si="13">IF(ISBLANK($C$53),0,IF($C$53=$D$9,HLOOKUP(D43,D14:D18,5,FALSE),HLOOKUP(D43,D29:D33,5,FALSE)))</f>
        <v>0</v>
      </c>
      <c r="E53" s="187">
        <f t="shared" si="13"/>
        <v>1836127</v>
      </c>
      <c r="F53" s="187">
        <f t="shared" si="13"/>
        <v>10432</v>
      </c>
      <c r="G53" s="187">
        <f t="shared" si="13"/>
        <v>0</v>
      </c>
      <c r="H53" s="187">
        <f t="shared" si="13"/>
        <v>0</v>
      </c>
      <c r="I53" s="187">
        <f t="shared" si="13"/>
        <v>0</v>
      </c>
      <c r="J53" s="187">
        <f t="shared" si="13"/>
        <v>0</v>
      </c>
      <c r="K53" s="187">
        <f t="shared" si="13"/>
        <v>0</v>
      </c>
      <c r="L53" s="187">
        <f t="shared" si="13"/>
        <v>0</v>
      </c>
      <c r="M53" s="187">
        <f t="shared" si="13"/>
        <v>0</v>
      </c>
      <c r="N53" s="187">
        <f t="shared" si="13"/>
        <v>0</v>
      </c>
      <c r="O53" s="187">
        <f t="shared" si="13"/>
        <v>0</v>
      </c>
      <c r="P53" s="187">
        <f t="shared" si="13"/>
        <v>0</v>
      </c>
      <c r="Q53" s="187">
        <f t="shared" si="13"/>
        <v>0</v>
      </c>
      <c r="R53" s="160"/>
      <c r="AF53" s="160"/>
    </row>
    <row r="54" spans="2:32" s="435" customFormat="1" ht="15.6">
      <c r="B54" s="450" t="s">
        <v>519</v>
      </c>
      <c r="C54" s="461"/>
      <c r="D54" s="462"/>
      <c r="E54" s="463"/>
      <c r="F54" s="463"/>
      <c r="G54" s="463"/>
      <c r="H54" s="463"/>
      <c r="I54" s="463"/>
      <c r="J54" s="463"/>
      <c r="K54" s="463"/>
      <c r="L54" s="463"/>
      <c r="M54" s="463"/>
      <c r="N54" s="463"/>
      <c r="O54" s="463"/>
      <c r="P54" s="463"/>
      <c r="Q54" s="462"/>
      <c r="R54" s="454"/>
    </row>
    <row r="55" spans="2:32" s="17" customFormat="1" ht="15.75" customHeight="1">
      <c r="B55" s="165"/>
      <c r="C55" s="165"/>
      <c r="D55" s="160"/>
    </row>
    <row r="56" spans="2:32" s="17" customFormat="1" ht="15.75" customHeight="1">
      <c r="B56" s="165"/>
      <c r="C56" s="165"/>
      <c r="D56" s="160"/>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48"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view="pageBreakPreview" zoomScale="90" zoomScaleNormal="70" zoomScaleSheetLayoutView="90" workbookViewId="0">
      <pane ySplit="14" topLeftCell="A76" activePane="bottomLeft" state="frozen"/>
      <selection activeCell="I26" sqref="I26"/>
      <selection pane="bottomLeft" activeCell="N54" sqref="N54"/>
    </sheetView>
  </sheetViews>
  <sheetFormatPr defaultColWidth="9.109375" defaultRowHeight="14.4" outlineLevelRow="1"/>
  <cols>
    <col min="1" max="1" width="6.5546875" style="4" customWidth="1"/>
    <col min="2" max="2" width="36.5546875" style="5" customWidth="1"/>
    <col min="3" max="3" width="16.88671875" style="78" customWidth="1"/>
    <col min="4" max="5" width="17.88671875" style="5" customWidth="1"/>
    <col min="6" max="6" width="18.6640625" style="5" customWidth="1"/>
    <col min="7" max="8" width="15.44140625" style="5" customWidth="1"/>
    <col min="9" max="9" width="17.33203125" style="5" customWidth="1"/>
    <col min="10" max="13" width="15.88671875" style="5" customWidth="1"/>
    <col min="14" max="14" width="18.88671875" style="5" customWidth="1"/>
    <col min="15" max="15" width="16.5546875" style="5" customWidth="1"/>
    <col min="16" max="16" width="17.109375" style="5" customWidth="1"/>
    <col min="17" max="16384" width="9.1093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908" t="s">
        <v>168</v>
      </c>
      <c r="C4" s="85" t="s">
        <v>172</v>
      </c>
      <c r="D4" s="85"/>
      <c r="E4" s="49"/>
    </row>
    <row r="5" spans="1:26" s="18" customFormat="1" ht="26.25" hidden="1" customHeight="1" outlineLevel="1" thickBot="1">
      <c r="A5" s="4"/>
      <c r="B5" s="908"/>
      <c r="C5" s="86" t="s">
        <v>169</v>
      </c>
      <c r="D5" s="86"/>
      <c r="E5" s="49"/>
    </row>
    <row r="6" spans="1:26" ht="26.25" hidden="1" customHeight="1" outlineLevel="1" thickBot="1">
      <c r="B6" s="908"/>
      <c r="C6" s="911" t="s">
        <v>533</v>
      </c>
      <c r="D6" s="912"/>
      <c r="F6" s="18"/>
      <c r="M6" s="6"/>
      <c r="N6" s="6"/>
      <c r="O6" s="6"/>
      <c r="P6" s="6"/>
      <c r="Q6" s="6"/>
      <c r="R6" s="6"/>
      <c r="S6" s="6"/>
      <c r="T6" s="6"/>
      <c r="U6" s="6"/>
      <c r="V6" s="6"/>
      <c r="W6" s="6"/>
      <c r="X6" s="6"/>
      <c r="Y6" s="6"/>
      <c r="Z6" s="6"/>
    </row>
    <row r="7" spans="1:26" s="18" customFormat="1" ht="26.25" hidden="1" customHeight="1" outlineLevel="1">
      <c r="A7" s="4"/>
      <c r="B7" s="537"/>
      <c r="M7" s="6"/>
      <c r="N7" s="6"/>
      <c r="O7" s="6"/>
      <c r="P7" s="6"/>
      <c r="Q7" s="6"/>
      <c r="R7" s="6"/>
      <c r="S7" s="6"/>
      <c r="T7" s="6"/>
      <c r="U7" s="6"/>
      <c r="V7" s="6"/>
      <c r="W7" s="6"/>
      <c r="X7" s="6"/>
      <c r="Y7" s="6"/>
      <c r="Z7" s="6"/>
    </row>
    <row r="8" spans="1:26" s="18" customFormat="1" ht="19.5" hidden="1" customHeight="1" outlineLevel="1">
      <c r="A8" s="4"/>
      <c r="B8" s="537" t="s">
        <v>510</v>
      </c>
      <c r="C8" s="591" t="s">
        <v>467</v>
      </c>
      <c r="D8" s="590"/>
      <c r="M8" s="6"/>
      <c r="N8" s="6"/>
      <c r="O8" s="6"/>
      <c r="P8" s="6"/>
      <c r="Q8" s="6"/>
      <c r="R8" s="6"/>
      <c r="S8" s="6"/>
      <c r="T8" s="6"/>
      <c r="U8" s="6"/>
      <c r="V8" s="6"/>
      <c r="W8" s="6"/>
      <c r="X8" s="6"/>
      <c r="Y8" s="6"/>
      <c r="Z8" s="6"/>
    </row>
    <row r="9" spans="1:26" s="18" customFormat="1" ht="19.5" hidden="1" customHeight="1" outlineLevel="1">
      <c r="A9" s="4"/>
      <c r="B9" s="537"/>
      <c r="C9" s="591" t="s">
        <v>511</v>
      </c>
      <c r="D9" s="590"/>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468</v>
      </c>
      <c r="O11" s="549"/>
    </row>
    <row r="12" spans="1:26" ht="58.5" customHeight="1">
      <c r="B12" s="906" t="s">
        <v>596</v>
      </c>
      <c r="C12" s="906"/>
      <c r="D12" s="906"/>
      <c r="E12" s="906"/>
      <c r="F12" s="906"/>
      <c r="G12" s="906"/>
      <c r="H12" s="906"/>
      <c r="I12" s="906"/>
      <c r="J12" s="906"/>
      <c r="K12" s="906"/>
      <c r="L12" s="906"/>
      <c r="M12" s="906"/>
      <c r="N12" s="906"/>
      <c r="O12" s="906"/>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0"/>
      <c r="C14" s="468" t="s">
        <v>41</v>
      </c>
      <c r="D14" s="469" t="s">
        <v>668</v>
      </c>
      <c r="E14" s="469" t="s">
        <v>669</v>
      </c>
      <c r="F14" s="469" t="s">
        <v>670</v>
      </c>
      <c r="G14" s="469" t="s">
        <v>664</v>
      </c>
      <c r="H14" s="469" t="s">
        <v>671</v>
      </c>
      <c r="I14" s="469" t="s">
        <v>672</v>
      </c>
      <c r="J14" s="469" t="s">
        <v>673</v>
      </c>
      <c r="K14" s="469" t="s">
        <v>674</v>
      </c>
      <c r="L14" s="469" t="s">
        <v>710</v>
      </c>
      <c r="M14" s="469" t="s">
        <v>665</v>
      </c>
      <c r="N14" s="469" t="s">
        <v>738</v>
      </c>
      <c r="O14" s="469" t="s">
        <v>546</v>
      </c>
      <c r="P14" s="7"/>
    </row>
    <row r="15" spans="1:26" s="7" customFormat="1" ht="18.75" customHeight="1">
      <c r="B15" s="470" t="s">
        <v>185</v>
      </c>
      <c r="C15" s="909"/>
      <c r="D15" s="471">
        <v>2010</v>
      </c>
      <c r="E15" s="471">
        <v>2011</v>
      </c>
      <c r="F15" s="471">
        <v>2012</v>
      </c>
      <c r="G15" s="471">
        <v>2013</v>
      </c>
      <c r="H15" s="471">
        <v>2014</v>
      </c>
      <c r="I15" s="471">
        <v>2015</v>
      </c>
      <c r="J15" s="471">
        <v>2016</v>
      </c>
      <c r="K15" s="471">
        <v>2017</v>
      </c>
      <c r="L15" s="471">
        <v>2018</v>
      </c>
      <c r="M15" s="471">
        <v>2019</v>
      </c>
      <c r="N15" s="471">
        <v>2020</v>
      </c>
      <c r="O15" s="472">
        <v>2021</v>
      </c>
    </row>
    <row r="16" spans="1:26" s="111" customFormat="1" ht="18" customHeight="1">
      <c r="B16" s="473" t="s">
        <v>540</v>
      </c>
      <c r="C16" s="904"/>
      <c r="D16" s="474">
        <v>7</v>
      </c>
      <c r="E16" s="474">
        <v>4</v>
      </c>
      <c r="F16" s="474">
        <v>4</v>
      </c>
      <c r="G16" s="474">
        <v>4</v>
      </c>
      <c r="H16" s="474">
        <v>4</v>
      </c>
      <c r="I16" s="474">
        <v>4</v>
      </c>
      <c r="J16" s="474">
        <v>4</v>
      </c>
      <c r="K16" s="474">
        <v>4</v>
      </c>
      <c r="L16" s="474">
        <v>4</v>
      </c>
      <c r="M16" s="474">
        <v>4</v>
      </c>
      <c r="N16" s="474">
        <v>4</v>
      </c>
      <c r="O16" s="475"/>
    </row>
    <row r="17" spans="1:15" s="111" customFormat="1" ht="17.25" customHeight="1">
      <c r="B17" s="476" t="s">
        <v>541</v>
      </c>
      <c r="C17" s="910"/>
      <c r="D17" s="112">
        <f>12-D16</f>
        <v>5</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8</v>
      </c>
      <c r="O17" s="113">
        <f t="shared" si="1"/>
        <v>12</v>
      </c>
    </row>
    <row r="18" spans="1:15" s="7" customFormat="1" ht="17.25" customHeight="1">
      <c r="B18" s="477" t="str">
        <f>'1.  LRAMVA Summary'!B29</f>
        <v>Residential</v>
      </c>
      <c r="C18" s="903" t="str">
        <f>'2. LRAMVA Threshold'!D43</f>
        <v>kWh</v>
      </c>
      <c r="D18" s="46">
        <v>1.23E-2</v>
      </c>
      <c r="E18" s="46">
        <v>1.23E-2</v>
      </c>
      <c r="F18" s="46">
        <v>1.24E-2</v>
      </c>
      <c r="G18" s="46">
        <v>1.21E-2</v>
      </c>
      <c r="H18" s="46">
        <v>1.23E-2</v>
      </c>
      <c r="I18" s="46">
        <v>1.24E-2</v>
      </c>
      <c r="J18" s="46">
        <v>9.2999999999999992E-3</v>
      </c>
      <c r="K18" s="46">
        <v>6.3E-3</v>
      </c>
      <c r="L18" s="46">
        <v>3.2000000000000002E-3</v>
      </c>
      <c r="M18" s="46">
        <v>0</v>
      </c>
      <c r="N18" s="46">
        <v>0</v>
      </c>
      <c r="O18" s="69"/>
    </row>
    <row r="19" spans="1:15" s="7" customFormat="1" ht="15" customHeight="1" outlineLevel="1">
      <c r="B19" s="533" t="s">
        <v>496</v>
      </c>
      <c r="C19" s="904"/>
      <c r="D19" s="46"/>
      <c r="E19" s="46"/>
      <c r="F19" s="46"/>
      <c r="G19" s="46"/>
      <c r="H19" s="46"/>
      <c r="I19" s="46"/>
      <c r="J19" s="46"/>
      <c r="K19" s="46"/>
      <c r="L19" s="46"/>
      <c r="M19" s="46"/>
      <c r="N19" s="46"/>
      <c r="O19" s="69"/>
    </row>
    <row r="20" spans="1:15" s="7" customFormat="1" ht="15" customHeight="1" outlineLevel="1">
      <c r="B20" s="533" t="s">
        <v>497</v>
      </c>
      <c r="C20" s="904"/>
      <c r="D20" s="46"/>
      <c r="E20" s="46"/>
      <c r="F20" s="46"/>
      <c r="G20" s="46"/>
      <c r="H20" s="46"/>
      <c r="I20" s="46"/>
      <c r="J20" s="46"/>
      <c r="K20" s="46"/>
      <c r="L20" s="46"/>
      <c r="M20" s="46"/>
      <c r="N20" s="46"/>
      <c r="O20" s="69"/>
    </row>
    <row r="21" spans="1:15" s="7" customFormat="1" ht="15" customHeight="1" outlineLevel="1">
      <c r="B21" s="533" t="s">
        <v>475</v>
      </c>
      <c r="C21" s="904"/>
      <c r="D21" s="46"/>
      <c r="E21" s="46"/>
      <c r="F21" s="46"/>
      <c r="G21" s="46"/>
      <c r="H21" s="46"/>
      <c r="I21" s="46"/>
      <c r="J21" s="46"/>
      <c r="K21" s="46"/>
      <c r="L21" s="46"/>
      <c r="M21" s="46"/>
      <c r="N21" s="46"/>
      <c r="O21" s="69"/>
    </row>
    <row r="22" spans="1:15" s="7" customFormat="1" ht="14.25" customHeight="1">
      <c r="B22" s="533" t="s">
        <v>498</v>
      </c>
      <c r="C22" s="905"/>
      <c r="D22" s="65">
        <f>SUM(D18:D21)</f>
        <v>1.23E-2</v>
      </c>
      <c r="E22" s="65">
        <f>SUM(E18:E21)</f>
        <v>1.23E-2</v>
      </c>
      <c r="F22" s="65">
        <f>SUM(F18:F21)</f>
        <v>1.24E-2</v>
      </c>
      <c r="G22" s="65">
        <f t="shared" ref="G22:N22" si="2">SUM(G18:G21)</f>
        <v>1.21E-2</v>
      </c>
      <c r="H22" s="65">
        <f t="shared" si="2"/>
        <v>1.23E-2</v>
      </c>
      <c r="I22" s="65">
        <f t="shared" si="2"/>
        <v>1.24E-2</v>
      </c>
      <c r="J22" s="65">
        <f t="shared" si="2"/>
        <v>9.2999999999999992E-3</v>
      </c>
      <c r="K22" s="65">
        <f t="shared" si="2"/>
        <v>6.3E-3</v>
      </c>
      <c r="L22" s="65">
        <f t="shared" si="2"/>
        <v>3.2000000000000002E-3</v>
      </c>
      <c r="M22" s="65">
        <f t="shared" si="2"/>
        <v>0</v>
      </c>
      <c r="N22" s="65">
        <f t="shared" si="2"/>
        <v>0</v>
      </c>
      <c r="O22" s="76"/>
    </row>
    <row r="23" spans="1:15" s="63" customFormat="1">
      <c r="A23" s="62"/>
      <c r="B23" s="489" t="s">
        <v>499</v>
      </c>
      <c r="C23" s="479"/>
      <c r="D23" s="480"/>
      <c r="E23" s="481">
        <f>ROUND(SUM(D22*E16+E22*E17)/12,4)</f>
        <v>1.23E-2</v>
      </c>
      <c r="F23" s="481">
        <f>ROUND(SUM(E22*F16+F22*F17)/12,4)</f>
        <v>1.24E-2</v>
      </c>
      <c r="G23" s="481">
        <f>ROUND(SUM(F22*G16+G22*G17)/12,4)</f>
        <v>1.2200000000000001E-2</v>
      </c>
      <c r="H23" s="481">
        <f>ROUND(SUM(G22*H16+H22*H17)/12,4)</f>
        <v>1.2200000000000001E-2</v>
      </c>
      <c r="I23" s="481">
        <f>ROUND(SUM(H22*I16+I22*I17)/12,4)</f>
        <v>1.24E-2</v>
      </c>
      <c r="J23" s="481">
        <f t="shared" ref="J23:N23" si="3">ROUND(SUM(I22*J16+J22*J17)/12,4)</f>
        <v>1.03E-2</v>
      </c>
      <c r="K23" s="791">
        <f t="shared" si="3"/>
        <v>7.3000000000000001E-3</v>
      </c>
      <c r="L23" s="791">
        <f t="shared" si="3"/>
        <v>4.1999999999999997E-3</v>
      </c>
      <c r="M23" s="481">
        <f t="shared" si="3"/>
        <v>1.1000000000000001E-3</v>
      </c>
      <c r="N23" s="481">
        <f t="shared" si="3"/>
        <v>0</v>
      </c>
      <c r="O23" s="482"/>
    </row>
    <row r="24" spans="1:15" s="63" customFormat="1">
      <c r="A24" s="62"/>
      <c r="B24" s="478"/>
      <c r="C24" s="483"/>
      <c r="D24" s="480"/>
      <c r="E24" s="481"/>
      <c r="F24" s="481"/>
      <c r="G24" s="481"/>
      <c r="H24" s="481"/>
      <c r="I24" s="481"/>
      <c r="J24" s="481"/>
      <c r="K24" s="791"/>
      <c r="L24" s="792"/>
      <c r="M24" s="484"/>
      <c r="N24" s="484"/>
      <c r="O24" s="482"/>
    </row>
    <row r="25" spans="1:15" s="63" customFormat="1" ht="15.75" customHeight="1">
      <c r="A25" s="62"/>
      <c r="B25" s="601" t="str">
        <f>'1.  LRAMVA Summary'!B30</f>
        <v>GS&lt;50 kW</v>
      </c>
      <c r="C25" s="903" t="str">
        <f>'2. LRAMVA Threshold'!E43</f>
        <v>kWh</v>
      </c>
      <c r="D25" s="46">
        <v>1.8700000000000001E-2</v>
      </c>
      <c r="E25" s="46">
        <v>1.84E-2</v>
      </c>
      <c r="F25" s="46">
        <v>1.8599999999999998E-2</v>
      </c>
      <c r="G25" s="46">
        <v>1.8200000000000001E-2</v>
      </c>
      <c r="H25" s="46">
        <v>1.8499999999999999E-2</v>
      </c>
      <c r="I25" s="46">
        <v>1.8700000000000001E-2</v>
      </c>
      <c r="J25" s="46">
        <v>1.8700000000000001E-2</v>
      </c>
      <c r="K25" s="46">
        <v>1.9E-2</v>
      </c>
      <c r="L25" s="46">
        <v>1.9099999999999999E-2</v>
      </c>
      <c r="M25" s="46">
        <v>1.9300000000000001E-2</v>
      </c>
      <c r="N25" s="46">
        <v>2.1600000000000001E-2</v>
      </c>
      <c r="O25" s="69"/>
    </row>
    <row r="26" spans="1:15" s="18" customFormat="1" outlineLevel="1">
      <c r="A26" s="4"/>
      <c r="B26" s="533" t="s">
        <v>496</v>
      </c>
      <c r="C26" s="904"/>
      <c r="D26" s="46"/>
      <c r="E26" s="46"/>
      <c r="F26" s="46"/>
      <c r="G26" s="46"/>
      <c r="H26" s="46"/>
      <c r="I26" s="46"/>
      <c r="J26" s="46"/>
      <c r="K26" s="46"/>
      <c r="L26" s="46"/>
      <c r="M26" s="46"/>
      <c r="N26" s="46"/>
      <c r="O26" s="69"/>
    </row>
    <row r="27" spans="1:15" s="18" customFormat="1" outlineLevel="1">
      <c r="A27" s="4"/>
      <c r="B27" s="533" t="s">
        <v>497</v>
      </c>
      <c r="C27" s="904"/>
      <c r="D27" s="46"/>
      <c r="E27" s="46"/>
      <c r="F27" s="46"/>
      <c r="G27" s="46"/>
      <c r="H27" s="46"/>
      <c r="I27" s="46"/>
      <c r="J27" s="46"/>
      <c r="K27" s="46"/>
      <c r="L27" s="46"/>
      <c r="M27" s="46"/>
      <c r="N27" s="46"/>
      <c r="O27" s="69"/>
    </row>
    <row r="28" spans="1:15" s="18" customFormat="1" outlineLevel="1">
      <c r="A28" s="4"/>
      <c r="B28" s="533" t="s">
        <v>475</v>
      </c>
      <c r="C28" s="904"/>
      <c r="D28" s="46"/>
      <c r="E28" s="46"/>
      <c r="F28" s="46"/>
      <c r="G28" s="46"/>
      <c r="H28" s="46"/>
      <c r="I28" s="46"/>
      <c r="J28" s="46"/>
      <c r="K28" s="46"/>
      <c r="L28" s="46"/>
      <c r="M28" s="46"/>
      <c r="N28" s="46"/>
      <c r="O28" s="69"/>
    </row>
    <row r="29" spans="1:15" s="18" customFormat="1">
      <c r="A29" s="4"/>
      <c r="B29" s="533" t="s">
        <v>498</v>
      </c>
      <c r="C29" s="905"/>
      <c r="D29" s="65">
        <f>SUM(D25:D28)</f>
        <v>1.8700000000000001E-2</v>
      </c>
      <c r="E29" s="65">
        <f t="shared" ref="E29:N29" si="4">SUM(E25:E28)</f>
        <v>1.84E-2</v>
      </c>
      <c r="F29" s="65">
        <f t="shared" si="4"/>
        <v>1.8599999999999998E-2</v>
      </c>
      <c r="G29" s="65">
        <f t="shared" si="4"/>
        <v>1.8200000000000001E-2</v>
      </c>
      <c r="H29" s="65">
        <f t="shared" si="4"/>
        <v>1.8499999999999999E-2</v>
      </c>
      <c r="I29" s="65">
        <f t="shared" si="4"/>
        <v>1.8700000000000001E-2</v>
      </c>
      <c r="J29" s="65">
        <f t="shared" si="4"/>
        <v>1.8700000000000001E-2</v>
      </c>
      <c r="K29" s="65">
        <f t="shared" si="4"/>
        <v>1.9E-2</v>
      </c>
      <c r="L29" s="65">
        <f t="shared" si="4"/>
        <v>1.9099999999999999E-2</v>
      </c>
      <c r="M29" s="65">
        <f t="shared" si="4"/>
        <v>1.9300000000000001E-2</v>
      </c>
      <c r="N29" s="65">
        <f t="shared" si="4"/>
        <v>2.1600000000000001E-2</v>
      </c>
      <c r="O29" s="76"/>
    </row>
    <row r="30" spans="1:15" s="18" customFormat="1">
      <c r="A30" s="4"/>
      <c r="B30" s="489" t="s">
        <v>499</v>
      </c>
      <c r="C30" s="485"/>
      <c r="D30" s="71"/>
      <c r="E30" s="481">
        <f>ROUND(SUM(D29*E16+E29*E17)/12,4)</f>
        <v>1.8499999999999999E-2</v>
      </c>
      <c r="F30" s="481">
        <f t="shared" ref="F30:N30" si="5">ROUND(SUM(E29*F16+F29*F17)/12,4)</f>
        <v>1.8499999999999999E-2</v>
      </c>
      <c r="G30" s="481">
        <f t="shared" si="5"/>
        <v>1.83E-2</v>
      </c>
      <c r="H30" s="481">
        <f t="shared" si="5"/>
        <v>1.84E-2</v>
      </c>
      <c r="I30" s="481">
        <f t="shared" si="5"/>
        <v>1.8599999999999998E-2</v>
      </c>
      <c r="J30" s="481">
        <f>ROUND(SUM(I29*J16+J29*J17)/12,4)</f>
        <v>1.8700000000000001E-2</v>
      </c>
      <c r="K30" s="791">
        <f t="shared" ref="K30:L30" si="6">ROUND(SUM(J29*K16+K29*K17)/12,4)</f>
        <v>1.89E-2</v>
      </c>
      <c r="L30" s="791">
        <f t="shared" si="6"/>
        <v>1.9099999999999999E-2</v>
      </c>
      <c r="M30" s="481">
        <f>ROUND(SUM(L29*M16+M29*M17)/12,4)</f>
        <v>1.9199999999999998E-2</v>
      </c>
      <c r="N30" s="481">
        <f t="shared" si="5"/>
        <v>2.0799999999999999E-2</v>
      </c>
      <c r="O30" s="486"/>
    </row>
    <row r="31" spans="1:15" s="18" customFormat="1">
      <c r="A31" s="4"/>
      <c r="B31" s="478"/>
      <c r="C31" s="487"/>
      <c r="D31" s="488"/>
      <c r="E31" s="488"/>
      <c r="F31" s="488"/>
      <c r="G31" s="488"/>
      <c r="H31" s="488"/>
      <c r="I31" s="488"/>
      <c r="J31" s="488"/>
      <c r="K31" s="793"/>
      <c r="L31" s="793"/>
      <c r="M31" s="488"/>
      <c r="N31" s="484"/>
      <c r="O31" s="486"/>
    </row>
    <row r="32" spans="1:15" s="64" customFormat="1">
      <c r="B32" s="601" t="str">
        <f>'1.  LRAMVA Summary'!B31</f>
        <v>GS 50 to 4,999</v>
      </c>
      <c r="C32" s="903" t="str">
        <f>'2. LRAMVA Threshold'!F43</f>
        <v>kW</v>
      </c>
      <c r="D32" s="46">
        <v>4.3627000000000002</v>
      </c>
      <c r="E32" s="46">
        <v>4.2336</v>
      </c>
      <c r="F32" s="46">
        <v>4.2709000000000001</v>
      </c>
      <c r="G32" s="46">
        <v>4.1821000000000002</v>
      </c>
      <c r="H32" s="46">
        <v>4.2405999999999997</v>
      </c>
      <c r="I32" s="46">
        <v>4.2893999999999997</v>
      </c>
      <c r="J32" s="46">
        <v>4.2893999999999997</v>
      </c>
      <c r="K32" s="46">
        <v>4.3579999999999997</v>
      </c>
      <c r="L32" s="46">
        <v>4.3906999999999998</v>
      </c>
      <c r="M32" s="46">
        <v>4.4433999999999996</v>
      </c>
      <c r="N32" s="46">
        <v>4.9071999999999996</v>
      </c>
      <c r="O32" s="69"/>
    </row>
    <row r="33" spans="1:15" s="18" customFormat="1" outlineLevel="1">
      <c r="A33" s="4"/>
      <c r="B33" s="533" t="s">
        <v>496</v>
      </c>
      <c r="C33" s="904"/>
      <c r="D33" s="46"/>
      <c r="E33" s="46"/>
      <c r="F33" s="46"/>
      <c r="G33" s="46"/>
      <c r="H33" s="46"/>
      <c r="I33" s="46"/>
      <c r="J33" s="46"/>
      <c r="K33" s="46"/>
      <c r="L33" s="46"/>
      <c r="M33" s="46"/>
      <c r="N33" s="46"/>
      <c r="O33" s="69"/>
    </row>
    <row r="34" spans="1:15" s="18" customFormat="1" outlineLevel="1">
      <c r="A34" s="4"/>
      <c r="B34" s="533" t="s">
        <v>497</v>
      </c>
      <c r="C34" s="904"/>
      <c r="D34" s="46"/>
      <c r="E34" s="46"/>
      <c r="F34" s="46"/>
      <c r="G34" s="46"/>
      <c r="H34" s="46"/>
      <c r="I34" s="46"/>
      <c r="J34" s="46"/>
      <c r="K34" s="46"/>
      <c r="L34" s="46"/>
      <c r="M34" s="46"/>
      <c r="N34" s="46"/>
      <c r="O34" s="69"/>
    </row>
    <row r="35" spans="1:15" s="18" customFormat="1" outlineLevel="1">
      <c r="A35" s="4"/>
      <c r="B35" s="533" t="s">
        <v>475</v>
      </c>
      <c r="C35" s="904"/>
      <c r="D35" s="46"/>
      <c r="E35" s="46"/>
      <c r="F35" s="46"/>
      <c r="G35" s="46"/>
      <c r="H35" s="46"/>
      <c r="I35" s="46"/>
      <c r="J35" s="46"/>
      <c r="K35" s="46"/>
      <c r="L35" s="46"/>
      <c r="M35" s="46"/>
      <c r="N35" s="46"/>
      <c r="O35" s="69"/>
    </row>
    <row r="36" spans="1:15" s="18" customFormat="1">
      <c r="A36" s="4"/>
      <c r="B36" s="533" t="s">
        <v>498</v>
      </c>
      <c r="C36" s="905"/>
      <c r="D36" s="65">
        <f>SUM(D32:D35)</f>
        <v>4.3627000000000002</v>
      </c>
      <c r="E36" s="65">
        <f>SUM(E32:E35)</f>
        <v>4.2336</v>
      </c>
      <c r="F36" s="65">
        <f t="shared" ref="F36:M36" si="7">SUM(F32:F35)</f>
        <v>4.2709000000000001</v>
      </c>
      <c r="G36" s="65">
        <f t="shared" si="7"/>
        <v>4.1821000000000002</v>
      </c>
      <c r="H36" s="65">
        <f t="shared" si="7"/>
        <v>4.2405999999999997</v>
      </c>
      <c r="I36" s="65">
        <f t="shared" si="7"/>
        <v>4.2893999999999997</v>
      </c>
      <c r="J36" s="65">
        <f t="shared" si="7"/>
        <v>4.2893999999999997</v>
      </c>
      <c r="K36" s="65">
        <f t="shared" si="7"/>
        <v>4.3579999999999997</v>
      </c>
      <c r="L36" s="65">
        <f t="shared" si="7"/>
        <v>4.3906999999999998</v>
      </c>
      <c r="M36" s="65">
        <f t="shared" si="7"/>
        <v>4.4433999999999996</v>
      </c>
      <c r="N36" s="65">
        <f>SUM(N32:N35)</f>
        <v>4.9071999999999996</v>
      </c>
      <c r="O36" s="76"/>
    </row>
    <row r="37" spans="1:15" s="18" customFormat="1">
      <c r="A37" s="4"/>
      <c r="B37" s="489" t="s">
        <v>499</v>
      </c>
      <c r="C37" s="485"/>
      <c r="D37" s="71"/>
      <c r="E37" s="481">
        <f t="shared" ref="E37:N37" si="8">ROUND(SUM(D36*E16+E36*E17)/12,4)</f>
        <v>4.2766000000000002</v>
      </c>
      <c r="F37" s="481">
        <f t="shared" si="8"/>
        <v>4.2584999999999997</v>
      </c>
      <c r="G37" s="481">
        <f t="shared" si="8"/>
        <v>4.2117000000000004</v>
      </c>
      <c r="H37" s="481">
        <f t="shared" si="8"/>
        <v>4.2210999999999999</v>
      </c>
      <c r="I37" s="481">
        <f t="shared" si="8"/>
        <v>4.2731000000000003</v>
      </c>
      <c r="J37" s="481">
        <f t="shared" si="8"/>
        <v>4.2893999999999997</v>
      </c>
      <c r="K37" s="791">
        <f t="shared" si="8"/>
        <v>4.3350999999999997</v>
      </c>
      <c r="L37" s="791">
        <f t="shared" si="8"/>
        <v>4.3798000000000004</v>
      </c>
      <c r="M37" s="481">
        <f t="shared" si="8"/>
        <v>4.4257999999999997</v>
      </c>
      <c r="N37" s="481">
        <f t="shared" si="8"/>
        <v>4.7526000000000002</v>
      </c>
      <c r="O37" s="486"/>
    </row>
    <row r="38" spans="1:15" s="70" customFormat="1" ht="15.75" customHeight="1">
      <c r="B38" s="489"/>
      <c r="C38" s="485"/>
      <c r="D38" s="71"/>
      <c r="E38" s="71"/>
      <c r="F38" s="71"/>
      <c r="G38" s="71"/>
      <c r="H38" s="71"/>
      <c r="I38" s="71"/>
      <c r="J38" s="71"/>
      <c r="K38" s="794"/>
      <c r="L38" s="792"/>
      <c r="M38" s="484"/>
      <c r="N38" s="484"/>
      <c r="O38" s="490"/>
    </row>
    <row r="39" spans="1:15" s="64" customFormat="1">
      <c r="A39" s="62"/>
      <c r="B39" s="601" t="str">
        <f>'1.  LRAMVA Summary'!B32</f>
        <v>USL</v>
      </c>
      <c r="C39" s="903" t="str">
        <f>'2. LRAMVA Threshold'!G43</f>
        <v>kWh</v>
      </c>
      <c r="D39" s="46">
        <v>1.24E-2</v>
      </c>
      <c r="E39" s="46">
        <v>1.2200000000000001E-2</v>
      </c>
      <c r="F39" s="46">
        <v>1.23E-2</v>
      </c>
      <c r="G39" s="46">
        <v>1.0500000000000001E-2</v>
      </c>
      <c r="H39" s="46">
        <v>1.06E-2</v>
      </c>
      <c r="I39" s="46">
        <v>1.0699999999999999E-2</v>
      </c>
      <c r="J39" s="46">
        <v>1.0699999999999999E-2</v>
      </c>
      <c r="K39" s="46">
        <v>1.09E-2</v>
      </c>
      <c r="L39" s="46">
        <v>1.0999999999999999E-2</v>
      </c>
      <c r="M39" s="46">
        <v>1.11E-2</v>
      </c>
      <c r="N39" s="46">
        <v>1.2E-2</v>
      </c>
      <c r="O39" s="69"/>
    </row>
    <row r="40" spans="1:15" s="18" customFormat="1" outlineLevel="1">
      <c r="A40" s="4"/>
      <c r="B40" s="533" t="s">
        <v>496</v>
      </c>
      <c r="C40" s="904"/>
      <c r="D40" s="46"/>
      <c r="E40" s="46"/>
      <c r="F40" s="46"/>
      <c r="G40" s="46"/>
      <c r="H40" s="46"/>
      <c r="I40" s="46"/>
      <c r="J40" s="46"/>
      <c r="K40" s="46"/>
      <c r="L40" s="46"/>
      <c r="M40" s="46"/>
      <c r="N40" s="46"/>
      <c r="O40" s="69"/>
    </row>
    <row r="41" spans="1:15" s="18" customFormat="1" outlineLevel="1">
      <c r="A41" s="4"/>
      <c r="B41" s="533" t="s">
        <v>497</v>
      </c>
      <c r="C41" s="904"/>
      <c r="D41" s="46"/>
      <c r="E41" s="46"/>
      <c r="F41" s="46"/>
      <c r="G41" s="46"/>
      <c r="H41" s="46"/>
      <c r="I41" s="46"/>
      <c r="J41" s="46"/>
      <c r="K41" s="46"/>
      <c r="L41" s="46"/>
      <c r="M41" s="46"/>
      <c r="N41" s="46"/>
      <c r="O41" s="69"/>
    </row>
    <row r="42" spans="1:15" s="18" customFormat="1" outlineLevel="1">
      <c r="A42" s="4"/>
      <c r="B42" s="533" t="s">
        <v>475</v>
      </c>
      <c r="C42" s="904"/>
      <c r="D42" s="46"/>
      <c r="E42" s="46"/>
      <c r="F42" s="46"/>
      <c r="G42" s="46"/>
      <c r="H42" s="46"/>
      <c r="I42" s="46"/>
      <c r="J42" s="46"/>
      <c r="K42" s="46"/>
      <c r="L42" s="46"/>
      <c r="M42" s="46"/>
      <c r="N42" s="46"/>
      <c r="O42" s="69"/>
    </row>
    <row r="43" spans="1:15" s="18" customFormat="1">
      <c r="A43" s="4"/>
      <c r="B43" s="533" t="s">
        <v>498</v>
      </c>
      <c r="C43" s="905"/>
      <c r="D43" s="65">
        <f>SUM(D39:D42)</f>
        <v>1.24E-2</v>
      </c>
      <c r="E43" s="65">
        <f t="shared" ref="E43:N43" si="9">SUM(E39:E42)</f>
        <v>1.2200000000000001E-2</v>
      </c>
      <c r="F43" s="65">
        <f t="shared" si="9"/>
        <v>1.23E-2</v>
      </c>
      <c r="G43" s="65">
        <f t="shared" si="9"/>
        <v>1.0500000000000001E-2</v>
      </c>
      <c r="H43" s="65">
        <f t="shared" si="9"/>
        <v>1.06E-2</v>
      </c>
      <c r="I43" s="65">
        <f t="shared" si="9"/>
        <v>1.0699999999999999E-2</v>
      </c>
      <c r="J43" s="65">
        <f t="shared" si="9"/>
        <v>1.0699999999999999E-2</v>
      </c>
      <c r="K43" s="65">
        <f t="shared" si="9"/>
        <v>1.09E-2</v>
      </c>
      <c r="L43" s="65">
        <f t="shared" si="9"/>
        <v>1.0999999999999999E-2</v>
      </c>
      <c r="M43" s="65">
        <f t="shared" si="9"/>
        <v>1.11E-2</v>
      </c>
      <c r="N43" s="65">
        <f t="shared" si="9"/>
        <v>1.2E-2</v>
      </c>
      <c r="O43" s="76"/>
    </row>
    <row r="44" spans="1:15" s="14" customFormat="1">
      <c r="A44" s="72"/>
      <c r="B44" s="489" t="s">
        <v>499</v>
      </c>
      <c r="C44" s="485"/>
      <c r="D44" s="71"/>
      <c r="E44" s="481">
        <f t="shared" ref="E44:N44" si="10">ROUND(SUM(D43*E16+E43*E17)/12,4)</f>
        <v>1.23E-2</v>
      </c>
      <c r="F44" s="481">
        <f t="shared" si="10"/>
        <v>1.23E-2</v>
      </c>
      <c r="G44" s="481">
        <f t="shared" si="10"/>
        <v>1.11E-2</v>
      </c>
      <c r="H44" s="481">
        <f t="shared" si="10"/>
        <v>1.06E-2</v>
      </c>
      <c r="I44" s="481">
        <f t="shared" si="10"/>
        <v>1.0699999999999999E-2</v>
      </c>
      <c r="J44" s="481">
        <f t="shared" si="10"/>
        <v>1.0699999999999999E-2</v>
      </c>
      <c r="K44" s="791">
        <f t="shared" si="10"/>
        <v>1.0800000000000001E-2</v>
      </c>
      <c r="L44" s="791">
        <f t="shared" si="10"/>
        <v>1.0999999999999999E-2</v>
      </c>
      <c r="M44" s="481">
        <f t="shared" si="10"/>
        <v>1.11E-2</v>
      </c>
      <c r="N44" s="481">
        <f t="shared" si="10"/>
        <v>1.17E-2</v>
      </c>
      <c r="O44" s="486"/>
    </row>
    <row r="45" spans="1:15" s="70" customFormat="1">
      <c r="A45" s="72"/>
      <c r="B45" s="489"/>
      <c r="C45" s="485"/>
      <c r="D45" s="71"/>
      <c r="E45" s="71"/>
      <c r="F45" s="71"/>
      <c r="G45" s="71"/>
      <c r="H45" s="71"/>
      <c r="I45" s="71"/>
      <c r="J45" s="71"/>
      <c r="K45" s="794"/>
      <c r="L45" s="792"/>
      <c r="M45" s="484"/>
      <c r="N45" s="484"/>
      <c r="O45" s="490"/>
    </row>
    <row r="46" spans="1:15" s="64" customFormat="1">
      <c r="A46" s="62"/>
      <c r="B46" s="601" t="str">
        <f>'1.  LRAMVA Summary'!B33</f>
        <v>Sentinel Lighting</v>
      </c>
      <c r="C46" s="903" t="str">
        <f>'2. LRAMVA Threshold'!H43</f>
        <v>kW</v>
      </c>
      <c r="D46" s="46">
        <v>10.333600000000001</v>
      </c>
      <c r="E46" s="46">
        <v>11.766999999999999</v>
      </c>
      <c r="F46" s="46">
        <v>11.8706</v>
      </c>
      <c r="G46" s="46">
        <v>12.300800000000001</v>
      </c>
      <c r="H46" s="46">
        <v>12.473000000000001</v>
      </c>
      <c r="I46" s="46">
        <v>12.616400000000001</v>
      </c>
      <c r="J46" s="46">
        <v>12.616400000000001</v>
      </c>
      <c r="K46" s="46">
        <v>12.818300000000001</v>
      </c>
      <c r="L46" s="46">
        <v>12.914400000000001</v>
      </c>
      <c r="M46" s="46">
        <v>13.0694</v>
      </c>
      <c r="N46" s="46">
        <v>14.8222</v>
      </c>
      <c r="O46" s="69"/>
    </row>
    <row r="47" spans="1:15" s="18" customFormat="1" outlineLevel="1">
      <c r="A47" s="4"/>
      <c r="B47" s="533" t="s">
        <v>496</v>
      </c>
      <c r="C47" s="904"/>
      <c r="D47" s="46"/>
      <c r="E47" s="46"/>
      <c r="F47" s="46"/>
      <c r="G47" s="46"/>
      <c r="H47" s="46"/>
      <c r="I47" s="46"/>
      <c r="J47" s="46"/>
      <c r="K47" s="46"/>
      <c r="L47" s="46"/>
      <c r="M47" s="46"/>
      <c r="N47" s="46"/>
      <c r="O47" s="69"/>
    </row>
    <row r="48" spans="1:15" s="18" customFormat="1" outlineLevel="1">
      <c r="A48" s="4"/>
      <c r="B48" s="533" t="s">
        <v>497</v>
      </c>
      <c r="C48" s="904"/>
      <c r="D48" s="46"/>
      <c r="E48" s="46"/>
      <c r="F48" s="46"/>
      <c r="G48" s="46"/>
      <c r="H48" s="46"/>
      <c r="I48" s="46"/>
      <c r="J48" s="46"/>
      <c r="K48" s="46"/>
      <c r="L48" s="46"/>
      <c r="M48" s="46"/>
      <c r="N48" s="46"/>
      <c r="O48" s="69"/>
    </row>
    <row r="49" spans="1:15" s="18" customFormat="1" outlineLevel="1">
      <c r="A49" s="4"/>
      <c r="B49" s="533" t="s">
        <v>475</v>
      </c>
      <c r="C49" s="904"/>
      <c r="D49" s="46"/>
      <c r="E49" s="46"/>
      <c r="F49" s="46"/>
      <c r="G49" s="46"/>
      <c r="H49" s="46"/>
      <c r="I49" s="46"/>
      <c r="J49" s="46"/>
      <c r="K49" s="46"/>
      <c r="L49" s="46"/>
      <c r="M49" s="46"/>
      <c r="N49" s="46"/>
      <c r="O49" s="69"/>
    </row>
    <row r="50" spans="1:15" s="18" customFormat="1">
      <c r="A50" s="4"/>
      <c r="B50" s="533" t="s">
        <v>498</v>
      </c>
      <c r="C50" s="905"/>
      <c r="D50" s="65">
        <f>SUM(D46:D49)</f>
        <v>10.333600000000001</v>
      </c>
      <c r="E50" s="65">
        <f t="shared" ref="E50:N50" si="11">SUM(E46:E49)</f>
        <v>11.766999999999999</v>
      </c>
      <c r="F50" s="65">
        <f t="shared" si="11"/>
        <v>11.8706</v>
      </c>
      <c r="G50" s="65">
        <f t="shared" si="11"/>
        <v>12.300800000000001</v>
      </c>
      <c r="H50" s="65">
        <f t="shared" si="11"/>
        <v>12.473000000000001</v>
      </c>
      <c r="I50" s="65">
        <f t="shared" si="11"/>
        <v>12.616400000000001</v>
      </c>
      <c r="J50" s="65">
        <f t="shared" si="11"/>
        <v>12.616400000000001</v>
      </c>
      <c r="K50" s="65">
        <f t="shared" si="11"/>
        <v>12.818300000000001</v>
      </c>
      <c r="L50" s="65">
        <f t="shared" si="11"/>
        <v>12.914400000000001</v>
      </c>
      <c r="M50" s="65">
        <f t="shared" si="11"/>
        <v>13.0694</v>
      </c>
      <c r="N50" s="65">
        <f t="shared" si="11"/>
        <v>14.8222</v>
      </c>
      <c r="O50" s="76"/>
    </row>
    <row r="51" spans="1:15" s="14" customFormat="1">
      <c r="A51" s="72"/>
      <c r="B51" s="489" t="s">
        <v>499</v>
      </c>
      <c r="C51" s="485"/>
      <c r="D51" s="71"/>
      <c r="E51" s="481">
        <f t="shared" ref="E51:N51" si="12">ROUND(SUM(D50*E16+E50*E17)/12,4)</f>
        <v>11.289199999999999</v>
      </c>
      <c r="F51" s="481">
        <f t="shared" si="12"/>
        <v>11.8361</v>
      </c>
      <c r="G51" s="481">
        <f t="shared" si="12"/>
        <v>12.157400000000001</v>
      </c>
      <c r="H51" s="481">
        <f t="shared" si="12"/>
        <v>12.4156</v>
      </c>
      <c r="I51" s="481">
        <f t="shared" si="12"/>
        <v>12.5686</v>
      </c>
      <c r="J51" s="481">
        <f t="shared" si="12"/>
        <v>12.616400000000001</v>
      </c>
      <c r="K51" s="791">
        <f t="shared" si="12"/>
        <v>12.750999999999999</v>
      </c>
      <c r="L51" s="791">
        <f t="shared" si="12"/>
        <v>12.882400000000001</v>
      </c>
      <c r="M51" s="481">
        <f t="shared" si="12"/>
        <v>13.0177</v>
      </c>
      <c r="N51" s="481">
        <f t="shared" si="12"/>
        <v>14.2379</v>
      </c>
      <c r="O51" s="486"/>
    </row>
    <row r="52" spans="1:15" s="70" customFormat="1">
      <c r="A52" s="72"/>
      <c r="B52" s="489"/>
      <c r="C52" s="485"/>
      <c r="D52" s="71"/>
      <c r="E52" s="71"/>
      <c r="F52" s="71"/>
      <c r="G52" s="71"/>
      <c r="H52" s="71"/>
      <c r="I52" s="71"/>
      <c r="J52" s="71"/>
      <c r="K52" s="794"/>
      <c r="L52" s="795"/>
      <c r="M52" s="491"/>
      <c r="N52" s="491"/>
      <c r="O52" s="490"/>
    </row>
    <row r="53" spans="1:15" s="64" customFormat="1">
      <c r="A53" s="62"/>
      <c r="B53" s="601" t="str">
        <f>'1.  LRAMVA Summary'!B34</f>
        <v>Street Lighting</v>
      </c>
      <c r="C53" s="903" t="str">
        <f>'2. LRAMVA Threshold'!I43</f>
        <v>kW</v>
      </c>
      <c r="D53" s="46">
        <v>8.4525000000000006</v>
      </c>
      <c r="E53" s="46">
        <v>10.7227</v>
      </c>
      <c r="F53" s="46">
        <v>10.8171</v>
      </c>
      <c r="G53" s="46">
        <v>2.5766</v>
      </c>
      <c r="H53" s="46">
        <v>2.6126999999999998</v>
      </c>
      <c r="I53" s="46">
        <v>2.6427</v>
      </c>
      <c r="J53" s="46">
        <v>2.6427</v>
      </c>
      <c r="K53" s="46">
        <v>2.6850000000000001</v>
      </c>
      <c r="L53" s="46">
        <v>2.7050999999999998</v>
      </c>
      <c r="M53" s="46">
        <v>2.7376</v>
      </c>
      <c r="N53" s="46">
        <v>2.6928999999999998</v>
      </c>
      <c r="O53" s="69"/>
    </row>
    <row r="54" spans="1:15" s="18" customFormat="1" outlineLevel="1">
      <c r="A54" s="4"/>
      <c r="B54" s="533" t="s">
        <v>496</v>
      </c>
      <c r="C54" s="904"/>
      <c r="D54" s="46"/>
      <c r="E54" s="46"/>
      <c r="F54" s="46"/>
      <c r="G54" s="46"/>
      <c r="H54" s="46"/>
      <c r="I54" s="46"/>
      <c r="J54" s="46"/>
      <c r="K54" s="46"/>
      <c r="L54" s="46"/>
      <c r="M54" s="46"/>
      <c r="N54" s="46"/>
      <c r="O54" s="69"/>
    </row>
    <row r="55" spans="1:15" s="18" customFormat="1" outlineLevel="1">
      <c r="A55" s="4"/>
      <c r="B55" s="533" t="s">
        <v>497</v>
      </c>
      <c r="C55" s="904"/>
      <c r="D55" s="46"/>
      <c r="E55" s="46"/>
      <c r="F55" s="46"/>
      <c r="G55" s="46"/>
      <c r="H55" s="46"/>
      <c r="I55" s="46"/>
      <c r="J55" s="46"/>
      <c r="K55" s="46"/>
      <c r="L55" s="46"/>
      <c r="M55" s="46"/>
      <c r="N55" s="46"/>
      <c r="O55" s="69"/>
    </row>
    <row r="56" spans="1:15" s="18" customFormat="1" outlineLevel="1">
      <c r="A56" s="4"/>
      <c r="B56" s="533" t="s">
        <v>475</v>
      </c>
      <c r="C56" s="904"/>
      <c r="D56" s="46"/>
      <c r="E56" s="46"/>
      <c r="F56" s="46"/>
      <c r="G56" s="46"/>
      <c r="H56" s="46"/>
      <c r="I56" s="46"/>
      <c r="J56" s="46"/>
      <c r="K56" s="46"/>
      <c r="L56" s="46"/>
      <c r="M56" s="46"/>
      <c r="N56" s="46"/>
      <c r="O56" s="69"/>
    </row>
    <row r="57" spans="1:15" s="18" customFormat="1">
      <c r="A57" s="4"/>
      <c r="B57" s="533" t="s">
        <v>498</v>
      </c>
      <c r="C57" s="905"/>
      <c r="D57" s="65">
        <f>SUM(D53:D56)</f>
        <v>8.4525000000000006</v>
      </c>
      <c r="E57" s="65">
        <f t="shared" ref="E57:N57" si="13">SUM(E53:E56)</f>
        <v>10.7227</v>
      </c>
      <c r="F57" s="65">
        <f t="shared" si="13"/>
        <v>10.8171</v>
      </c>
      <c r="G57" s="65">
        <f t="shared" si="13"/>
        <v>2.5766</v>
      </c>
      <c r="H57" s="65">
        <f t="shared" si="13"/>
        <v>2.6126999999999998</v>
      </c>
      <c r="I57" s="65">
        <f t="shared" si="13"/>
        <v>2.6427</v>
      </c>
      <c r="J57" s="65">
        <f t="shared" si="13"/>
        <v>2.6427</v>
      </c>
      <c r="K57" s="65">
        <f t="shared" si="13"/>
        <v>2.6850000000000001</v>
      </c>
      <c r="L57" s="65">
        <f t="shared" si="13"/>
        <v>2.7050999999999998</v>
      </c>
      <c r="M57" s="65">
        <f t="shared" si="13"/>
        <v>2.7376</v>
      </c>
      <c r="N57" s="65">
        <f t="shared" si="13"/>
        <v>2.6928999999999998</v>
      </c>
      <c r="O57" s="77"/>
    </row>
    <row r="58" spans="1:15" s="14" customFormat="1">
      <c r="A58" s="72"/>
      <c r="B58" s="489" t="s">
        <v>499</v>
      </c>
      <c r="C58" s="485"/>
      <c r="D58" s="71"/>
      <c r="E58" s="481">
        <f t="shared" ref="E58:N58" si="14">ROUND(SUM(D57*E16+E57*E17)/12,4)</f>
        <v>9.9659999999999993</v>
      </c>
      <c r="F58" s="481">
        <f t="shared" si="14"/>
        <v>10.785600000000001</v>
      </c>
      <c r="G58" s="481">
        <f t="shared" si="14"/>
        <v>5.3234000000000004</v>
      </c>
      <c r="H58" s="481">
        <f t="shared" si="14"/>
        <v>2.6006999999999998</v>
      </c>
      <c r="I58" s="481">
        <f t="shared" si="14"/>
        <v>2.6326999999999998</v>
      </c>
      <c r="J58" s="481">
        <f t="shared" si="14"/>
        <v>2.6427</v>
      </c>
      <c r="K58" s="791">
        <f t="shared" si="14"/>
        <v>2.6709000000000001</v>
      </c>
      <c r="L58" s="791">
        <f t="shared" si="14"/>
        <v>2.6983999999999999</v>
      </c>
      <c r="M58" s="481">
        <f t="shared" si="14"/>
        <v>2.7267999999999999</v>
      </c>
      <c r="N58" s="481">
        <f t="shared" si="14"/>
        <v>2.7078000000000002</v>
      </c>
      <c r="O58" s="486"/>
    </row>
    <row r="59" spans="1:15" s="70" customFormat="1">
      <c r="A59" s="72"/>
      <c r="B59" s="489"/>
      <c r="C59" s="485"/>
      <c r="D59" s="71"/>
      <c r="E59" s="71"/>
      <c r="F59" s="71"/>
      <c r="G59" s="71"/>
      <c r="H59" s="71"/>
      <c r="I59" s="71"/>
      <c r="J59" s="71"/>
      <c r="K59" s="794"/>
      <c r="L59" s="795"/>
      <c r="M59" s="491"/>
      <c r="N59" s="491"/>
      <c r="O59" s="490"/>
    </row>
    <row r="60" spans="1:15" s="64" customFormat="1">
      <c r="A60" s="62"/>
      <c r="B60" s="601">
        <f>'1.  LRAMVA Summary'!B35</f>
        <v>0</v>
      </c>
      <c r="C60" s="903">
        <f>'2. LRAMVA Threshold'!J43</f>
        <v>0</v>
      </c>
      <c r="D60" s="46"/>
      <c r="E60" s="46"/>
      <c r="F60" s="46"/>
      <c r="G60" s="46"/>
      <c r="H60" s="46"/>
      <c r="I60" s="46"/>
      <c r="J60" s="46"/>
      <c r="K60" s="46"/>
      <c r="L60" s="46"/>
      <c r="M60" s="46"/>
      <c r="N60" s="46"/>
      <c r="O60" s="69"/>
    </row>
    <row r="61" spans="1:15" s="18" customFormat="1" outlineLevel="1">
      <c r="A61" s="4"/>
      <c r="B61" s="533" t="s">
        <v>496</v>
      </c>
      <c r="C61" s="904"/>
      <c r="D61" s="46"/>
      <c r="E61" s="46"/>
      <c r="F61" s="46"/>
      <c r="G61" s="46"/>
      <c r="H61" s="46"/>
      <c r="I61" s="46"/>
      <c r="J61" s="46"/>
      <c r="K61" s="46"/>
      <c r="L61" s="46"/>
      <c r="M61" s="46"/>
      <c r="N61" s="46"/>
      <c r="O61" s="69"/>
    </row>
    <row r="62" spans="1:15" s="18" customFormat="1" outlineLevel="1">
      <c r="A62" s="4"/>
      <c r="B62" s="533" t="s">
        <v>497</v>
      </c>
      <c r="C62" s="904"/>
      <c r="D62" s="46"/>
      <c r="E62" s="46"/>
      <c r="F62" s="46"/>
      <c r="G62" s="46"/>
      <c r="H62" s="46"/>
      <c r="I62" s="46"/>
      <c r="J62" s="46"/>
      <c r="K62" s="46"/>
      <c r="L62" s="46"/>
      <c r="M62" s="46"/>
      <c r="N62" s="46"/>
      <c r="O62" s="69"/>
    </row>
    <row r="63" spans="1:15" s="18" customFormat="1" outlineLevel="1">
      <c r="A63" s="4"/>
      <c r="B63" s="533" t="s">
        <v>475</v>
      </c>
      <c r="C63" s="904"/>
      <c r="D63" s="46"/>
      <c r="E63" s="46"/>
      <c r="F63" s="46"/>
      <c r="G63" s="46"/>
      <c r="H63" s="46"/>
      <c r="I63" s="46"/>
      <c r="J63" s="46"/>
      <c r="K63" s="46"/>
      <c r="L63" s="46"/>
      <c r="M63" s="46"/>
      <c r="N63" s="46"/>
      <c r="O63" s="69"/>
    </row>
    <row r="64" spans="1:15" s="18" customFormat="1">
      <c r="A64" s="4"/>
      <c r="B64" s="533" t="s">
        <v>498</v>
      </c>
      <c r="C64" s="905"/>
      <c r="D64" s="65">
        <f>SUM(D60:D63)</f>
        <v>0</v>
      </c>
      <c r="E64" s="65">
        <f t="shared" ref="E64:N64" si="15">SUM(E60:E63)</f>
        <v>0</v>
      </c>
      <c r="F64" s="65">
        <f t="shared" si="15"/>
        <v>0</v>
      </c>
      <c r="G64" s="65">
        <f t="shared" si="15"/>
        <v>0</v>
      </c>
      <c r="H64" s="65">
        <f t="shared" si="15"/>
        <v>0</v>
      </c>
      <c r="I64" s="65">
        <f t="shared" si="15"/>
        <v>0</v>
      </c>
      <c r="J64" s="65">
        <f t="shared" si="15"/>
        <v>0</v>
      </c>
      <c r="K64" s="65">
        <f t="shared" si="15"/>
        <v>0</v>
      </c>
      <c r="L64" s="65">
        <f t="shared" si="15"/>
        <v>0</v>
      </c>
      <c r="M64" s="65">
        <f t="shared" si="15"/>
        <v>0</v>
      </c>
      <c r="N64" s="65">
        <f t="shared" si="15"/>
        <v>0</v>
      </c>
      <c r="O64" s="77"/>
    </row>
    <row r="65" spans="1:15" s="14" customFormat="1">
      <c r="A65" s="72"/>
      <c r="B65" s="489" t="s">
        <v>499</v>
      </c>
      <c r="C65" s="485"/>
      <c r="D65" s="71"/>
      <c r="E65" s="481">
        <f t="shared" ref="E65:N65" si="16">ROUND(SUM(D64*E16+E64*E17)/12,4)</f>
        <v>0</v>
      </c>
      <c r="F65" s="481">
        <f t="shared" si="16"/>
        <v>0</v>
      </c>
      <c r="G65" s="481">
        <f t="shared" si="16"/>
        <v>0</v>
      </c>
      <c r="H65" s="481">
        <f t="shared" si="16"/>
        <v>0</v>
      </c>
      <c r="I65" s="481">
        <f>ROUND(SUM(H64*I16+I64*I17)/12,4)</f>
        <v>0</v>
      </c>
      <c r="J65" s="481">
        <f t="shared" si="16"/>
        <v>0</v>
      </c>
      <c r="K65" s="481">
        <f t="shared" si="16"/>
        <v>0</v>
      </c>
      <c r="L65" s="481">
        <f t="shared" si="16"/>
        <v>0</v>
      </c>
      <c r="M65" s="481">
        <f t="shared" si="16"/>
        <v>0</v>
      </c>
      <c r="N65" s="481">
        <f t="shared" si="16"/>
        <v>0</v>
      </c>
      <c r="O65" s="486"/>
    </row>
    <row r="66" spans="1:15" s="14" customFormat="1">
      <c r="A66" s="72"/>
      <c r="B66" s="73"/>
      <c r="C66" s="80"/>
      <c r="D66" s="71"/>
      <c r="E66" s="71"/>
      <c r="F66" s="71"/>
      <c r="G66" s="71"/>
      <c r="H66" s="71"/>
      <c r="I66" s="71"/>
      <c r="J66" s="71"/>
      <c r="K66" s="71"/>
      <c r="L66" s="484"/>
      <c r="M66" s="484"/>
      <c r="N66" s="484"/>
      <c r="O66" s="486"/>
    </row>
    <row r="67" spans="1:15" s="64" customFormat="1">
      <c r="A67" s="62"/>
      <c r="B67" s="601">
        <f>'1.  LRAMVA Summary'!B36</f>
        <v>0</v>
      </c>
      <c r="C67" s="903">
        <f>'2. LRAMVA Threshold'!K43</f>
        <v>0</v>
      </c>
      <c r="D67" s="46"/>
      <c r="E67" s="46"/>
      <c r="F67" s="46"/>
      <c r="G67" s="46"/>
      <c r="H67" s="46"/>
      <c r="I67" s="46"/>
      <c r="J67" s="46"/>
      <c r="K67" s="46"/>
      <c r="L67" s="46"/>
      <c r="M67" s="46"/>
      <c r="N67" s="46"/>
      <c r="O67" s="69"/>
    </row>
    <row r="68" spans="1:15" s="18" customFormat="1" outlineLevel="1">
      <c r="A68" s="4"/>
      <c r="B68" s="533" t="s">
        <v>496</v>
      </c>
      <c r="C68" s="904"/>
      <c r="D68" s="46"/>
      <c r="E68" s="46"/>
      <c r="F68" s="46"/>
      <c r="G68" s="46"/>
      <c r="H68" s="46"/>
      <c r="I68" s="46"/>
      <c r="J68" s="46"/>
      <c r="K68" s="46"/>
      <c r="L68" s="46"/>
      <c r="M68" s="46"/>
      <c r="N68" s="46"/>
      <c r="O68" s="69"/>
    </row>
    <row r="69" spans="1:15" s="18" customFormat="1" outlineLevel="1">
      <c r="A69" s="4"/>
      <c r="B69" s="533" t="s">
        <v>497</v>
      </c>
      <c r="C69" s="904"/>
      <c r="D69" s="46"/>
      <c r="E69" s="46"/>
      <c r="F69" s="46"/>
      <c r="G69" s="46"/>
      <c r="H69" s="46"/>
      <c r="I69" s="46"/>
      <c r="J69" s="46"/>
      <c r="K69" s="46"/>
      <c r="L69" s="46"/>
      <c r="M69" s="46"/>
      <c r="N69" s="46"/>
      <c r="O69" s="69"/>
    </row>
    <row r="70" spans="1:15" s="18" customFormat="1" outlineLevel="1">
      <c r="A70" s="4"/>
      <c r="B70" s="533" t="s">
        <v>475</v>
      </c>
      <c r="C70" s="904"/>
      <c r="D70" s="46"/>
      <c r="E70" s="46"/>
      <c r="F70" s="46"/>
      <c r="G70" s="46"/>
      <c r="H70" s="46"/>
      <c r="I70" s="46"/>
      <c r="J70" s="46"/>
      <c r="K70" s="46"/>
      <c r="L70" s="46"/>
      <c r="M70" s="46"/>
      <c r="N70" s="46"/>
      <c r="O70" s="69"/>
    </row>
    <row r="71" spans="1:15" s="18" customFormat="1">
      <c r="A71" s="4"/>
      <c r="B71" s="533" t="s">
        <v>498</v>
      </c>
      <c r="C71" s="905"/>
      <c r="D71" s="65">
        <f>SUM(D67:D70)</f>
        <v>0</v>
      </c>
      <c r="E71" s="65">
        <f t="shared" ref="E71:N71" si="17">SUM(E67:E70)</f>
        <v>0</v>
      </c>
      <c r="F71" s="65">
        <f>SUM(F67:F70)</f>
        <v>0</v>
      </c>
      <c r="G71" s="65">
        <f t="shared" si="17"/>
        <v>0</v>
      </c>
      <c r="H71" s="65">
        <f t="shared" si="17"/>
        <v>0</v>
      </c>
      <c r="I71" s="65">
        <f t="shared" si="17"/>
        <v>0</v>
      </c>
      <c r="J71" s="65">
        <f t="shared" si="17"/>
        <v>0</v>
      </c>
      <c r="K71" s="65">
        <f t="shared" si="17"/>
        <v>0</v>
      </c>
      <c r="L71" s="65">
        <f t="shared" si="17"/>
        <v>0</v>
      </c>
      <c r="M71" s="65">
        <f t="shared" si="17"/>
        <v>0</v>
      </c>
      <c r="N71" s="65">
        <f t="shared" si="17"/>
        <v>0</v>
      </c>
      <c r="O71" s="77"/>
    </row>
    <row r="72" spans="1:15" s="14" customFormat="1">
      <c r="A72" s="72"/>
      <c r="B72" s="489" t="s">
        <v>499</v>
      </c>
      <c r="C72" s="485"/>
      <c r="D72" s="71"/>
      <c r="E72" s="481">
        <f t="shared" ref="E72:N72" si="18">ROUND(SUM(D71*E16+E71*E17)/12,4)</f>
        <v>0</v>
      </c>
      <c r="F72" s="481">
        <f t="shared" si="18"/>
        <v>0</v>
      </c>
      <c r="G72" s="481">
        <f t="shared" si="18"/>
        <v>0</v>
      </c>
      <c r="H72" s="481">
        <f t="shared" si="18"/>
        <v>0</v>
      </c>
      <c r="I72" s="481">
        <f t="shared" si="18"/>
        <v>0</v>
      </c>
      <c r="J72" s="481">
        <f t="shared" si="18"/>
        <v>0</v>
      </c>
      <c r="K72" s="481">
        <f t="shared" si="18"/>
        <v>0</v>
      </c>
      <c r="L72" s="481">
        <f t="shared" si="18"/>
        <v>0</v>
      </c>
      <c r="M72" s="481">
        <f t="shared" si="18"/>
        <v>0</v>
      </c>
      <c r="N72" s="481">
        <f t="shared" si="18"/>
        <v>0</v>
      </c>
      <c r="O72" s="486"/>
    </row>
    <row r="73" spans="1:15" s="14" customFormat="1">
      <c r="A73" s="72"/>
      <c r="B73" s="478"/>
      <c r="C73" s="485"/>
      <c r="D73" s="71"/>
      <c r="E73" s="481"/>
      <c r="F73" s="481"/>
      <c r="G73" s="481"/>
      <c r="H73" s="481"/>
      <c r="I73" s="481"/>
      <c r="J73" s="481"/>
      <c r="K73" s="481"/>
      <c r="L73" s="481"/>
      <c r="M73" s="481"/>
      <c r="N73" s="481"/>
      <c r="O73" s="486"/>
    </row>
    <row r="74" spans="1:15" s="64" customFormat="1">
      <c r="A74" s="62"/>
      <c r="B74" s="601">
        <f>'1.  LRAMVA Summary'!B37</f>
        <v>0</v>
      </c>
      <c r="C74" s="903">
        <f>'2. LRAMVA Threshold'!L43</f>
        <v>0</v>
      </c>
      <c r="D74" s="46"/>
      <c r="E74" s="46"/>
      <c r="F74" s="46"/>
      <c r="G74" s="46"/>
      <c r="H74" s="46"/>
      <c r="I74" s="46"/>
      <c r="J74" s="46"/>
      <c r="K74" s="46"/>
      <c r="L74" s="46"/>
      <c r="M74" s="46"/>
      <c r="N74" s="46"/>
      <c r="O74" s="69"/>
    </row>
    <row r="75" spans="1:15" s="18" customFormat="1" outlineLevel="1">
      <c r="A75" s="4"/>
      <c r="B75" s="533" t="s">
        <v>496</v>
      </c>
      <c r="C75" s="904"/>
      <c r="D75" s="46"/>
      <c r="E75" s="46"/>
      <c r="F75" s="46"/>
      <c r="G75" s="46"/>
      <c r="H75" s="46"/>
      <c r="I75" s="46"/>
      <c r="J75" s="46"/>
      <c r="K75" s="46"/>
      <c r="L75" s="46"/>
      <c r="M75" s="46"/>
      <c r="N75" s="46"/>
      <c r="O75" s="69"/>
    </row>
    <row r="76" spans="1:15" s="18" customFormat="1" outlineLevel="1">
      <c r="A76" s="4"/>
      <c r="B76" s="533" t="s">
        <v>497</v>
      </c>
      <c r="C76" s="904"/>
      <c r="D76" s="46"/>
      <c r="E76" s="46"/>
      <c r="F76" s="46"/>
      <c r="G76" s="46"/>
      <c r="H76" s="46"/>
      <c r="I76" s="46"/>
      <c r="J76" s="46"/>
      <c r="K76" s="46"/>
      <c r="L76" s="46"/>
      <c r="M76" s="46"/>
      <c r="N76" s="46"/>
      <c r="O76" s="69"/>
    </row>
    <row r="77" spans="1:15" s="18" customFormat="1" outlineLevel="1">
      <c r="A77" s="4"/>
      <c r="B77" s="533" t="s">
        <v>475</v>
      </c>
      <c r="C77" s="904"/>
      <c r="D77" s="46"/>
      <c r="E77" s="46"/>
      <c r="F77" s="46"/>
      <c r="G77" s="46"/>
      <c r="H77" s="46"/>
      <c r="I77" s="46"/>
      <c r="J77" s="46"/>
      <c r="K77" s="46"/>
      <c r="L77" s="46"/>
      <c r="M77" s="46"/>
      <c r="N77" s="46"/>
      <c r="O77" s="69"/>
    </row>
    <row r="78" spans="1:15" s="18" customFormat="1">
      <c r="A78" s="4"/>
      <c r="B78" s="533" t="s">
        <v>498</v>
      </c>
      <c r="C78" s="905"/>
      <c r="D78" s="65">
        <f>SUM(D74:D77)</f>
        <v>0</v>
      </c>
      <c r="E78" s="65">
        <f>SUM(E74:E77)</f>
        <v>0</v>
      </c>
      <c r="F78" s="65">
        <f t="shared" ref="F78:N78" si="19">SUM(F74:F77)</f>
        <v>0</v>
      </c>
      <c r="G78" s="65">
        <f t="shared" si="19"/>
        <v>0</v>
      </c>
      <c r="H78" s="65">
        <f t="shared" si="19"/>
        <v>0</v>
      </c>
      <c r="I78" s="65">
        <f t="shared" si="19"/>
        <v>0</v>
      </c>
      <c r="J78" s="65">
        <f t="shared" si="19"/>
        <v>0</v>
      </c>
      <c r="K78" s="65">
        <f t="shared" si="19"/>
        <v>0</v>
      </c>
      <c r="L78" s="65">
        <f t="shared" si="19"/>
        <v>0</v>
      </c>
      <c r="M78" s="65">
        <f t="shared" si="19"/>
        <v>0</v>
      </c>
      <c r="N78" s="65">
        <f t="shared" si="19"/>
        <v>0</v>
      </c>
      <c r="O78" s="77"/>
    </row>
    <row r="79" spans="1:15" s="14" customFormat="1">
      <c r="A79" s="72"/>
      <c r="B79" s="489" t="s">
        <v>499</v>
      </c>
      <c r="C79" s="485"/>
      <c r="D79" s="71"/>
      <c r="E79" s="481">
        <f t="shared" ref="E79:N79" si="20">ROUND(SUM(D78*E16+E78*E17)/12,4)</f>
        <v>0</v>
      </c>
      <c r="F79" s="481">
        <f t="shared" si="20"/>
        <v>0</v>
      </c>
      <c r="G79" s="481">
        <f t="shared" si="20"/>
        <v>0</v>
      </c>
      <c r="H79" s="481">
        <f t="shared" si="20"/>
        <v>0</v>
      </c>
      <c r="I79" s="481">
        <f t="shared" si="20"/>
        <v>0</v>
      </c>
      <c r="J79" s="481">
        <f t="shared" si="20"/>
        <v>0</v>
      </c>
      <c r="K79" s="481">
        <f t="shared" si="20"/>
        <v>0</v>
      </c>
      <c r="L79" s="481">
        <f t="shared" si="20"/>
        <v>0</v>
      </c>
      <c r="M79" s="481">
        <f t="shared" si="20"/>
        <v>0</v>
      </c>
      <c r="N79" s="481">
        <f t="shared" si="20"/>
        <v>0</v>
      </c>
      <c r="O79" s="486"/>
    </row>
    <row r="80" spans="1:15" s="14" customFormat="1">
      <c r="A80" s="72"/>
      <c r="B80" s="478"/>
      <c r="C80" s="485"/>
      <c r="D80" s="71"/>
      <c r="E80" s="481"/>
      <c r="F80" s="481"/>
      <c r="G80" s="481"/>
      <c r="H80" s="481"/>
      <c r="I80" s="481"/>
      <c r="J80" s="481"/>
      <c r="K80" s="481"/>
      <c r="L80" s="481"/>
      <c r="M80" s="481"/>
      <c r="N80" s="481"/>
      <c r="O80" s="486"/>
    </row>
    <row r="81" spans="1:15" s="64" customFormat="1">
      <c r="A81" s="62"/>
      <c r="B81" s="601">
        <f>'1.  LRAMVA Summary'!B38</f>
        <v>0</v>
      </c>
      <c r="C81" s="903">
        <f>'2. LRAMVA Threshold'!M43</f>
        <v>0</v>
      </c>
      <c r="D81" s="46"/>
      <c r="E81" s="46"/>
      <c r="F81" s="46"/>
      <c r="G81" s="46"/>
      <c r="H81" s="46"/>
      <c r="I81" s="46"/>
      <c r="J81" s="46"/>
      <c r="K81" s="46"/>
      <c r="L81" s="46"/>
      <c r="M81" s="46"/>
      <c r="N81" s="46"/>
      <c r="O81" s="69"/>
    </row>
    <row r="82" spans="1:15" s="18" customFormat="1" outlineLevel="1">
      <c r="A82" s="4"/>
      <c r="B82" s="533" t="s">
        <v>496</v>
      </c>
      <c r="C82" s="904"/>
      <c r="D82" s="46"/>
      <c r="E82" s="46"/>
      <c r="F82" s="46"/>
      <c r="G82" s="46"/>
      <c r="H82" s="46"/>
      <c r="I82" s="46"/>
      <c r="J82" s="46"/>
      <c r="K82" s="46"/>
      <c r="L82" s="46"/>
      <c r="M82" s="46"/>
      <c r="N82" s="46"/>
      <c r="O82" s="69"/>
    </row>
    <row r="83" spans="1:15" s="18" customFormat="1" outlineLevel="1">
      <c r="A83" s="4"/>
      <c r="B83" s="533" t="s">
        <v>497</v>
      </c>
      <c r="C83" s="904"/>
      <c r="D83" s="46"/>
      <c r="E83" s="46"/>
      <c r="F83" s="46"/>
      <c r="G83" s="46"/>
      <c r="H83" s="46"/>
      <c r="I83" s="46"/>
      <c r="J83" s="46"/>
      <c r="K83" s="46"/>
      <c r="L83" s="46"/>
      <c r="M83" s="46"/>
      <c r="N83" s="46"/>
      <c r="O83" s="69"/>
    </row>
    <row r="84" spans="1:15" s="18" customFormat="1" outlineLevel="1">
      <c r="A84" s="4"/>
      <c r="B84" s="533" t="s">
        <v>475</v>
      </c>
      <c r="C84" s="904"/>
      <c r="D84" s="46"/>
      <c r="E84" s="46"/>
      <c r="F84" s="46"/>
      <c r="G84" s="46"/>
      <c r="H84" s="46"/>
      <c r="I84" s="46"/>
      <c r="J84" s="46"/>
      <c r="K84" s="46"/>
      <c r="L84" s="46"/>
      <c r="M84" s="46"/>
      <c r="N84" s="46"/>
      <c r="O84" s="69"/>
    </row>
    <row r="85" spans="1:15" s="18" customFormat="1">
      <c r="A85" s="4"/>
      <c r="B85" s="533" t="s">
        <v>498</v>
      </c>
      <c r="C85" s="905"/>
      <c r="D85" s="65">
        <f>SUM(D81:D84)</f>
        <v>0</v>
      </c>
      <c r="E85" s="65">
        <f>SUM(E81:E84)</f>
        <v>0</v>
      </c>
      <c r="F85" s="65">
        <f t="shared" ref="F85:N85" si="21">SUM(F81:F84)</f>
        <v>0</v>
      </c>
      <c r="G85" s="65">
        <f t="shared" si="21"/>
        <v>0</v>
      </c>
      <c r="H85" s="65">
        <f t="shared" si="21"/>
        <v>0</v>
      </c>
      <c r="I85" s="65">
        <f t="shared" si="21"/>
        <v>0</v>
      </c>
      <c r="J85" s="65">
        <f t="shared" si="21"/>
        <v>0</v>
      </c>
      <c r="K85" s="65">
        <f t="shared" si="21"/>
        <v>0</v>
      </c>
      <c r="L85" s="65">
        <f t="shared" si="21"/>
        <v>0</v>
      </c>
      <c r="M85" s="65">
        <f t="shared" si="21"/>
        <v>0</v>
      </c>
      <c r="N85" s="65">
        <f t="shared" si="21"/>
        <v>0</v>
      </c>
      <c r="O85" s="77"/>
    </row>
    <row r="86" spans="1:15" s="14" customFormat="1">
      <c r="A86" s="72"/>
      <c r="B86" s="489" t="s">
        <v>499</v>
      </c>
      <c r="C86" s="485"/>
      <c r="D86" s="71"/>
      <c r="E86" s="481">
        <f t="shared" ref="E86:N86" si="22">ROUND(SUM(D85*E16+E85*E17)/12,4)</f>
        <v>0</v>
      </c>
      <c r="F86" s="481">
        <f t="shared" si="22"/>
        <v>0</v>
      </c>
      <c r="G86" s="481">
        <f t="shared" si="22"/>
        <v>0</v>
      </c>
      <c r="H86" s="481">
        <f t="shared" si="22"/>
        <v>0</v>
      </c>
      <c r="I86" s="481">
        <f t="shared" si="22"/>
        <v>0</v>
      </c>
      <c r="J86" s="481">
        <f t="shared" si="22"/>
        <v>0</v>
      </c>
      <c r="K86" s="481">
        <f t="shared" si="22"/>
        <v>0</v>
      </c>
      <c r="L86" s="481">
        <f t="shared" si="22"/>
        <v>0</v>
      </c>
      <c r="M86" s="481">
        <f t="shared" si="22"/>
        <v>0</v>
      </c>
      <c r="N86" s="481">
        <f t="shared" si="22"/>
        <v>0</v>
      </c>
      <c r="O86" s="486"/>
    </row>
    <row r="87" spans="1:15" s="14" customFormat="1">
      <c r="A87" s="72"/>
      <c r="B87" s="478"/>
      <c r="C87" s="485"/>
      <c r="D87" s="71"/>
      <c r="E87" s="481"/>
      <c r="F87" s="481"/>
      <c r="G87" s="481"/>
      <c r="H87" s="481"/>
      <c r="I87" s="481"/>
      <c r="J87" s="481"/>
      <c r="K87" s="481"/>
      <c r="L87" s="481"/>
      <c r="M87" s="481"/>
      <c r="N87" s="481"/>
      <c r="O87" s="486"/>
    </row>
    <row r="88" spans="1:15" s="64" customFormat="1">
      <c r="A88" s="62"/>
      <c r="B88" s="601">
        <f>'1.  LRAMVA Summary'!B39</f>
        <v>0</v>
      </c>
      <c r="C88" s="903">
        <f>'2. LRAMVA Threshold'!N43</f>
        <v>0</v>
      </c>
      <c r="D88" s="46"/>
      <c r="E88" s="46"/>
      <c r="F88" s="46"/>
      <c r="G88" s="46"/>
      <c r="H88" s="46"/>
      <c r="I88" s="46"/>
      <c r="J88" s="46"/>
      <c r="K88" s="46"/>
      <c r="L88" s="46"/>
      <c r="M88" s="46"/>
      <c r="N88" s="46"/>
      <c r="O88" s="69"/>
    </row>
    <row r="89" spans="1:15" s="18" customFormat="1" outlineLevel="1">
      <c r="A89" s="4"/>
      <c r="B89" s="533" t="s">
        <v>496</v>
      </c>
      <c r="C89" s="904"/>
      <c r="D89" s="46"/>
      <c r="E89" s="46"/>
      <c r="F89" s="46"/>
      <c r="G89" s="46"/>
      <c r="H89" s="46"/>
      <c r="I89" s="46"/>
      <c r="J89" s="46"/>
      <c r="K89" s="46"/>
      <c r="L89" s="46"/>
      <c r="M89" s="46"/>
      <c r="N89" s="46"/>
      <c r="O89" s="69"/>
    </row>
    <row r="90" spans="1:15" s="18" customFormat="1" outlineLevel="1">
      <c r="A90" s="4"/>
      <c r="B90" s="533" t="s">
        <v>497</v>
      </c>
      <c r="C90" s="904"/>
      <c r="D90" s="46"/>
      <c r="E90" s="46"/>
      <c r="F90" s="46"/>
      <c r="G90" s="46"/>
      <c r="H90" s="46"/>
      <c r="I90" s="46"/>
      <c r="J90" s="46"/>
      <c r="K90" s="46"/>
      <c r="L90" s="46"/>
      <c r="M90" s="46"/>
      <c r="N90" s="46"/>
      <c r="O90" s="69"/>
    </row>
    <row r="91" spans="1:15" s="18" customFormat="1" outlineLevel="1">
      <c r="A91" s="4"/>
      <c r="B91" s="533" t="s">
        <v>475</v>
      </c>
      <c r="C91" s="904"/>
      <c r="D91" s="46"/>
      <c r="E91" s="46"/>
      <c r="F91" s="46"/>
      <c r="G91" s="46"/>
      <c r="H91" s="46"/>
      <c r="I91" s="46"/>
      <c r="J91" s="46"/>
      <c r="K91" s="46"/>
      <c r="L91" s="46"/>
      <c r="M91" s="46"/>
      <c r="N91" s="46"/>
      <c r="O91" s="69"/>
    </row>
    <row r="92" spans="1:15" s="18" customFormat="1">
      <c r="A92" s="4"/>
      <c r="B92" s="533" t="s">
        <v>498</v>
      </c>
      <c r="C92" s="905"/>
      <c r="D92" s="65">
        <f>SUM(D88:D91)</f>
        <v>0</v>
      </c>
      <c r="E92" s="65">
        <f>SUM(E88:E91)</f>
        <v>0</v>
      </c>
      <c r="F92" s="65">
        <f t="shared" ref="F92:N92" si="23">SUM(F88:F91)</f>
        <v>0</v>
      </c>
      <c r="G92" s="65">
        <f t="shared" si="23"/>
        <v>0</v>
      </c>
      <c r="H92" s="65">
        <f t="shared" si="23"/>
        <v>0</v>
      </c>
      <c r="I92" s="65">
        <f t="shared" si="23"/>
        <v>0</v>
      </c>
      <c r="J92" s="65">
        <f t="shared" si="23"/>
        <v>0</v>
      </c>
      <c r="K92" s="65">
        <f t="shared" si="23"/>
        <v>0</v>
      </c>
      <c r="L92" s="65">
        <f t="shared" si="23"/>
        <v>0</v>
      </c>
      <c r="M92" s="65">
        <f t="shared" si="23"/>
        <v>0</v>
      </c>
      <c r="N92" s="65">
        <f t="shared" si="23"/>
        <v>0</v>
      </c>
      <c r="O92" s="77"/>
    </row>
    <row r="93" spans="1:15" s="14" customFormat="1">
      <c r="A93" s="72"/>
      <c r="B93" s="489" t="s">
        <v>499</v>
      </c>
      <c r="C93" s="485"/>
      <c r="D93" s="71"/>
      <c r="E93" s="481">
        <f t="shared" ref="E93:N93" si="24">ROUND(SUM(D92*E16+E92*E17)/12,4)</f>
        <v>0</v>
      </c>
      <c r="F93" s="481">
        <f t="shared" si="24"/>
        <v>0</v>
      </c>
      <c r="G93" s="481">
        <f t="shared" si="24"/>
        <v>0</v>
      </c>
      <c r="H93" s="481">
        <f t="shared" si="24"/>
        <v>0</v>
      </c>
      <c r="I93" s="481">
        <f t="shared" si="24"/>
        <v>0</v>
      </c>
      <c r="J93" s="481">
        <f t="shared" si="24"/>
        <v>0</v>
      </c>
      <c r="K93" s="481">
        <f t="shared" si="24"/>
        <v>0</v>
      </c>
      <c r="L93" s="481">
        <f t="shared" si="24"/>
        <v>0</v>
      </c>
      <c r="M93" s="481">
        <f t="shared" si="24"/>
        <v>0</v>
      </c>
      <c r="N93" s="481">
        <f t="shared" si="24"/>
        <v>0</v>
      </c>
      <c r="O93" s="486"/>
    </row>
    <row r="94" spans="1:15" s="14" customFormat="1">
      <c r="A94" s="72"/>
      <c r="B94" s="478"/>
      <c r="C94" s="485"/>
      <c r="D94" s="71"/>
      <c r="E94" s="481"/>
      <c r="F94" s="481"/>
      <c r="G94" s="481"/>
      <c r="H94" s="481"/>
      <c r="I94" s="481"/>
      <c r="J94" s="481"/>
      <c r="K94" s="481"/>
      <c r="L94" s="481"/>
      <c r="M94" s="481"/>
      <c r="N94" s="481"/>
      <c r="O94" s="486"/>
    </row>
    <row r="95" spans="1:15" s="64" customFormat="1">
      <c r="A95" s="62"/>
      <c r="B95" s="601">
        <f>'1.  LRAMVA Summary'!B40</f>
        <v>0</v>
      </c>
      <c r="C95" s="903">
        <f>'2. LRAMVA Threshold'!O43</f>
        <v>0</v>
      </c>
      <c r="D95" s="46"/>
      <c r="E95" s="46"/>
      <c r="F95" s="46"/>
      <c r="G95" s="46"/>
      <c r="H95" s="46"/>
      <c r="I95" s="46"/>
      <c r="J95" s="46"/>
      <c r="K95" s="46"/>
      <c r="L95" s="46"/>
      <c r="M95" s="46"/>
      <c r="N95" s="46"/>
      <c r="O95" s="69"/>
    </row>
    <row r="96" spans="1:15" s="18" customFormat="1" outlineLevel="1">
      <c r="A96" s="4"/>
      <c r="B96" s="533" t="s">
        <v>496</v>
      </c>
      <c r="C96" s="904"/>
      <c r="D96" s="46"/>
      <c r="E96" s="46"/>
      <c r="F96" s="46"/>
      <c r="G96" s="46"/>
      <c r="H96" s="46"/>
      <c r="I96" s="46"/>
      <c r="J96" s="46"/>
      <c r="K96" s="46"/>
      <c r="L96" s="46"/>
      <c r="M96" s="46"/>
      <c r="N96" s="46"/>
      <c r="O96" s="69"/>
    </row>
    <row r="97" spans="1:15" s="18" customFormat="1" outlineLevel="1">
      <c r="A97" s="4"/>
      <c r="B97" s="533" t="s">
        <v>497</v>
      </c>
      <c r="C97" s="904"/>
      <c r="D97" s="46"/>
      <c r="E97" s="46"/>
      <c r="F97" s="46"/>
      <c r="G97" s="46"/>
      <c r="H97" s="46"/>
      <c r="I97" s="46"/>
      <c r="J97" s="46"/>
      <c r="K97" s="46"/>
      <c r="L97" s="46"/>
      <c r="M97" s="46"/>
      <c r="N97" s="46"/>
      <c r="O97" s="69"/>
    </row>
    <row r="98" spans="1:15" s="18" customFormat="1" outlineLevel="1">
      <c r="A98" s="4"/>
      <c r="B98" s="533" t="s">
        <v>475</v>
      </c>
      <c r="C98" s="904"/>
      <c r="D98" s="46"/>
      <c r="E98" s="46"/>
      <c r="F98" s="46"/>
      <c r="G98" s="46"/>
      <c r="H98" s="46"/>
      <c r="I98" s="46"/>
      <c r="J98" s="46"/>
      <c r="K98" s="46"/>
      <c r="L98" s="46"/>
      <c r="M98" s="46"/>
      <c r="N98" s="46"/>
      <c r="O98" s="69"/>
    </row>
    <row r="99" spans="1:15" s="18" customFormat="1">
      <c r="A99" s="4"/>
      <c r="B99" s="533" t="s">
        <v>498</v>
      </c>
      <c r="C99" s="905"/>
      <c r="D99" s="65">
        <f>SUM(D95:D98)</f>
        <v>0</v>
      </c>
      <c r="E99" s="65">
        <f>SUM(E95:E98)</f>
        <v>0</v>
      </c>
      <c r="F99" s="65">
        <f t="shared" ref="F99:N99" si="25">SUM(F95:F98)</f>
        <v>0</v>
      </c>
      <c r="G99" s="65">
        <f t="shared" si="25"/>
        <v>0</v>
      </c>
      <c r="H99" s="65">
        <f t="shared" si="25"/>
        <v>0</v>
      </c>
      <c r="I99" s="65">
        <f t="shared" si="25"/>
        <v>0</v>
      </c>
      <c r="J99" s="65">
        <f t="shared" si="25"/>
        <v>0</v>
      </c>
      <c r="K99" s="65">
        <f t="shared" si="25"/>
        <v>0</v>
      </c>
      <c r="L99" s="65">
        <f t="shared" si="25"/>
        <v>0</v>
      </c>
      <c r="M99" s="65">
        <f t="shared" si="25"/>
        <v>0</v>
      </c>
      <c r="N99" s="65">
        <f t="shared" si="25"/>
        <v>0</v>
      </c>
      <c r="O99" s="77"/>
    </row>
    <row r="100" spans="1:15" s="14" customFormat="1">
      <c r="A100" s="72"/>
      <c r="B100" s="489" t="s">
        <v>499</v>
      </c>
      <c r="C100" s="485"/>
      <c r="D100" s="71"/>
      <c r="E100" s="481">
        <f t="shared" ref="E100:N100" si="26">ROUND(SUM(D99*E16+E99*E17)/12,4)</f>
        <v>0</v>
      </c>
      <c r="F100" s="481">
        <f t="shared" si="26"/>
        <v>0</v>
      </c>
      <c r="G100" s="481">
        <f t="shared" si="26"/>
        <v>0</v>
      </c>
      <c r="H100" s="481">
        <f t="shared" si="26"/>
        <v>0</v>
      </c>
      <c r="I100" s="481">
        <f t="shared" si="26"/>
        <v>0</v>
      </c>
      <c r="J100" s="481">
        <f t="shared" si="26"/>
        <v>0</v>
      </c>
      <c r="K100" s="481">
        <f t="shared" si="26"/>
        <v>0</v>
      </c>
      <c r="L100" s="481">
        <f t="shared" si="26"/>
        <v>0</v>
      </c>
      <c r="M100" s="481">
        <f t="shared" si="26"/>
        <v>0</v>
      </c>
      <c r="N100" s="481">
        <f t="shared" si="26"/>
        <v>0</v>
      </c>
      <c r="O100" s="486"/>
    </row>
    <row r="101" spans="1:15" s="14" customFormat="1">
      <c r="A101" s="72"/>
      <c r="B101" s="478"/>
      <c r="C101" s="485"/>
      <c r="D101" s="71"/>
      <c r="E101" s="481"/>
      <c r="F101" s="481"/>
      <c r="G101" s="481"/>
      <c r="H101" s="481"/>
      <c r="I101" s="481"/>
      <c r="J101" s="481"/>
      <c r="K101" s="481"/>
      <c r="L101" s="481"/>
      <c r="M101" s="481"/>
      <c r="N101" s="481"/>
      <c r="O101" s="486"/>
    </row>
    <row r="102" spans="1:15" s="64" customFormat="1">
      <c r="A102" s="62"/>
      <c r="B102" s="601">
        <f>'1.  LRAMVA Summary'!B41</f>
        <v>0</v>
      </c>
      <c r="C102" s="903">
        <f>'2. LRAMVA Threshold'!P43</f>
        <v>0</v>
      </c>
      <c r="D102" s="46"/>
      <c r="E102" s="46"/>
      <c r="F102" s="46"/>
      <c r="G102" s="46"/>
      <c r="H102" s="46"/>
      <c r="I102" s="46"/>
      <c r="J102" s="46"/>
      <c r="K102" s="46"/>
      <c r="L102" s="46"/>
      <c r="M102" s="46"/>
      <c r="N102" s="46"/>
      <c r="O102" s="69"/>
    </row>
    <row r="103" spans="1:15" s="18" customFormat="1" outlineLevel="1">
      <c r="A103" s="4"/>
      <c r="B103" s="533" t="s">
        <v>496</v>
      </c>
      <c r="C103" s="904"/>
      <c r="D103" s="46"/>
      <c r="E103" s="46"/>
      <c r="F103" s="46"/>
      <c r="G103" s="46"/>
      <c r="H103" s="46"/>
      <c r="I103" s="46"/>
      <c r="J103" s="46"/>
      <c r="K103" s="46"/>
      <c r="L103" s="46"/>
      <c r="M103" s="46"/>
      <c r="N103" s="46"/>
      <c r="O103" s="69"/>
    </row>
    <row r="104" spans="1:15" s="18" customFormat="1" outlineLevel="1">
      <c r="A104" s="4"/>
      <c r="B104" s="533" t="s">
        <v>497</v>
      </c>
      <c r="C104" s="904"/>
      <c r="D104" s="46"/>
      <c r="E104" s="46"/>
      <c r="F104" s="46"/>
      <c r="G104" s="46"/>
      <c r="H104" s="46"/>
      <c r="I104" s="46"/>
      <c r="J104" s="46"/>
      <c r="K104" s="46"/>
      <c r="L104" s="46"/>
      <c r="M104" s="46"/>
      <c r="N104" s="46"/>
      <c r="O104" s="69"/>
    </row>
    <row r="105" spans="1:15" s="18" customFormat="1" outlineLevel="1">
      <c r="A105" s="4"/>
      <c r="B105" s="533" t="s">
        <v>475</v>
      </c>
      <c r="C105" s="904"/>
      <c r="D105" s="46"/>
      <c r="E105" s="46"/>
      <c r="F105" s="46"/>
      <c r="G105" s="46"/>
      <c r="H105" s="46"/>
      <c r="I105" s="46"/>
      <c r="J105" s="46"/>
      <c r="K105" s="46"/>
      <c r="L105" s="46"/>
      <c r="M105" s="46"/>
      <c r="N105" s="46"/>
      <c r="O105" s="69"/>
    </row>
    <row r="106" spans="1:15" s="18" customFormat="1">
      <c r="A106" s="4"/>
      <c r="B106" s="533" t="s">
        <v>498</v>
      </c>
      <c r="C106" s="905"/>
      <c r="D106" s="65">
        <f>SUM(D102:D105)</f>
        <v>0</v>
      </c>
      <c r="E106" s="65">
        <f>SUM(E102:E105)</f>
        <v>0</v>
      </c>
      <c r="F106" s="65">
        <f>SUM(F102:F105)</f>
        <v>0</v>
      </c>
      <c r="G106" s="65">
        <f t="shared" ref="G106:N106" si="27">SUM(G102:G105)</f>
        <v>0</v>
      </c>
      <c r="H106" s="65">
        <f t="shared" si="27"/>
        <v>0</v>
      </c>
      <c r="I106" s="65">
        <f t="shared" si="27"/>
        <v>0</v>
      </c>
      <c r="J106" s="65">
        <f t="shared" si="27"/>
        <v>0</v>
      </c>
      <c r="K106" s="65">
        <f t="shared" si="27"/>
        <v>0</v>
      </c>
      <c r="L106" s="65">
        <f t="shared" si="27"/>
        <v>0</v>
      </c>
      <c r="M106" s="65">
        <f t="shared" si="27"/>
        <v>0</v>
      </c>
      <c r="N106" s="65">
        <f t="shared" si="27"/>
        <v>0</v>
      </c>
      <c r="O106" s="77"/>
    </row>
    <row r="107" spans="1:15" s="14" customFormat="1">
      <c r="A107" s="72"/>
      <c r="B107" s="489" t="s">
        <v>499</v>
      </c>
      <c r="C107" s="485"/>
      <c r="D107" s="71"/>
      <c r="E107" s="481">
        <f t="shared" ref="E107:N107" si="28">ROUND(SUM(D106*E16+E106*E17)/12,4)</f>
        <v>0</v>
      </c>
      <c r="F107" s="481">
        <f t="shared" si="28"/>
        <v>0</v>
      </c>
      <c r="G107" s="481">
        <f t="shared" si="28"/>
        <v>0</v>
      </c>
      <c r="H107" s="481">
        <f t="shared" si="28"/>
        <v>0</v>
      </c>
      <c r="I107" s="481">
        <f t="shared" si="28"/>
        <v>0</v>
      </c>
      <c r="J107" s="481">
        <f t="shared" si="28"/>
        <v>0</v>
      </c>
      <c r="K107" s="481">
        <f t="shared" si="28"/>
        <v>0</v>
      </c>
      <c r="L107" s="481">
        <f t="shared" si="28"/>
        <v>0</v>
      </c>
      <c r="M107" s="481">
        <f t="shared" si="28"/>
        <v>0</v>
      </c>
      <c r="N107" s="481">
        <f t="shared" si="28"/>
        <v>0</v>
      </c>
      <c r="O107" s="486"/>
    </row>
    <row r="108" spans="1:15" s="14" customFormat="1">
      <c r="A108" s="72"/>
      <c r="B108" s="478"/>
      <c r="C108" s="485"/>
      <c r="D108" s="71"/>
      <c r="E108" s="481"/>
      <c r="F108" s="481"/>
      <c r="G108" s="481"/>
      <c r="H108" s="481"/>
      <c r="I108" s="481"/>
      <c r="J108" s="481"/>
      <c r="K108" s="481"/>
      <c r="L108" s="481"/>
      <c r="M108" s="481"/>
      <c r="N108" s="481"/>
      <c r="O108" s="486"/>
    </row>
    <row r="109" spans="1:15" s="64" customFormat="1">
      <c r="A109" s="62"/>
      <c r="B109" s="601">
        <f>'1.  LRAMVA Summary'!B42</f>
        <v>0</v>
      </c>
      <c r="C109" s="903">
        <f>'2. LRAMVA Threshold'!Q43</f>
        <v>0</v>
      </c>
      <c r="D109" s="46"/>
      <c r="E109" s="46"/>
      <c r="F109" s="46"/>
      <c r="G109" s="46"/>
      <c r="H109" s="46"/>
      <c r="I109" s="46"/>
      <c r="J109" s="46"/>
      <c r="K109" s="46"/>
      <c r="L109" s="46"/>
      <c r="M109" s="46"/>
      <c r="N109" s="46"/>
      <c r="O109" s="69"/>
    </row>
    <row r="110" spans="1:15" s="18" customFormat="1" outlineLevel="1">
      <c r="A110" s="4"/>
      <c r="B110" s="533" t="s">
        <v>496</v>
      </c>
      <c r="C110" s="904"/>
      <c r="D110" s="46"/>
      <c r="E110" s="46"/>
      <c r="F110" s="46"/>
      <c r="G110" s="46"/>
      <c r="H110" s="46"/>
      <c r="I110" s="46"/>
      <c r="J110" s="46"/>
      <c r="K110" s="46"/>
      <c r="L110" s="46"/>
      <c r="M110" s="46"/>
      <c r="N110" s="46"/>
      <c r="O110" s="69"/>
    </row>
    <row r="111" spans="1:15" s="18" customFormat="1" outlineLevel="1">
      <c r="A111" s="4"/>
      <c r="B111" s="533" t="s">
        <v>497</v>
      </c>
      <c r="C111" s="904"/>
      <c r="D111" s="46"/>
      <c r="E111" s="46"/>
      <c r="F111" s="46"/>
      <c r="G111" s="46"/>
      <c r="H111" s="46"/>
      <c r="I111" s="46"/>
      <c r="J111" s="46"/>
      <c r="K111" s="46"/>
      <c r="L111" s="46"/>
      <c r="M111" s="46"/>
      <c r="N111" s="46"/>
      <c r="O111" s="69"/>
    </row>
    <row r="112" spans="1:15" s="18" customFormat="1" outlineLevel="1">
      <c r="A112" s="4"/>
      <c r="B112" s="533" t="s">
        <v>475</v>
      </c>
      <c r="C112" s="904"/>
      <c r="D112" s="46"/>
      <c r="E112" s="46"/>
      <c r="F112" s="46"/>
      <c r="G112" s="46"/>
      <c r="H112" s="46"/>
      <c r="I112" s="46"/>
      <c r="J112" s="46"/>
      <c r="K112" s="46"/>
      <c r="L112" s="46"/>
      <c r="M112" s="46"/>
      <c r="N112" s="46"/>
      <c r="O112" s="69"/>
    </row>
    <row r="113" spans="1:17" s="18" customFormat="1">
      <c r="A113" s="4"/>
      <c r="B113" s="533" t="s">
        <v>498</v>
      </c>
      <c r="C113" s="905"/>
      <c r="D113" s="65">
        <f>SUM(D109:D112)</f>
        <v>0</v>
      </c>
      <c r="E113" s="65">
        <f>SUM(E109:E112)</f>
        <v>0</v>
      </c>
      <c r="F113" s="65">
        <f>SUM(F109:F112)</f>
        <v>0</v>
      </c>
      <c r="G113" s="65">
        <f>SUM(G109:G112)</f>
        <v>0</v>
      </c>
      <c r="H113" s="65">
        <f t="shared" ref="H113:N113" si="29">SUM(H109:H112)</f>
        <v>0</v>
      </c>
      <c r="I113" s="65">
        <f t="shared" si="29"/>
        <v>0</v>
      </c>
      <c r="J113" s="65">
        <f t="shared" si="29"/>
        <v>0</v>
      </c>
      <c r="K113" s="65">
        <f t="shared" si="29"/>
        <v>0</v>
      </c>
      <c r="L113" s="65">
        <f t="shared" si="29"/>
        <v>0</v>
      </c>
      <c r="M113" s="65">
        <f t="shared" si="29"/>
        <v>0</v>
      </c>
      <c r="N113" s="65">
        <f t="shared" si="29"/>
        <v>0</v>
      </c>
      <c r="O113" s="77"/>
    </row>
    <row r="114" spans="1:17" s="14" customFormat="1">
      <c r="A114" s="72"/>
      <c r="B114" s="489" t="s">
        <v>499</v>
      </c>
      <c r="C114" s="485"/>
      <c r="D114" s="71"/>
      <c r="E114" s="481">
        <f t="shared" ref="E114:N114" si="30">ROUND(SUM(D113*E16+E113*E17)/12,4)</f>
        <v>0</v>
      </c>
      <c r="F114" s="481">
        <f t="shared" si="30"/>
        <v>0</v>
      </c>
      <c r="G114" s="481">
        <f t="shared" si="30"/>
        <v>0</v>
      </c>
      <c r="H114" s="481">
        <f t="shared" si="30"/>
        <v>0</v>
      </c>
      <c r="I114" s="481">
        <f t="shared" si="30"/>
        <v>0</v>
      </c>
      <c r="J114" s="481">
        <f t="shared" si="30"/>
        <v>0</v>
      </c>
      <c r="K114" s="481">
        <f t="shared" si="30"/>
        <v>0</v>
      </c>
      <c r="L114" s="481">
        <f t="shared" si="30"/>
        <v>0</v>
      </c>
      <c r="M114" s="481">
        <f t="shared" si="30"/>
        <v>0</v>
      </c>
      <c r="N114" s="481">
        <f t="shared" si="30"/>
        <v>0</v>
      </c>
      <c r="O114" s="486"/>
    </row>
    <row r="115" spans="1:17" s="70" customFormat="1">
      <c r="A115" s="72"/>
      <c r="B115" s="74"/>
      <c r="C115" s="81"/>
      <c r="D115" s="75"/>
      <c r="E115" s="75"/>
      <c r="F115" s="75"/>
      <c r="G115" s="75"/>
      <c r="H115" s="75"/>
      <c r="I115" s="75"/>
      <c r="J115" s="75"/>
      <c r="K115" s="492"/>
      <c r="L115" s="493"/>
      <c r="M115" s="493"/>
      <c r="N115" s="493"/>
      <c r="O115" s="494"/>
    </row>
    <row r="116" spans="1:17" s="3" customFormat="1" ht="21" customHeight="1">
      <c r="A116" s="4"/>
      <c r="B116" s="495" t="s">
        <v>592</v>
      </c>
      <c r="C116" s="98"/>
      <c r="D116" s="496"/>
      <c r="E116" s="496"/>
      <c r="F116" s="496"/>
      <c r="G116" s="496"/>
      <c r="H116" s="496"/>
      <c r="I116" s="496"/>
      <c r="J116" s="496"/>
      <c r="K116" s="496"/>
      <c r="L116" s="496"/>
      <c r="M116" s="496"/>
      <c r="N116" s="496"/>
      <c r="O116" s="496"/>
    </row>
    <row r="119" spans="1:17" ht="15.6">
      <c r="B119" s="118" t="s">
        <v>469</v>
      </c>
      <c r="J119" s="18"/>
    </row>
    <row r="120" spans="1:17" s="14" customFormat="1" ht="75.599999999999994" customHeight="1">
      <c r="A120" s="72"/>
      <c r="B120" s="907" t="s">
        <v>656</v>
      </c>
      <c r="C120" s="907"/>
      <c r="D120" s="907"/>
      <c r="E120" s="907"/>
      <c r="F120" s="907"/>
      <c r="G120" s="907"/>
      <c r="H120" s="907"/>
      <c r="I120" s="907"/>
      <c r="J120" s="907"/>
      <c r="K120" s="907"/>
      <c r="L120" s="907"/>
      <c r="M120" s="907"/>
      <c r="N120" s="907"/>
      <c r="O120" s="907"/>
      <c r="P120" s="907"/>
    </row>
    <row r="121" spans="1:17" s="18" customFormat="1" ht="9" customHeight="1">
      <c r="A121" s="4"/>
      <c r="B121" s="118"/>
      <c r="C121" s="78"/>
    </row>
    <row r="122" spans="1:17" ht="63.75" customHeight="1">
      <c r="B122" s="241" t="s">
        <v>231</v>
      </c>
      <c r="C122" s="241" t="str">
        <f>'1.  LRAMVA Summary'!D52</f>
        <v>Residential</v>
      </c>
      <c r="D122" s="241" t="str">
        <f>'1.  LRAMVA Summary'!E52</f>
        <v>GS&lt;50 kW</v>
      </c>
      <c r="E122" s="241" t="str">
        <f>'1.  LRAMVA Summary'!F52</f>
        <v>GS 50 to 4,999</v>
      </c>
      <c r="F122" s="241" t="str">
        <f>'1.  LRAMVA Summary'!G52</f>
        <v>USL</v>
      </c>
      <c r="G122" s="241" t="str">
        <f>'1.  LRAMVA Summary'!H52</f>
        <v>Sentinel Lighting</v>
      </c>
      <c r="H122" s="241" t="str">
        <f>'1.  LRAMVA Summary'!I52</f>
        <v>Street Lighting</v>
      </c>
      <c r="I122" s="241" t="str">
        <f>'1.  LRAMVA Summary'!J52</f>
        <v/>
      </c>
      <c r="J122" s="241" t="str">
        <f>'1.  LRAMVA Summary'!K52</f>
        <v/>
      </c>
      <c r="K122" s="241" t="str">
        <f>'1.  LRAMVA Summary'!L52</f>
        <v/>
      </c>
      <c r="L122" s="241" t="str">
        <f>'1.  LRAMVA Summary'!M52</f>
        <v/>
      </c>
      <c r="M122" s="241" t="str">
        <f>'1.  LRAMVA Summary'!N52</f>
        <v/>
      </c>
      <c r="N122" s="241" t="str">
        <f>'1.  LRAMVA Summary'!O52</f>
        <v/>
      </c>
      <c r="O122" s="241" t="str">
        <f>'1.  LRAMVA Summary'!P52</f>
        <v/>
      </c>
      <c r="P122" s="241" t="str">
        <f>'1.  LRAMVA Summary'!Q52</f>
        <v/>
      </c>
      <c r="Q122" s="18"/>
    </row>
    <row r="123" spans="1:17" s="18" customFormat="1">
      <c r="A123" s="91"/>
      <c r="B123" s="582"/>
      <c r="C123" s="583" t="str">
        <f>'1.  LRAMVA Summary'!D53</f>
        <v>kWh</v>
      </c>
      <c r="D123" s="583" t="str">
        <f>'1.  LRAMVA Summary'!E53</f>
        <v>kWh</v>
      </c>
      <c r="E123" s="583" t="str">
        <f>'1.  LRAMVA Summary'!F53</f>
        <v>kW</v>
      </c>
      <c r="F123" s="583" t="str">
        <f>'1.  LRAMVA Summary'!G53</f>
        <v>kWh</v>
      </c>
      <c r="G123" s="583" t="str">
        <f>'1.  LRAMVA Summary'!H53</f>
        <v>kW</v>
      </c>
      <c r="H123" s="583" t="str">
        <f>'1.  LRAMVA Summary'!I53</f>
        <v>kW</v>
      </c>
      <c r="I123" s="583">
        <f>'1.  LRAMVA Summary'!J53</f>
        <v>0</v>
      </c>
      <c r="J123" s="583">
        <f>'1.  LRAMVA Summary'!K53</f>
        <v>0</v>
      </c>
      <c r="K123" s="583">
        <f>'1.  LRAMVA Summary'!L53</f>
        <v>0</v>
      </c>
      <c r="L123" s="583">
        <f>'1.  LRAMVA Summary'!M53</f>
        <v>0</v>
      </c>
      <c r="M123" s="583">
        <f>'1.  LRAMVA Summary'!N53</f>
        <v>0</v>
      </c>
      <c r="N123" s="583">
        <f>'1.  LRAMVA Summary'!O53</f>
        <v>0</v>
      </c>
      <c r="O123" s="583">
        <f>'1.  LRAMVA Summary'!P53</f>
        <v>0</v>
      </c>
      <c r="P123" s="584">
        <f>'1.  LRAMVA Summary'!Q53</f>
        <v>0</v>
      </c>
    </row>
    <row r="124" spans="1:17">
      <c r="B124" s="497">
        <v>2011</v>
      </c>
      <c r="C124" s="678">
        <f t="shared" ref="C124:C129" si="31">HLOOKUP(B124,$E$15:$O$114,9,FALSE)</f>
        <v>1.23E-2</v>
      </c>
      <c r="D124" s="679">
        <f>HLOOKUP(B124,$E$15:$O$114,16,FALSE)</f>
        <v>1.8499999999999999E-2</v>
      </c>
      <c r="E124" s="680">
        <f>HLOOKUP(B124,$E$15:$O$114,23,FALSE)</f>
        <v>4.2766000000000002</v>
      </c>
      <c r="F124" s="679">
        <f>HLOOKUP(B124,$E$15:$O$114,30,FALSE)</f>
        <v>1.23E-2</v>
      </c>
      <c r="G124" s="680">
        <f>HLOOKUP(B124,$E$15:$O$114,37,FALSE)</f>
        <v>11.289199999999999</v>
      </c>
      <c r="H124" s="679">
        <f>HLOOKUP(B124,$E$15:$O$114,44,FALSE)</f>
        <v>9.9659999999999993</v>
      </c>
      <c r="I124" s="680">
        <f>HLOOKUP(B124,$E$15:$O$114,51,FALSE)</f>
        <v>0</v>
      </c>
      <c r="J124" s="680">
        <f>HLOOKUP(B124,$E$15:$O$114,58,FALSE)</f>
        <v>0</v>
      </c>
      <c r="K124" s="680">
        <f>HLOOKUP(B124,$E$15:$O$114,65,FALSE)</f>
        <v>0</v>
      </c>
      <c r="L124" s="680">
        <f>HLOOKUP(B124,$E$15:$O$114,72,FALSE)</f>
        <v>0</v>
      </c>
      <c r="M124" s="680">
        <f>HLOOKUP(B124,$E$15:$O$114,79,FALSE)</f>
        <v>0</v>
      </c>
      <c r="N124" s="680">
        <f>HLOOKUP(B124,$E$15:$O$114,86,FALSE)</f>
        <v>0</v>
      </c>
      <c r="O124" s="680">
        <f>HLOOKUP(B124,$E$15:$O$114,93,FALSE)</f>
        <v>0</v>
      </c>
      <c r="P124" s="680">
        <f>HLOOKUP(B124,$E$15:$O$114,100,FALSE)</f>
        <v>0</v>
      </c>
    </row>
    <row r="125" spans="1:17">
      <c r="B125" s="498">
        <v>2012</v>
      </c>
      <c r="C125" s="681">
        <f t="shared" si="31"/>
        <v>1.24E-2</v>
      </c>
      <c r="D125" s="682">
        <f>HLOOKUP(B125,$E$15:$O$114,16,FALSE)</f>
        <v>1.8499999999999999E-2</v>
      </c>
      <c r="E125" s="683">
        <f>HLOOKUP(B125,$E$15:$O$114,23,FALSE)</f>
        <v>4.2584999999999997</v>
      </c>
      <c r="F125" s="682">
        <f>HLOOKUP(B125,$E$15:$O$114,30,FALSE)</f>
        <v>1.23E-2</v>
      </c>
      <c r="G125" s="683">
        <f>HLOOKUP(B125,$E$15:$O$114,37,FALSE)</f>
        <v>11.8361</v>
      </c>
      <c r="H125" s="682">
        <f>HLOOKUP(B125,$E$15:$O$114,44,FALSE)</f>
        <v>10.785600000000001</v>
      </c>
      <c r="I125" s="683">
        <f>HLOOKUP(B125,$E$15:$O$114,51,FALSE)</f>
        <v>0</v>
      </c>
      <c r="J125" s="683">
        <f>HLOOKUP(B125,$E$15:$O$114,58,FALSE)</f>
        <v>0</v>
      </c>
      <c r="K125" s="683">
        <f>HLOOKUP(B125,$E$15:$O$114,65,FALSE)</f>
        <v>0</v>
      </c>
      <c r="L125" s="683">
        <f>HLOOKUP(B125,$E$15:$O$114,72,FALSE)</f>
        <v>0</v>
      </c>
      <c r="M125" s="683">
        <f>HLOOKUP(B125,$E$15:$O$114,79,FALSE)</f>
        <v>0</v>
      </c>
      <c r="N125" s="683">
        <f>HLOOKUP(B125,$E$15:$O$114,86,FALSE)</f>
        <v>0</v>
      </c>
      <c r="O125" s="683">
        <f>HLOOKUP(B125,$E$15:$O$114,93,FALSE)</f>
        <v>0</v>
      </c>
      <c r="P125" s="683">
        <f t="shared" ref="P125:P133" si="32">HLOOKUP(B125,$E$15:$O$114,100,FALSE)</f>
        <v>0</v>
      </c>
    </row>
    <row r="126" spans="1:17">
      <c r="B126" s="498">
        <v>2013</v>
      </c>
      <c r="C126" s="681">
        <f t="shared" si="31"/>
        <v>1.2200000000000001E-2</v>
      </c>
      <c r="D126" s="682">
        <f t="shared" ref="D126:D133" si="33">HLOOKUP(B126,$E$15:$O$114,16,FALSE)</f>
        <v>1.83E-2</v>
      </c>
      <c r="E126" s="683">
        <f t="shared" ref="E126:E133" si="34">HLOOKUP(B126,$E$15:$O$114,23,FALSE)</f>
        <v>4.2117000000000004</v>
      </c>
      <c r="F126" s="682">
        <f t="shared" ref="F126:F133" si="35">HLOOKUP(B126,$E$15:$O$114,30,FALSE)</f>
        <v>1.11E-2</v>
      </c>
      <c r="G126" s="683">
        <f t="shared" ref="G126:G132" si="36">HLOOKUP(B126,$E$15:$O$114,37,FALSE)</f>
        <v>12.157400000000001</v>
      </c>
      <c r="H126" s="682">
        <f t="shared" ref="H126:H133" si="37">HLOOKUP(B126,$E$15:$O$114,44,FALSE)</f>
        <v>5.3234000000000004</v>
      </c>
      <c r="I126" s="683">
        <f t="shared" ref="I126:I133" si="38">HLOOKUP(B126,$E$15:$O$114,51,FALSE)</f>
        <v>0</v>
      </c>
      <c r="J126" s="683">
        <f t="shared" ref="J126:J133" si="39">HLOOKUP(B126,$E$15:$O$114,58,FALSE)</f>
        <v>0</v>
      </c>
      <c r="K126" s="683">
        <f t="shared" ref="K126:K133" si="40">HLOOKUP(B126,$E$15:$O$114,65,FALSE)</f>
        <v>0</v>
      </c>
      <c r="L126" s="683">
        <f>HLOOKUP(B126,$E$15:$O$114,72,FALSE)</f>
        <v>0</v>
      </c>
      <c r="M126" s="683">
        <f t="shared" ref="M126:M133" si="41">HLOOKUP(B126,$E$15:$O$114,79,FALSE)</f>
        <v>0</v>
      </c>
      <c r="N126" s="683">
        <f t="shared" ref="N126:N133" si="42">HLOOKUP(B126,$E$15:$O$114,86,FALSE)</f>
        <v>0</v>
      </c>
      <c r="O126" s="683">
        <f t="shared" ref="O126:O133" si="43">HLOOKUP(B126,$E$15:$O$114,93,FALSE)</f>
        <v>0</v>
      </c>
      <c r="P126" s="683">
        <f t="shared" si="32"/>
        <v>0</v>
      </c>
    </row>
    <row r="127" spans="1:17">
      <c r="B127" s="498">
        <v>2014</v>
      </c>
      <c r="C127" s="681">
        <f t="shared" si="31"/>
        <v>1.2200000000000001E-2</v>
      </c>
      <c r="D127" s="682">
        <f>HLOOKUP(B127,$E$15:$O$114,16,FALSE)</f>
        <v>1.84E-2</v>
      </c>
      <c r="E127" s="683">
        <f>HLOOKUP(B127,$E$15:$O$114,23,FALSE)</f>
        <v>4.2210999999999999</v>
      </c>
      <c r="F127" s="682">
        <f>HLOOKUP(B127,$E$15:$O$114,30,FALSE)</f>
        <v>1.06E-2</v>
      </c>
      <c r="G127" s="683">
        <f>HLOOKUP(B127,$E$15:$O$114,37,FALSE)</f>
        <v>12.4156</v>
      </c>
      <c r="H127" s="682">
        <f>HLOOKUP(B127,$E$15:$O$114,44,FALSE)</f>
        <v>2.6006999999999998</v>
      </c>
      <c r="I127" s="683">
        <f>HLOOKUP(B127,$E$15:$O$114,51,FALSE)</f>
        <v>0</v>
      </c>
      <c r="J127" s="683">
        <f>HLOOKUP(B127,$E$15:$O$114,58,FALSE)</f>
        <v>0</v>
      </c>
      <c r="K127" s="683">
        <f>HLOOKUP(B127,$E$15:$O$114,65,FALSE)</f>
        <v>0</v>
      </c>
      <c r="L127" s="683">
        <f>HLOOKUP(B127,$E$15:$O$114,72,FALSE)</f>
        <v>0</v>
      </c>
      <c r="M127" s="683">
        <f>HLOOKUP(B127,$E$15:$O$114,79,FALSE)</f>
        <v>0</v>
      </c>
      <c r="N127" s="683">
        <f>HLOOKUP(B127,$E$15:$O$114,86,FALSE)</f>
        <v>0</v>
      </c>
      <c r="O127" s="683">
        <f>HLOOKUP(B127,$E$15:$O$114,93,FALSE)</f>
        <v>0</v>
      </c>
      <c r="P127" s="683">
        <f>HLOOKUP(B127,$E$15:$O$114,100,FALSE)</f>
        <v>0</v>
      </c>
    </row>
    <row r="128" spans="1:17">
      <c r="B128" s="498">
        <v>2015</v>
      </c>
      <c r="C128" s="681">
        <f t="shared" si="31"/>
        <v>1.24E-2</v>
      </c>
      <c r="D128" s="682">
        <f t="shared" si="33"/>
        <v>1.8599999999999998E-2</v>
      </c>
      <c r="E128" s="683">
        <f t="shared" si="34"/>
        <v>4.2731000000000003</v>
      </c>
      <c r="F128" s="682">
        <f t="shared" si="35"/>
        <v>1.0699999999999999E-2</v>
      </c>
      <c r="G128" s="683">
        <f t="shared" si="36"/>
        <v>12.5686</v>
      </c>
      <c r="H128" s="682">
        <f t="shared" si="37"/>
        <v>2.6326999999999998</v>
      </c>
      <c r="I128" s="683">
        <f t="shared" si="38"/>
        <v>0</v>
      </c>
      <c r="J128" s="683">
        <f t="shared" si="39"/>
        <v>0</v>
      </c>
      <c r="K128" s="683">
        <f t="shared" si="40"/>
        <v>0</v>
      </c>
      <c r="L128" s="683">
        <f t="shared" ref="L128:L133" si="44">HLOOKUP(B128,$E$15:$O$114,72,FALSE)</f>
        <v>0</v>
      </c>
      <c r="M128" s="683">
        <f t="shared" si="41"/>
        <v>0</v>
      </c>
      <c r="N128" s="683">
        <f t="shared" si="42"/>
        <v>0</v>
      </c>
      <c r="O128" s="683">
        <f t="shared" si="43"/>
        <v>0</v>
      </c>
      <c r="P128" s="683">
        <f t="shared" si="32"/>
        <v>0</v>
      </c>
    </row>
    <row r="129" spans="2:16">
      <c r="B129" s="498">
        <v>2016</v>
      </c>
      <c r="C129" s="681">
        <f t="shared" si="31"/>
        <v>1.03E-2</v>
      </c>
      <c r="D129" s="682">
        <f t="shared" si="33"/>
        <v>1.8700000000000001E-2</v>
      </c>
      <c r="E129" s="683">
        <f t="shared" si="34"/>
        <v>4.2893999999999997</v>
      </c>
      <c r="F129" s="682">
        <f t="shared" si="35"/>
        <v>1.0699999999999999E-2</v>
      </c>
      <c r="G129" s="683">
        <f t="shared" si="36"/>
        <v>12.616400000000001</v>
      </c>
      <c r="H129" s="682">
        <f t="shared" si="37"/>
        <v>2.6427</v>
      </c>
      <c r="I129" s="683">
        <f t="shared" si="38"/>
        <v>0</v>
      </c>
      <c r="J129" s="683">
        <f t="shared" si="39"/>
        <v>0</v>
      </c>
      <c r="K129" s="683">
        <f t="shared" si="40"/>
        <v>0</v>
      </c>
      <c r="L129" s="683">
        <f t="shared" si="44"/>
        <v>0</v>
      </c>
      <c r="M129" s="683">
        <f t="shared" si="41"/>
        <v>0</v>
      </c>
      <c r="N129" s="683">
        <f t="shared" si="42"/>
        <v>0</v>
      </c>
      <c r="O129" s="683">
        <f t="shared" si="43"/>
        <v>0</v>
      </c>
      <c r="P129" s="683">
        <f t="shared" si="32"/>
        <v>0</v>
      </c>
    </row>
    <row r="130" spans="2:16">
      <c r="B130" s="498">
        <v>2017</v>
      </c>
      <c r="C130" s="681">
        <f>HLOOKUP(B130,$E$15:$O$114,9,FALSE)</f>
        <v>7.3000000000000001E-3</v>
      </c>
      <c r="D130" s="682">
        <f>HLOOKUP(B130,$E$15:$O$114,16,FALSE)</f>
        <v>1.89E-2</v>
      </c>
      <c r="E130" s="683">
        <f t="shared" si="34"/>
        <v>4.3350999999999997</v>
      </c>
      <c r="F130" s="682">
        <f t="shared" si="35"/>
        <v>1.0800000000000001E-2</v>
      </c>
      <c r="G130" s="683">
        <f t="shared" si="36"/>
        <v>12.750999999999999</v>
      </c>
      <c r="H130" s="682">
        <f t="shared" si="37"/>
        <v>2.6709000000000001</v>
      </c>
      <c r="I130" s="683">
        <f t="shared" si="38"/>
        <v>0</v>
      </c>
      <c r="J130" s="683">
        <f t="shared" si="39"/>
        <v>0</v>
      </c>
      <c r="K130" s="683">
        <f t="shared" si="40"/>
        <v>0</v>
      </c>
      <c r="L130" s="683">
        <f t="shared" si="44"/>
        <v>0</v>
      </c>
      <c r="M130" s="683">
        <f t="shared" si="41"/>
        <v>0</v>
      </c>
      <c r="N130" s="683">
        <f t="shared" si="42"/>
        <v>0</v>
      </c>
      <c r="O130" s="683">
        <f t="shared" si="43"/>
        <v>0</v>
      </c>
      <c r="P130" s="683">
        <f t="shared" si="32"/>
        <v>0</v>
      </c>
    </row>
    <row r="131" spans="2:16" hidden="1">
      <c r="B131" s="498">
        <v>2018</v>
      </c>
      <c r="C131" s="681">
        <f t="shared" ref="C131:C133" si="45">HLOOKUP(B131,$E$15:$O$114,9,FALSE)</f>
        <v>4.1999999999999997E-3</v>
      </c>
      <c r="D131" s="682">
        <f t="shared" si="33"/>
        <v>1.9099999999999999E-2</v>
      </c>
      <c r="E131" s="683">
        <f t="shared" si="34"/>
        <v>4.3798000000000004</v>
      </c>
      <c r="F131" s="682">
        <f t="shared" si="35"/>
        <v>1.0999999999999999E-2</v>
      </c>
      <c r="G131" s="683">
        <f t="shared" si="36"/>
        <v>12.882400000000001</v>
      </c>
      <c r="H131" s="682">
        <f t="shared" si="37"/>
        <v>2.6983999999999999</v>
      </c>
      <c r="I131" s="683">
        <f t="shared" si="38"/>
        <v>0</v>
      </c>
      <c r="J131" s="683">
        <f t="shared" si="39"/>
        <v>0</v>
      </c>
      <c r="K131" s="683">
        <f t="shared" si="40"/>
        <v>0</v>
      </c>
      <c r="L131" s="683">
        <f t="shared" si="44"/>
        <v>0</v>
      </c>
      <c r="M131" s="683">
        <f t="shared" si="41"/>
        <v>0</v>
      </c>
      <c r="N131" s="683">
        <f t="shared" si="42"/>
        <v>0</v>
      </c>
      <c r="O131" s="683">
        <f t="shared" si="43"/>
        <v>0</v>
      </c>
      <c r="P131" s="683">
        <f t="shared" si="32"/>
        <v>0</v>
      </c>
    </row>
    <row r="132" spans="2:16" hidden="1">
      <c r="B132" s="498">
        <v>2019</v>
      </c>
      <c r="C132" s="681">
        <f t="shared" si="45"/>
        <v>1.1000000000000001E-3</v>
      </c>
      <c r="D132" s="682">
        <f t="shared" si="33"/>
        <v>1.9199999999999998E-2</v>
      </c>
      <c r="E132" s="683">
        <f t="shared" si="34"/>
        <v>4.4257999999999997</v>
      </c>
      <c r="F132" s="682">
        <f t="shared" si="35"/>
        <v>1.11E-2</v>
      </c>
      <c r="G132" s="683">
        <f t="shared" si="36"/>
        <v>13.0177</v>
      </c>
      <c r="H132" s="682">
        <f t="shared" si="37"/>
        <v>2.7267999999999999</v>
      </c>
      <c r="I132" s="683">
        <f t="shared" si="38"/>
        <v>0</v>
      </c>
      <c r="J132" s="683">
        <f t="shared" si="39"/>
        <v>0</v>
      </c>
      <c r="K132" s="683">
        <f t="shared" si="40"/>
        <v>0</v>
      </c>
      <c r="L132" s="683">
        <f t="shared" si="44"/>
        <v>0</v>
      </c>
      <c r="M132" s="683">
        <f t="shared" si="41"/>
        <v>0</v>
      </c>
      <c r="N132" s="683">
        <f t="shared" si="42"/>
        <v>0</v>
      </c>
      <c r="O132" s="683">
        <f t="shared" si="43"/>
        <v>0</v>
      </c>
      <c r="P132" s="683">
        <f t="shared" si="32"/>
        <v>0</v>
      </c>
    </row>
    <row r="133" spans="2:16" hidden="1">
      <c r="B133" s="499">
        <v>2020</v>
      </c>
      <c r="C133" s="684">
        <f t="shared" si="45"/>
        <v>0</v>
      </c>
      <c r="D133" s="685">
        <f t="shared" si="33"/>
        <v>2.0799999999999999E-2</v>
      </c>
      <c r="E133" s="686">
        <f t="shared" si="34"/>
        <v>4.7526000000000002</v>
      </c>
      <c r="F133" s="685">
        <f t="shared" si="35"/>
        <v>1.17E-2</v>
      </c>
      <c r="G133" s="686">
        <f>HLOOKUP(B133,$E$15:$O$114,37,FALSE)</f>
        <v>14.2379</v>
      </c>
      <c r="H133" s="685">
        <f t="shared" si="37"/>
        <v>2.7078000000000002</v>
      </c>
      <c r="I133" s="686">
        <f t="shared" si="38"/>
        <v>0</v>
      </c>
      <c r="J133" s="686">
        <f t="shared" si="39"/>
        <v>0</v>
      </c>
      <c r="K133" s="686">
        <f t="shared" si="40"/>
        <v>0</v>
      </c>
      <c r="L133" s="686">
        <f t="shared" si="44"/>
        <v>0</v>
      </c>
      <c r="M133" s="686">
        <f t="shared" si="41"/>
        <v>0</v>
      </c>
      <c r="N133" s="686">
        <f t="shared" si="42"/>
        <v>0</v>
      </c>
      <c r="O133" s="686">
        <f t="shared" si="43"/>
        <v>0</v>
      </c>
      <c r="P133" s="686">
        <f t="shared" si="32"/>
        <v>0</v>
      </c>
    </row>
    <row r="134" spans="2:16" ht="18.75" customHeight="1">
      <c r="B134" s="495" t="s">
        <v>609</v>
      </c>
      <c r="C134" s="595"/>
      <c r="D134" s="596"/>
      <c r="E134" s="597"/>
      <c r="F134" s="596"/>
      <c r="G134" s="596"/>
      <c r="H134" s="596"/>
      <c r="I134" s="596"/>
      <c r="J134" s="596"/>
      <c r="K134" s="596"/>
      <c r="L134" s="596"/>
      <c r="M134" s="596"/>
      <c r="N134" s="596"/>
      <c r="O134" s="596"/>
      <c r="P134" s="596"/>
    </row>
    <row r="136" spans="2:16">
      <c r="B136" s="589" t="s">
        <v>509</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4:Z109"/>
  <sheetViews>
    <sheetView view="pageBreakPreview" topLeftCell="A64" zoomScale="80" zoomScaleNormal="90" zoomScaleSheetLayoutView="80" workbookViewId="0">
      <selection activeCell="G96" sqref="G96"/>
    </sheetView>
  </sheetViews>
  <sheetFormatPr defaultColWidth="9.109375" defaultRowHeight="14.4"/>
  <cols>
    <col min="1" max="2" width="9.109375" style="12"/>
    <col min="3" max="3" width="70.6640625" style="12" bestFit="1" customWidth="1"/>
    <col min="4" max="4" width="11" style="12" bestFit="1" customWidth="1"/>
    <col min="5" max="5" width="9.88671875" style="12" bestFit="1" customWidth="1"/>
    <col min="6" max="6" width="13.5546875" style="12" bestFit="1" customWidth="1"/>
    <col min="7" max="7" width="7.33203125" style="12" customWidth="1"/>
    <col min="8" max="8" width="8.44140625" style="12" bestFit="1" customWidth="1"/>
    <col min="9" max="9" width="9.44140625" style="12" customWidth="1"/>
    <col min="10" max="16384" width="9.109375" style="12"/>
  </cols>
  <sheetData>
    <row r="14" spans="2:23" ht="15.6">
      <c r="B14" s="585" t="s">
        <v>490</v>
      </c>
    </row>
    <row r="15" spans="2:23" ht="15.6">
      <c r="B15" s="585"/>
    </row>
    <row r="16" spans="2:23" s="665" customFormat="1" ht="28.5" customHeight="1">
      <c r="B16" s="918" t="s">
        <v>612</v>
      </c>
      <c r="C16" s="918"/>
      <c r="D16" s="918"/>
      <c r="E16" s="918"/>
      <c r="F16" s="918"/>
      <c r="G16" s="918"/>
      <c r="H16" s="918"/>
      <c r="I16" s="918"/>
      <c r="J16" s="918"/>
      <c r="K16" s="918"/>
      <c r="L16" s="918"/>
      <c r="M16" s="918"/>
      <c r="N16" s="918"/>
      <c r="O16" s="918"/>
      <c r="P16" s="918"/>
      <c r="Q16" s="918"/>
      <c r="R16" s="918"/>
      <c r="S16" s="918"/>
      <c r="T16" s="918"/>
      <c r="U16" s="918"/>
      <c r="V16" s="918"/>
      <c r="W16" s="918"/>
    </row>
    <row r="18" spans="2:26" ht="49.5" customHeight="1">
      <c r="B18" s="919" t="s">
        <v>709</v>
      </c>
      <c r="C18" s="919"/>
      <c r="D18" s="919"/>
      <c r="E18" s="919"/>
      <c r="F18" s="919"/>
      <c r="G18" s="919"/>
      <c r="H18" s="919"/>
      <c r="I18" s="919"/>
      <c r="J18" s="919"/>
      <c r="K18" s="919"/>
      <c r="L18" s="919"/>
      <c r="M18" s="919"/>
      <c r="N18" s="919"/>
      <c r="O18" s="919"/>
    </row>
    <row r="19" spans="2:26">
      <c r="J19" s="12" t="str">
        <f>'4.  2011-2014 LRAM'!AE148</f>
        <v/>
      </c>
    </row>
    <row r="20" spans="2:26" ht="15" thickBot="1"/>
    <row r="21" spans="2:26" ht="29.4" thickBot="1">
      <c r="B21" s="768"/>
      <c r="C21" s="777"/>
      <c r="D21" s="771" t="s">
        <v>29</v>
      </c>
      <c r="E21" s="769" t="s">
        <v>357</v>
      </c>
      <c r="F21" s="769" t="s">
        <v>666</v>
      </c>
      <c r="G21" s="769" t="s">
        <v>667</v>
      </c>
      <c r="H21" s="769" t="s">
        <v>30</v>
      </c>
      <c r="I21" s="770" t="s">
        <v>31</v>
      </c>
    </row>
    <row r="22" spans="2:26">
      <c r="B22" s="913">
        <v>2011</v>
      </c>
      <c r="C22" s="778" t="str">
        <f>'4.  2011-2014 LRAM'!B22</f>
        <v>Appliance Retirement</v>
      </c>
      <c r="D22" s="772">
        <f>'4.  2011-2014 LRAM'!Y22</f>
        <v>1</v>
      </c>
      <c r="E22" s="765">
        <f>'4.  2011-2014 LRAM'!Z22</f>
        <v>0</v>
      </c>
      <c r="F22" s="765">
        <f>'4.  2011-2014 LRAM'!AA22</f>
        <v>0</v>
      </c>
      <c r="G22" s="765">
        <f>'4.  2011-2014 LRAM'!AB22</f>
        <v>0</v>
      </c>
      <c r="H22" s="765">
        <f>'4.  2011-2014 LRAM'!AC22</f>
        <v>0</v>
      </c>
      <c r="I22" s="766">
        <f>'4.  2011-2014 LRAM'!AD22</f>
        <v>0</v>
      </c>
      <c r="O22" s="755"/>
      <c r="Q22" s="755"/>
      <c r="R22" s="755"/>
      <c r="T22" s="755"/>
      <c r="W22" s="755"/>
      <c r="X22" s="755"/>
      <c r="Y22" s="755"/>
      <c r="Z22" s="755"/>
    </row>
    <row r="23" spans="2:26">
      <c r="B23" s="914"/>
      <c r="C23" s="779" t="str">
        <f>'4.  2011-2014 LRAM'!B25</f>
        <v>Appliance Exchange</v>
      </c>
      <c r="D23" s="773">
        <f>'4.  2011-2014 LRAM'!Y25</f>
        <v>1</v>
      </c>
      <c r="E23" s="756">
        <f>'4.  2011-2014 LRAM'!Z25</f>
        <v>0</v>
      </c>
      <c r="F23" s="756">
        <f>'4.  2011-2014 LRAM'!AA25</f>
        <v>0</v>
      </c>
      <c r="G23" s="756">
        <f>'4.  2011-2014 LRAM'!AB25</f>
        <v>0</v>
      </c>
      <c r="H23" s="756">
        <f>'4.  2011-2014 LRAM'!AC25</f>
        <v>0</v>
      </c>
      <c r="I23" s="767">
        <f>'4.  2011-2014 LRAM'!AD25</f>
        <v>0</v>
      </c>
      <c r="O23" s="755"/>
      <c r="Q23" s="755"/>
      <c r="R23" s="755"/>
      <c r="T23" s="755"/>
      <c r="W23" s="755"/>
      <c r="X23" s="755"/>
      <c r="Y23" s="755"/>
      <c r="Z23" s="755"/>
    </row>
    <row r="24" spans="2:26">
      <c r="B24" s="914"/>
      <c r="C24" s="779" t="str">
        <f>'4.  2011-2014 LRAM'!B28</f>
        <v>HVAC Incentives</v>
      </c>
      <c r="D24" s="773">
        <f>'4.  2011-2014 LRAM'!Y28</f>
        <v>1</v>
      </c>
      <c r="E24" s="756">
        <f>'4.  2011-2014 LRAM'!Z28</f>
        <v>0</v>
      </c>
      <c r="F24" s="756">
        <f>'4.  2011-2014 LRAM'!AA28</f>
        <v>0</v>
      </c>
      <c r="G24" s="756">
        <f>'4.  2011-2014 LRAM'!AB28</f>
        <v>0</v>
      </c>
      <c r="H24" s="756">
        <f>'4.  2011-2014 LRAM'!AC28</f>
        <v>0</v>
      </c>
      <c r="I24" s="767">
        <f>'4.  2011-2014 LRAM'!AD28</f>
        <v>0</v>
      </c>
      <c r="O24" s="755"/>
      <c r="Q24" s="755"/>
      <c r="R24" s="755"/>
      <c r="T24" s="755"/>
      <c r="W24" s="755"/>
      <c r="X24" s="755"/>
      <c r="Y24" s="755"/>
      <c r="Z24" s="755"/>
    </row>
    <row r="25" spans="2:26">
      <c r="B25" s="914"/>
      <c r="C25" s="779" t="str">
        <f>'4.  2011-2014 LRAM'!B31</f>
        <v>Conservation Instant Coupon Booklet</v>
      </c>
      <c r="D25" s="773">
        <f>'4.  2011-2014 LRAM'!Y31</f>
        <v>1</v>
      </c>
      <c r="E25" s="756">
        <f>'4.  2011-2014 LRAM'!Z31</f>
        <v>0</v>
      </c>
      <c r="F25" s="756">
        <f>'4.  2011-2014 LRAM'!AA31</f>
        <v>0</v>
      </c>
      <c r="G25" s="756">
        <f>'4.  2011-2014 LRAM'!AB31</f>
        <v>0</v>
      </c>
      <c r="H25" s="756">
        <f>'4.  2011-2014 LRAM'!AC31</f>
        <v>0</v>
      </c>
      <c r="I25" s="767">
        <f>'4.  2011-2014 LRAM'!AD31</f>
        <v>0</v>
      </c>
      <c r="O25" s="755"/>
      <c r="Q25" s="755"/>
      <c r="R25" s="755"/>
      <c r="T25" s="755"/>
      <c r="W25" s="755"/>
      <c r="X25" s="755"/>
      <c r="Y25" s="755"/>
      <c r="Z25" s="755"/>
    </row>
    <row r="26" spans="2:26">
      <c r="B26" s="914"/>
      <c r="C26" s="779" t="str">
        <f>'4.  2011-2014 LRAM'!B34</f>
        <v>Bi-Annual Retailer Event</v>
      </c>
      <c r="D26" s="773">
        <f>'4.  2011-2014 LRAM'!Y34</f>
        <v>1</v>
      </c>
      <c r="E26" s="756">
        <f>'4.  2011-2014 LRAM'!Z34</f>
        <v>0</v>
      </c>
      <c r="F26" s="756">
        <f>'4.  2011-2014 LRAM'!AA34</f>
        <v>0</v>
      </c>
      <c r="G26" s="756">
        <f>'4.  2011-2014 LRAM'!AB34</f>
        <v>0</v>
      </c>
      <c r="H26" s="756">
        <f>'4.  2011-2014 LRAM'!AC34</f>
        <v>0</v>
      </c>
      <c r="I26" s="767">
        <f>'4.  2011-2014 LRAM'!AD34</f>
        <v>0</v>
      </c>
      <c r="O26" s="755"/>
      <c r="Q26" s="755"/>
      <c r="R26" s="755"/>
      <c r="T26" s="755"/>
      <c r="W26" s="755"/>
      <c r="X26" s="755"/>
      <c r="Y26" s="755"/>
      <c r="Z26" s="755"/>
    </row>
    <row r="27" spans="2:26">
      <c r="B27" s="914"/>
      <c r="C27" s="779" t="str">
        <f>'4.  2011-2014 LRAM'!B37</f>
        <v>Retailer Co-op</v>
      </c>
      <c r="D27" s="773">
        <f>'4.  2011-2014 LRAM'!Y37</f>
        <v>1</v>
      </c>
      <c r="E27" s="756">
        <f>'4.  2011-2014 LRAM'!Z37</f>
        <v>0</v>
      </c>
      <c r="F27" s="756">
        <f>'4.  2011-2014 LRAM'!AA37</f>
        <v>0</v>
      </c>
      <c r="G27" s="756">
        <f>'4.  2011-2014 LRAM'!AB37</f>
        <v>0</v>
      </c>
      <c r="H27" s="756">
        <f>'4.  2011-2014 LRAM'!AC37</f>
        <v>0</v>
      </c>
      <c r="I27" s="767">
        <f>'4.  2011-2014 LRAM'!AD37</f>
        <v>0</v>
      </c>
      <c r="O27" s="755"/>
      <c r="Q27" s="755"/>
      <c r="R27" s="755"/>
      <c r="T27" s="755"/>
      <c r="W27" s="755"/>
      <c r="X27" s="755"/>
      <c r="Y27" s="755"/>
      <c r="Z27" s="755"/>
    </row>
    <row r="28" spans="2:26">
      <c r="B28" s="914"/>
      <c r="C28" s="780" t="str">
        <f>'4.  2011-2014 LRAM'!B50</f>
        <v>Retrofit</v>
      </c>
      <c r="D28" s="773">
        <f>'4.  2011-2014 LRAM'!Y50</f>
        <v>0</v>
      </c>
      <c r="E28" s="756">
        <f>'4.  2011-2014 LRAM'!Z50</f>
        <v>0.88</v>
      </c>
      <c r="F28" s="756">
        <f>'4.  2011-2014 LRAM'!AA50</f>
        <v>0.12</v>
      </c>
      <c r="G28" s="756">
        <f>'4.  2011-2014 LRAM'!AB50</f>
        <v>0</v>
      </c>
      <c r="H28" s="756">
        <f>'4.  2011-2014 LRAM'!AC50</f>
        <v>0</v>
      </c>
      <c r="I28" s="767">
        <f>'4.  2011-2014 LRAM'!AD50</f>
        <v>0</v>
      </c>
    </row>
    <row r="29" spans="2:26">
      <c r="B29" s="914"/>
      <c r="C29" s="780" t="str">
        <f>'4.  2011-2014 LRAM'!B53</f>
        <v>Direct Install Lighting</v>
      </c>
      <c r="D29" s="773">
        <f>'4.  2011-2014 LRAM'!Y53</f>
        <v>0</v>
      </c>
      <c r="E29" s="756">
        <f>'4.  2011-2014 LRAM'!Z53</f>
        <v>1</v>
      </c>
      <c r="F29" s="756">
        <f>'4.  2011-2014 LRAM'!AA53</f>
        <v>0</v>
      </c>
      <c r="G29" s="756">
        <f>'4.  2011-2014 LRAM'!AB53</f>
        <v>0</v>
      </c>
      <c r="H29" s="756">
        <f>'4.  2011-2014 LRAM'!AC53</f>
        <v>0</v>
      </c>
      <c r="I29" s="767">
        <f>'4.  2011-2014 LRAM'!AD53</f>
        <v>0</v>
      </c>
    </row>
    <row r="30" spans="2:26">
      <c r="B30" s="914"/>
      <c r="C30" s="779" t="str">
        <f>'4.  2011-2014 LRAM'!B84</f>
        <v>Retrofit</v>
      </c>
      <c r="D30" s="773">
        <f>'4.  2011-2014 LRAM'!Y84</f>
        <v>0</v>
      </c>
      <c r="E30" s="756">
        <f>'4.  2011-2014 LRAM'!Z84</f>
        <v>0</v>
      </c>
      <c r="F30" s="756">
        <f>'4.  2011-2014 LRAM'!AA84</f>
        <v>1</v>
      </c>
      <c r="G30" s="756">
        <f>'4.  2011-2014 LRAM'!AB84</f>
        <v>0</v>
      </c>
      <c r="H30" s="756">
        <f>'4.  2011-2014 LRAM'!AC84</f>
        <v>0</v>
      </c>
      <c r="I30" s="767">
        <f>'4.  2011-2014 LRAM'!AD84</f>
        <v>0</v>
      </c>
      <c r="O30" s="755"/>
      <c r="Q30" s="755"/>
      <c r="R30" s="755"/>
      <c r="T30" s="755"/>
      <c r="W30" s="755"/>
      <c r="X30" s="755"/>
      <c r="Y30" s="755"/>
      <c r="Z30" s="755"/>
    </row>
    <row r="31" spans="2:26">
      <c r="B31" s="914"/>
      <c r="C31" s="779" t="str">
        <f>'4.  2011-2014 LRAM'!B102</f>
        <v>Electricity Retrofit Incentive Program</v>
      </c>
      <c r="D31" s="773">
        <f>'4.  2011-2014 LRAM'!Y102</f>
        <v>0</v>
      </c>
      <c r="E31" s="756">
        <f>'4.  2011-2014 LRAM'!Z102</f>
        <v>0</v>
      </c>
      <c r="F31" s="756">
        <f>'4.  2011-2014 LRAM'!AA102</f>
        <v>1</v>
      </c>
      <c r="G31" s="756">
        <f>'4.  2011-2014 LRAM'!AB102</f>
        <v>0</v>
      </c>
      <c r="H31" s="756">
        <f>'4.  2011-2014 LRAM'!AC102</f>
        <v>0</v>
      </c>
      <c r="I31" s="767">
        <f>'4.  2011-2014 LRAM'!AD102</f>
        <v>0</v>
      </c>
      <c r="O31" s="755"/>
      <c r="Q31" s="755"/>
      <c r="R31" s="755"/>
      <c r="T31" s="755"/>
      <c r="W31" s="755"/>
      <c r="X31" s="755"/>
      <c r="Y31" s="755"/>
      <c r="Z31" s="755"/>
    </row>
    <row r="32" spans="2:26" ht="15" thickBot="1">
      <c r="B32" s="915"/>
      <c r="C32" s="781" t="str">
        <f>'4.  2011-2014 LRAM'!B105</f>
        <v>High Performance New Construction</v>
      </c>
      <c r="D32" s="774">
        <f>'4.  2011-2014 LRAM'!Y105</f>
        <v>0</v>
      </c>
      <c r="E32" s="759">
        <f>'4.  2011-2014 LRAM'!Z105</f>
        <v>0</v>
      </c>
      <c r="F32" s="759">
        <f>'4.  2011-2014 LRAM'!AA105</f>
        <v>1</v>
      </c>
      <c r="G32" s="759">
        <f>'4.  2011-2014 LRAM'!AB105</f>
        <v>0</v>
      </c>
      <c r="H32" s="759">
        <f>'4.  2011-2014 LRAM'!AC105</f>
        <v>0</v>
      </c>
      <c r="I32" s="760">
        <f>'4.  2011-2014 LRAM'!AD105</f>
        <v>0</v>
      </c>
      <c r="O32" s="755"/>
      <c r="Q32" s="755"/>
      <c r="R32" s="755"/>
      <c r="T32" s="755"/>
      <c r="W32" s="755"/>
      <c r="X32" s="755"/>
      <c r="Y32" s="755"/>
      <c r="Z32" s="755"/>
    </row>
    <row r="33" spans="2:26">
      <c r="B33" s="913">
        <v>2012</v>
      </c>
      <c r="C33" s="778" t="str">
        <f>'4.  2011-2014 LRAM'!B150</f>
        <v>Appliance Retirement</v>
      </c>
      <c r="D33" s="772">
        <f>'4.  2011-2014 LRAM'!Y150</f>
        <v>1</v>
      </c>
      <c r="E33" s="765">
        <f>'4.  2011-2014 LRAM'!Z150</f>
        <v>0</v>
      </c>
      <c r="F33" s="765">
        <f>'4.  2011-2014 LRAM'!AA150</f>
        <v>0</v>
      </c>
      <c r="G33" s="765">
        <f>'4.  2011-2014 LRAM'!AB150</f>
        <v>0</v>
      </c>
      <c r="H33" s="765">
        <f>'4.  2011-2014 LRAM'!AC150</f>
        <v>0</v>
      </c>
      <c r="I33" s="766">
        <f>'4.  2011-2014 LRAM'!AD150</f>
        <v>0</v>
      </c>
      <c r="O33" s="755"/>
      <c r="Q33" s="755"/>
      <c r="R33" s="755"/>
      <c r="T33" s="755"/>
      <c r="W33" s="755"/>
      <c r="X33" s="755"/>
      <c r="Y33" s="755"/>
      <c r="Z33" s="755"/>
    </row>
    <row r="34" spans="2:26">
      <c r="B34" s="914"/>
      <c r="C34" s="779" t="str">
        <f>'4.  2011-2014 LRAM'!B153</f>
        <v>Appliance Exchange</v>
      </c>
      <c r="D34" s="773">
        <f>'4.  2011-2014 LRAM'!Y153</f>
        <v>1</v>
      </c>
      <c r="E34" s="756">
        <f>'4.  2011-2014 LRAM'!Z153</f>
        <v>0</v>
      </c>
      <c r="F34" s="756">
        <f>'4.  2011-2014 LRAM'!AA153</f>
        <v>0</v>
      </c>
      <c r="G34" s="756">
        <f>'4.  2011-2014 LRAM'!AB153</f>
        <v>0</v>
      </c>
      <c r="H34" s="756">
        <f>'4.  2011-2014 LRAM'!AC153</f>
        <v>0</v>
      </c>
      <c r="I34" s="767">
        <f>'4.  2011-2014 LRAM'!AD153</f>
        <v>0</v>
      </c>
      <c r="O34" s="755"/>
      <c r="Q34" s="755"/>
      <c r="R34" s="755"/>
      <c r="T34" s="755"/>
      <c r="W34" s="755"/>
      <c r="X34" s="755"/>
      <c r="Y34" s="755"/>
      <c r="Z34" s="755"/>
    </row>
    <row r="35" spans="2:26">
      <c r="B35" s="914"/>
      <c r="C35" s="779" t="str">
        <f>'4.  2011-2014 LRAM'!B156</f>
        <v>HVAC Incentives</v>
      </c>
      <c r="D35" s="773">
        <f>'4.  2011-2014 LRAM'!Y156</f>
        <v>1</v>
      </c>
      <c r="E35" s="756">
        <f>'4.  2011-2014 LRAM'!Z156</f>
        <v>0</v>
      </c>
      <c r="F35" s="756">
        <f>'4.  2011-2014 LRAM'!AA156</f>
        <v>0</v>
      </c>
      <c r="G35" s="756">
        <f>'4.  2011-2014 LRAM'!AB156</f>
        <v>0</v>
      </c>
      <c r="H35" s="756">
        <f>'4.  2011-2014 LRAM'!AC156</f>
        <v>0</v>
      </c>
      <c r="I35" s="767">
        <f>'4.  2011-2014 LRAM'!AD156</f>
        <v>0</v>
      </c>
      <c r="O35" s="755"/>
      <c r="Q35" s="755"/>
      <c r="R35" s="755"/>
      <c r="T35" s="755"/>
      <c r="W35" s="755"/>
      <c r="X35" s="755"/>
      <c r="Y35" s="755"/>
      <c r="Z35" s="755"/>
    </row>
    <row r="36" spans="2:26">
      <c r="B36" s="914"/>
      <c r="C36" s="779" t="str">
        <f>'4.  2011-2014 LRAM'!B159</f>
        <v>Conservation Instant Coupon Booklet</v>
      </c>
      <c r="D36" s="773">
        <f>'4.  2011-2014 LRAM'!Y159</f>
        <v>1</v>
      </c>
      <c r="E36" s="756">
        <f>'4.  2011-2014 LRAM'!Z159</f>
        <v>0</v>
      </c>
      <c r="F36" s="756">
        <f>'4.  2011-2014 LRAM'!AA159</f>
        <v>0</v>
      </c>
      <c r="G36" s="756">
        <f>'4.  2011-2014 LRAM'!AB159</f>
        <v>0</v>
      </c>
      <c r="H36" s="756">
        <f>'4.  2011-2014 LRAM'!AC159</f>
        <v>0</v>
      </c>
      <c r="I36" s="767">
        <f>'4.  2011-2014 LRAM'!AD159</f>
        <v>0</v>
      </c>
      <c r="O36" s="755"/>
      <c r="Q36" s="755"/>
      <c r="R36" s="755"/>
      <c r="T36" s="755"/>
      <c r="W36" s="755"/>
      <c r="X36" s="755"/>
      <c r="Y36" s="755"/>
      <c r="Z36" s="755"/>
    </row>
    <row r="37" spans="2:26">
      <c r="B37" s="914"/>
      <c r="C37" s="779" t="str">
        <f>'4.  2011-2014 LRAM'!B162</f>
        <v>Bi-Annual Retailer Event</v>
      </c>
      <c r="D37" s="773">
        <f>'4.  2011-2014 LRAM'!Y162</f>
        <v>1</v>
      </c>
      <c r="E37" s="756">
        <f>'4.  2011-2014 LRAM'!Z162</f>
        <v>0</v>
      </c>
      <c r="F37" s="756">
        <f>'4.  2011-2014 LRAM'!AA162</f>
        <v>0</v>
      </c>
      <c r="G37" s="756">
        <f>'4.  2011-2014 LRAM'!AB162</f>
        <v>0</v>
      </c>
      <c r="H37" s="756">
        <f>'4.  2011-2014 LRAM'!AC162</f>
        <v>0</v>
      </c>
      <c r="I37" s="767">
        <f>'4.  2011-2014 LRAM'!AD162</f>
        <v>0</v>
      </c>
      <c r="O37" s="755"/>
      <c r="Q37" s="755"/>
      <c r="R37" s="755"/>
      <c r="T37" s="755"/>
      <c r="W37" s="755"/>
      <c r="X37" s="755"/>
      <c r="Y37" s="755"/>
      <c r="Z37" s="755"/>
    </row>
    <row r="38" spans="2:26">
      <c r="B38" s="914"/>
      <c r="C38" s="779" t="str">
        <f>'4.  2011-2014 LRAM'!B174</f>
        <v>Residential New Construction</v>
      </c>
      <c r="D38" s="773">
        <f>'4.  2011-2014 LRAM'!Y174</f>
        <v>1</v>
      </c>
      <c r="E38" s="756">
        <f>'4.  2011-2014 LRAM'!Z174</f>
        <v>0</v>
      </c>
      <c r="F38" s="756">
        <f>'4.  2011-2014 LRAM'!AA174</f>
        <v>0</v>
      </c>
      <c r="G38" s="756">
        <f>'4.  2011-2014 LRAM'!AB174</f>
        <v>0</v>
      </c>
      <c r="H38" s="756">
        <f>'4.  2011-2014 LRAM'!AC174</f>
        <v>0</v>
      </c>
      <c r="I38" s="767">
        <f>'4.  2011-2014 LRAM'!AD174</f>
        <v>0</v>
      </c>
      <c r="O38" s="755"/>
      <c r="Q38" s="755"/>
      <c r="R38" s="755"/>
      <c r="T38" s="755"/>
      <c r="W38" s="755"/>
      <c r="X38" s="755"/>
      <c r="Y38" s="755"/>
      <c r="Z38" s="755"/>
    </row>
    <row r="39" spans="2:26">
      <c r="B39" s="914"/>
      <c r="C39" s="780" t="str">
        <f>'4.  2011-2014 LRAM'!B178</f>
        <v>Retrofit</v>
      </c>
      <c r="D39" s="773">
        <f>'4.  2011-2014 LRAM'!Y178</f>
        <v>0</v>
      </c>
      <c r="E39" s="756">
        <f>'4.  2011-2014 LRAM'!Z178</f>
        <v>0.37</v>
      </c>
      <c r="F39" s="756">
        <f>'4.  2011-2014 LRAM'!AA178</f>
        <v>0.63</v>
      </c>
      <c r="G39" s="756">
        <f>'4.  2011-2014 LRAM'!AB178</f>
        <v>0</v>
      </c>
      <c r="H39" s="756">
        <f>'4.  2011-2014 LRAM'!AC178</f>
        <v>0</v>
      </c>
      <c r="I39" s="767">
        <f>'4.  2011-2014 LRAM'!AD178</f>
        <v>0</v>
      </c>
    </row>
    <row r="40" spans="2:26">
      <c r="B40" s="914"/>
      <c r="C40" s="780" t="str">
        <f>'4.  2011-2014 LRAM'!B181</f>
        <v>Direct Install Lighting</v>
      </c>
      <c r="D40" s="773">
        <f>'4.  2011-2014 LRAM'!Y181</f>
        <v>0</v>
      </c>
      <c r="E40" s="756">
        <f>'4.  2011-2014 LRAM'!Z181</f>
        <v>1</v>
      </c>
      <c r="F40" s="756">
        <f>'4.  2011-2014 LRAM'!AA181</f>
        <v>0</v>
      </c>
      <c r="G40" s="756">
        <f>'4.  2011-2014 LRAM'!AB181</f>
        <v>0</v>
      </c>
      <c r="H40" s="756">
        <f>'4.  2011-2014 LRAM'!AC181</f>
        <v>0</v>
      </c>
      <c r="I40" s="767">
        <f>'4.  2011-2014 LRAM'!AD181</f>
        <v>0</v>
      </c>
    </row>
    <row r="41" spans="2:26">
      <c r="B41" s="914"/>
      <c r="C41" s="780" t="str">
        <f>'4.  2011-2014 LRAM'!B190</f>
        <v>Energy Audit</v>
      </c>
      <c r="D41" s="773">
        <f>'4.  2011-2014 LRAM'!Y190</f>
        <v>0</v>
      </c>
      <c r="E41" s="756">
        <f>'4.  2011-2014 LRAM'!Z190</f>
        <v>0</v>
      </c>
      <c r="F41" s="756">
        <f>'4.  2011-2014 LRAM'!AA190</f>
        <v>1</v>
      </c>
      <c r="G41" s="756">
        <f>'4.  2011-2014 LRAM'!AB190</f>
        <v>0</v>
      </c>
      <c r="H41" s="756">
        <f>'4.  2011-2014 LRAM'!AC190</f>
        <v>0</v>
      </c>
      <c r="I41" s="767">
        <f>'4.  2011-2014 LRAM'!AD190</f>
        <v>0</v>
      </c>
    </row>
    <row r="42" spans="2:26" ht="15" thickBot="1">
      <c r="B42" s="915"/>
      <c r="C42" s="781" t="str">
        <f>'4.  2011-2014 LRAM'!B233</f>
        <v>High Performance New Construction</v>
      </c>
      <c r="D42" s="774">
        <f>'4.  2011-2014 LRAM'!Y233</f>
        <v>0</v>
      </c>
      <c r="E42" s="759">
        <f>'4.  2011-2014 LRAM'!Z233</f>
        <v>0</v>
      </c>
      <c r="F42" s="759">
        <f>'4.  2011-2014 LRAM'!AA233</f>
        <v>1</v>
      </c>
      <c r="G42" s="759">
        <f>'4.  2011-2014 LRAM'!AB233</f>
        <v>0</v>
      </c>
      <c r="H42" s="759">
        <f>'4.  2011-2014 LRAM'!AC233</f>
        <v>0</v>
      </c>
      <c r="I42" s="760">
        <f>'4.  2011-2014 LRAM'!AD233</f>
        <v>0</v>
      </c>
      <c r="O42" s="755"/>
      <c r="Q42" s="755"/>
      <c r="R42" s="755"/>
      <c r="T42" s="755"/>
      <c r="W42" s="755"/>
      <c r="X42" s="755"/>
      <c r="Y42" s="755"/>
      <c r="Z42" s="755"/>
    </row>
    <row r="43" spans="2:26">
      <c r="B43" s="914">
        <v>2013</v>
      </c>
      <c r="C43" s="782" t="str">
        <f>'4.  2011-2014 LRAM'!B279</f>
        <v>Appliance Retirement</v>
      </c>
      <c r="D43" s="775">
        <f>'4.  2011-2014 LRAM'!Y279</f>
        <v>1</v>
      </c>
      <c r="E43" s="763">
        <f>'4.  2011-2014 LRAM'!Z279</f>
        <v>0</v>
      </c>
      <c r="F43" s="763">
        <f>'4.  2011-2014 LRAM'!AA279</f>
        <v>0</v>
      </c>
      <c r="G43" s="763">
        <f>'4.  2011-2014 LRAM'!AB279</f>
        <v>0</v>
      </c>
      <c r="H43" s="763">
        <f>'4.  2011-2014 LRAM'!AC279</f>
        <v>0</v>
      </c>
      <c r="I43" s="764">
        <f>'4.  2011-2014 LRAM'!AD279</f>
        <v>0</v>
      </c>
      <c r="O43" s="755"/>
      <c r="Q43" s="755"/>
      <c r="R43" s="755"/>
      <c r="T43" s="755"/>
      <c r="W43" s="755"/>
      <c r="X43" s="755"/>
      <c r="Y43" s="755"/>
      <c r="Z43" s="755"/>
    </row>
    <row r="44" spans="2:26">
      <c r="B44" s="914"/>
      <c r="C44" s="779" t="str">
        <f>'4.  2011-2014 LRAM'!B282</f>
        <v>Appliance Exchange</v>
      </c>
      <c r="D44" s="773">
        <f>'4.  2011-2014 LRAM'!Y282</f>
        <v>1</v>
      </c>
      <c r="E44" s="756">
        <f>'4.  2011-2014 LRAM'!Z282</f>
        <v>0</v>
      </c>
      <c r="F44" s="756">
        <f>'4.  2011-2014 LRAM'!AA282</f>
        <v>0</v>
      </c>
      <c r="G44" s="756">
        <f>'4.  2011-2014 LRAM'!AB282</f>
        <v>0</v>
      </c>
      <c r="H44" s="756">
        <f>'4.  2011-2014 LRAM'!AC282</f>
        <v>0</v>
      </c>
      <c r="I44" s="758">
        <f>'4.  2011-2014 LRAM'!AD282</f>
        <v>0</v>
      </c>
      <c r="O44" s="755"/>
      <c r="Q44" s="755"/>
      <c r="R44" s="755"/>
      <c r="T44" s="755"/>
      <c r="W44" s="755"/>
      <c r="X44" s="755"/>
      <c r="Y44" s="755"/>
      <c r="Z44" s="755"/>
    </row>
    <row r="45" spans="2:26">
      <c r="B45" s="914"/>
      <c r="C45" s="779" t="str">
        <f>'4.  2011-2014 LRAM'!B285</f>
        <v>HVAC Incentives</v>
      </c>
      <c r="D45" s="773">
        <f>'4.  2011-2014 LRAM'!Y285</f>
        <v>1</v>
      </c>
      <c r="E45" s="756">
        <f>'4.  2011-2014 LRAM'!Z285</f>
        <v>0</v>
      </c>
      <c r="F45" s="756">
        <f>'4.  2011-2014 LRAM'!AA285</f>
        <v>0</v>
      </c>
      <c r="G45" s="756">
        <f>'4.  2011-2014 LRAM'!AB285</f>
        <v>0</v>
      </c>
      <c r="H45" s="756">
        <f>'4.  2011-2014 LRAM'!AC285</f>
        <v>0</v>
      </c>
      <c r="I45" s="758">
        <f>'4.  2011-2014 LRAM'!AD285</f>
        <v>0</v>
      </c>
      <c r="O45" s="755"/>
      <c r="Q45" s="755"/>
      <c r="R45" s="755"/>
      <c r="T45" s="755"/>
      <c r="W45" s="755"/>
      <c r="X45" s="755"/>
      <c r="Y45" s="755"/>
      <c r="Z45" s="755"/>
    </row>
    <row r="46" spans="2:26">
      <c r="B46" s="914"/>
      <c r="C46" s="779" t="str">
        <f>'4.  2011-2014 LRAM'!B288</f>
        <v>Conservation Instant Coupon Booklet</v>
      </c>
      <c r="D46" s="773">
        <f>'4.  2011-2014 LRAM'!Y288</f>
        <v>1</v>
      </c>
      <c r="E46" s="756">
        <f>'4.  2011-2014 LRAM'!Z288</f>
        <v>0</v>
      </c>
      <c r="F46" s="756">
        <f>'4.  2011-2014 LRAM'!AA288</f>
        <v>0</v>
      </c>
      <c r="G46" s="756">
        <f>'4.  2011-2014 LRAM'!AB288</f>
        <v>0</v>
      </c>
      <c r="H46" s="756">
        <f>'4.  2011-2014 LRAM'!AC288</f>
        <v>0</v>
      </c>
      <c r="I46" s="758">
        <f>'4.  2011-2014 LRAM'!AD288</f>
        <v>0</v>
      </c>
      <c r="O46" s="755"/>
      <c r="Q46" s="755"/>
      <c r="R46" s="755"/>
      <c r="T46" s="755"/>
      <c r="W46" s="755"/>
      <c r="X46" s="755"/>
      <c r="Y46" s="755"/>
      <c r="Z46" s="755"/>
    </row>
    <row r="47" spans="2:26">
      <c r="B47" s="914"/>
      <c r="C47" s="779" t="str">
        <f>'4.  2011-2014 LRAM'!B291</f>
        <v>Bi-Annual Retailer Event</v>
      </c>
      <c r="D47" s="773">
        <f>'4.  2011-2014 LRAM'!Y291</f>
        <v>1</v>
      </c>
      <c r="E47" s="756">
        <f>'4.  2011-2014 LRAM'!Z291</f>
        <v>0</v>
      </c>
      <c r="F47" s="756">
        <f>'4.  2011-2014 LRAM'!AA291</f>
        <v>0</v>
      </c>
      <c r="G47" s="756">
        <f>'4.  2011-2014 LRAM'!AB291</f>
        <v>0</v>
      </c>
      <c r="H47" s="756">
        <f>'4.  2011-2014 LRAM'!AC291</f>
        <v>0</v>
      </c>
      <c r="I47" s="758">
        <f>'4.  2011-2014 LRAM'!AD291</f>
        <v>0</v>
      </c>
      <c r="O47" s="755"/>
      <c r="Q47" s="755"/>
      <c r="R47" s="755"/>
      <c r="T47" s="755"/>
      <c r="W47" s="755"/>
      <c r="X47" s="755"/>
      <c r="Y47" s="755"/>
      <c r="Z47" s="755"/>
    </row>
    <row r="48" spans="2:26">
      <c r="B48" s="914"/>
      <c r="C48" s="779" t="str">
        <f>'4.  2011-2014 LRAM'!B303</f>
        <v>Residential New Construction</v>
      </c>
      <c r="D48" s="773">
        <f>'4.  2011-2014 LRAM'!Y303</f>
        <v>1</v>
      </c>
      <c r="E48" s="756">
        <f>'4.  2011-2014 LRAM'!Z303</f>
        <v>0</v>
      </c>
      <c r="F48" s="756">
        <f>'4.  2011-2014 LRAM'!AA303</f>
        <v>0</v>
      </c>
      <c r="G48" s="756">
        <f>'4.  2011-2014 LRAM'!AB303</f>
        <v>0</v>
      </c>
      <c r="H48" s="756">
        <f>'4.  2011-2014 LRAM'!AC303</f>
        <v>0</v>
      </c>
      <c r="I48" s="758">
        <f>'4.  2011-2014 LRAM'!AD303</f>
        <v>0</v>
      </c>
      <c r="O48" s="755"/>
      <c r="Q48" s="755"/>
      <c r="R48" s="755"/>
      <c r="T48" s="755"/>
      <c r="W48" s="755"/>
      <c r="X48" s="755"/>
      <c r="Y48" s="755"/>
      <c r="Z48" s="755"/>
    </row>
    <row r="49" spans="2:26">
      <c r="B49" s="914"/>
      <c r="C49" s="780" t="str">
        <f>'4.  2011-2014 LRAM'!B307</f>
        <v>Retrofit</v>
      </c>
      <c r="D49" s="773">
        <f>'4.  2011-2014 LRAM'!Y307</f>
        <v>0</v>
      </c>
      <c r="E49" s="756">
        <f>'4.  2011-2014 LRAM'!Z307</f>
        <v>0.37</v>
      </c>
      <c r="F49" s="756">
        <f>'4.  2011-2014 LRAM'!AA307</f>
        <v>0.63</v>
      </c>
      <c r="G49" s="756">
        <f>'4.  2011-2014 LRAM'!AB307</f>
        <v>0</v>
      </c>
      <c r="H49" s="756">
        <f>'4.  2011-2014 LRAM'!AC307</f>
        <v>0</v>
      </c>
      <c r="I49" s="758">
        <f>'4.  2011-2014 LRAM'!AD307</f>
        <v>0</v>
      </c>
    </row>
    <row r="50" spans="2:26">
      <c r="B50" s="914"/>
      <c r="C50" s="780" t="str">
        <f>'4.  2011-2014 LRAM'!B310</f>
        <v>Direct Install Lighting</v>
      </c>
      <c r="D50" s="773">
        <f>'4.  2011-2014 LRAM'!Y310</f>
        <v>0</v>
      </c>
      <c r="E50" s="756">
        <f>'4.  2011-2014 LRAM'!Z310</f>
        <v>1</v>
      </c>
      <c r="F50" s="756">
        <f>'4.  2011-2014 LRAM'!AA310</f>
        <v>0</v>
      </c>
      <c r="G50" s="756">
        <f>'4.  2011-2014 LRAM'!AB310</f>
        <v>0</v>
      </c>
      <c r="H50" s="756">
        <f>'4.  2011-2014 LRAM'!AC310</f>
        <v>0</v>
      </c>
      <c r="I50" s="758">
        <f>'4.  2011-2014 LRAM'!AD310</f>
        <v>0</v>
      </c>
    </row>
    <row r="51" spans="2:26">
      <c r="B51" s="914"/>
      <c r="C51" s="780" t="str">
        <f>'4.  2011-2014 LRAM'!B319</f>
        <v>Energy Audit</v>
      </c>
      <c r="D51" s="773">
        <f>'4.  2011-2014 LRAM'!Y319</f>
        <v>0</v>
      </c>
      <c r="E51" s="756">
        <f>'4.  2011-2014 LRAM'!Z319</f>
        <v>0</v>
      </c>
      <c r="F51" s="756">
        <f>'4.  2011-2014 LRAM'!AA319</f>
        <v>1</v>
      </c>
      <c r="G51" s="756">
        <f>'4.  2011-2014 LRAM'!AB319</f>
        <v>0</v>
      </c>
      <c r="H51" s="756">
        <f>'4.  2011-2014 LRAM'!AC319</f>
        <v>0</v>
      </c>
      <c r="I51" s="758">
        <f>'4.  2011-2014 LRAM'!AD319</f>
        <v>0</v>
      </c>
    </row>
    <row r="52" spans="2:26">
      <c r="B52" s="914"/>
      <c r="C52" s="779" t="str">
        <f>'4.  2011-2014 LRAM'!B338</f>
        <v>Energy Manager</v>
      </c>
      <c r="D52" s="773">
        <f>'4.  2011-2014 LRAM'!Y338</f>
        <v>0</v>
      </c>
      <c r="E52" s="756">
        <f>'4.  2011-2014 LRAM'!Z338</f>
        <v>0</v>
      </c>
      <c r="F52" s="756">
        <f>'4.  2011-2014 LRAM'!AA338</f>
        <v>1</v>
      </c>
      <c r="G52" s="756">
        <f>'4.  2011-2014 LRAM'!AB338</f>
        <v>0</v>
      </c>
      <c r="H52" s="756">
        <f>'4.  2011-2014 LRAM'!AC338</f>
        <v>0</v>
      </c>
      <c r="I52" s="758">
        <f>'4.  2011-2014 LRAM'!AD338</f>
        <v>0</v>
      </c>
      <c r="O52" s="755"/>
      <c r="Q52" s="755"/>
      <c r="R52" s="755"/>
      <c r="T52" s="755"/>
      <c r="W52" s="755"/>
      <c r="X52" s="755"/>
      <c r="Y52" s="755"/>
      <c r="Z52" s="755"/>
    </row>
    <row r="53" spans="2:26" ht="15" thickBot="1">
      <c r="B53" s="914"/>
      <c r="C53" s="783" t="str">
        <f>'4.  2011-2014 LRAM'!B348</f>
        <v>Home Assistance Program</v>
      </c>
      <c r="D53" s="776">
        <f>'4.  2011-2014 LRAM'!Y348</f>
        <v>1</v>
      </c>
      <c r="E53" s="761">
        <f>'4.  2011-2014 LRAM'!Z348</f>
        <v>0</v>
      </c>
      <c r="F53" s="761">
        <f>'4.  2011-2014 LRAM'!AA348</f>
        <v>0</v>
      </c>
      <c r="G53" s="761">
        <f>'4.  2011-2014 LRAM'!AB348</f>
        <v>0</v>
      </c>
      <c r="H53" s="761">
        <f>'4.  2011-2014 LRAM'!AC348</f>
        <v>0</v>
      </c>
      <c r="I53" s="762">
        <f>'4.  2011-2014 LRAM'!AD348</f>
        <v>0</v>
      </c>
      <c r="O53" s="755"/>
      <c r="Q53" s="755"/>
      <c r="R53" s="755"/>
      <c r="T53" s="755"/>
      <c r="W53" s="755"/>
      <c r="X53" s="755"/>
      <c r="Y53" s="755"/>
      <c r="Z53" s="755"/>
    </row>
    <row r="54" spans="2:26">
      <c r="B54" s="913">
        <v>2014</v>
      </c>
      <c r="C54" s="778" t="str">
        <f>'4.  2011-2014 LRAM'!B407</f>
        <v>Appliance Retirement</v>
      </c>
      <c r="D54" s="772">
        <f>'4.  2011-2014 LRAM'!Y407</f>
        <v>1</v>
      </c>
      <c r="E54" s="765">
        <f>'4.  2011-2014 LRAM'!Z407</f>
        <v>0</v>
      </c>
      <c r="F54" s="765">
        <f>'4.  2011-2014 LRAM'!AA407</f>
        <v>0</v>
      </c>
      <c r="G54" s="765">
        <f>'4.  2011-2014 LRAM'!AB407</f>
        <v>0</v>
      </c>
      <c r="H54" s="765">
        <f>'4.  2011-2014 LRAM'!AC407</f>
        <v>0</v>
      </c>
      <c r="I54" s="766">
        <f>'4.  2011-2014 LRAM'!AD407</f>
        <v>0</v>
      </c>
      <c r="O54" s="755"/>
      <c r="Q54" s="755"/>
      <c r="R54" s="755"/>
      <c r="T54" s="755"/>
      <c r="W54" s="755"/>
      <c r="X54" s="755"/>
      <c r="Y54" s="755"/>
      <c r="Z54" s="755"/>
    </row>
    <row r="55" spans="2:26">
      <c r="B55" s="914"/>
      <c r="C55" s="779" t="str">
        <f>'4.  2011-2014 LRAM'!B410</f>
        <v>Appliance Exchange</v>
      </c>
      <c r="D55" s="773">
        <f>'4.  2011-2014 LRAM'!Y410</f>
        <v>1</v>
      </c>
      <c r="E55" s="756">
        <f>'4.  2011-2014 LRAM'!Z410</f>
        <v>0</v>
      </c>
      <c r="F55" s="756">
        <f>'4.  2011-2014 LRAM'!AA410</f>
        <v>0</v>
      </c>
      <c r="G55" s="756">
        <f>'4.  2011-2014 LRAM'!AB410</f>
        <v>0</v>
      </c>
      <c r="H55" s="756">
        <f>'4.  2011-2014 LRAM'!AC410</f>
        <v>0</v>
      </c>
      <c r="I55" s="767">
        <f>'4.  2011-2014 LRAM'!AD410</f>
        <v>0</v>
      </c>
      <c r="O55" s="755"/>
      <c r="Q55" s="755"/>
      <c r="R55" s="755"/>
      <c r="T55" s="755"/>
      <c r="W55" s="755"/>
      <c r="X55" s="755"/>
      <c r="Y55" s="755"/>
      <c r="Z55" s="755"/>
    </row>
    <row r="56" spans="2:26">
      <c r="B56" s="914"/>
      <c r="C56" s="779" t="str">
        <f>'4.  2011-2014 LRAM'!B413</f>
        <v>HVAC Incentives</v>
      </c>
      <c r="D56" s="773">
        <f>'4.  2011-2014 LRAM'!Y413</f>
        <v>1</v>
      </c>
      <c r="E56" s="756">
        <f>'4.  2011-2014 LRAM'!Z413</f>
        <v>0</v>
      </c>
      <c r="F56" s="756">
        <f>'4.  2011-2014 LRAM'!AA413</f>
        <v>0</v>
      </c>
      <c r="G56" s="756">
        <f>'4.  2011-2014 LRAM'!AB413</f>
        <v>0</v>
      </c>
      <c r="H56" s="756">
        <f>'4.  2011-2014 LRAM'!AC413</f>
        <v>0</v>
      </c>
      <c r="I56" s="767">
        <f>'4.  2011-2014 LRAM'!AD413</f>
        <v>0</v>
      </c>
      <c r="O56" s="755"/>
      <c r="Q56" s="755"/>
      <c r="R56" s="755"/>
      <c r="T56" s="755"/>
      <c r="W56" s="755"/>
      <c r="X56" s="755"/>
      <c r="Y56" s="755"/>
      <c r="Z56" s="755"/>
    </row>
    <row r="57" spans="2:26">
      <c r="B57" s="914"/>
      <c r="C57" s="779" t="str">
        <f>'4.  2011-2014 LRAM'!B416</f>
        <v>Conservation Instant Coupon Booklet</v>
      </c>
      <c r="D57" s="773">
        <f>'4.  2011-2014 LRAM'!Y416</f>
        <v>1</v>
      </c>
      <c r="E57" s="756">
        <f>'4.  2011-2014 LRAM'!Z416</f>
        <v>0</v>
      </c>
      <c r="F57" s="756">
        <f>'4.  2011-2014 LRAM'!AA416</f>
        <v>0</v>
      </c>
      <c r="G57" s="756">
        <f>'4.  2011-2014 LRAM'!AB416</f>
        <v>0</v>
      </c>
      <c r="H57" s="756">
        <f>'4.  2011-2014 LRAM'!AC416</f>
        <v>0</v>
      </c>
      <c r="I57" s="767">
        <f>'4.  2011-2014 LRAM'!AD416</f>
        <v>0</v>
      </c>
      <c r="O57" s="755"/>
      <c r="Q57" s="755"/>
      <c r="R57" s="755"/>
      <c r="T57" s="755"/>
      <c r="W57" s="755"/>
      <c r="X57" s="755"/>
      <c r="Y57" s="755"/>
      <c r="Z57" s="755"/>
    </row>
    <row r="58" spans="2:26">
      <c r="B58" s="914"/>
      <c r="C58" s="779" t="str">
        <f>'4.  2011-2014 LRAM'!B419</f>
        <v>Bi-Annual Retailer Event</v>
      </c>
      <c r="D58" s="773">
        <f>'4.  2011-2014 LRAM'!Y419</f>
        <v>1</v>
      </c>
      <c r="E58" s="756">
        <f>'4.  2011-2014 LRAM'!Z419</f>
        <v>0</v>
      </c>
      <c r="F58" s="756">
        <f>'4.  2011-2014 LRAM'!AA419</f>
        <v>0</v>
      </c>
      <c r="G58" s="756">
        <f>'4.  2011-2014 LRAM'!AB419</f>
        <v>0</v>
      </c>
      <c r="H58" s="756">
        <f>'4.  2011-2014 LRAM'!AC419</f>
        <v>0</v>
      </c>
      <c r="I58" s="767">
        <f>'4.  2011-2014 LRAM'!AD419</f>
        <v>0</v>
      </c>
      <c r="O58" s="755"/>
      <c r="Q58" s="755"/>
      <c r="R58" s="755"/>
      <c r="T58" s="755"/>
      <c r="W58" s="755"/>
      <c r="X58" s="755"/>
      <c r="Y58" s="755"/>
      <c r="Z58" s="755"/>
    </row>
    <row r="59" spans="2:26">
      <c r="B59" s="914"/>
      <c r="C59" s="779" t="str">
        <f>'4.  2011-2014 LRAM'!B431</f>
        <v>Residential New Construction</v>
      </c>
      <c r="D59" s="773">
        <f>'4.  2011-2014 LRAM'!Y431</f>
        <v>1</v>
      </c>
      <c r="E59" s="756">
        <f>'4.  2011-2014 LRAM'!Z431</f>
        <v>0</v>
      </c>
      <c r="F59" s="756">
        <f>'4.  2011-2014 LRAM'!AA431</f>
        <v>0</v>
      </c>
      <c r="G59" s="756">
        <f>'4.  2011-2014 LRAM'!AB431</f>
        <v>0</v>
      </c>
      <c r="H59" s="756">
        <f>'4.  2011-2014 LRAM'!AC431</f>
        <v>0</v>
      </c>
      <c r="I59" s="767">
        <f>'4.  2011-2014 LRAM'!AD431</f>
        <v>0</v>
      </c>
      <c r="O59" s="755"/>
      <c r="Q59" s="755"/>
      <c r="R59" s="755"/>
      <c r="T59" s="755"/>
      <c r="W59" s="755"/>
      <c r="X59" s="755"/>
      <c r="Y59" s="755"/>
      <c r="Z59" s="755"/>
    </row>
    <row r="60" spans="2:26">
      <c r="B60" s="914"/>
      <c r="C60" s="779" t="str">
        <f>'4.  2011-2014 LRAM'!B435</f>
        <v>Retrofit</v>
      </c>
      <c r="D60" s="773">
        <f>'4.  2011-2014 LRAM'!Y435</f>
        <v>0</v>
      </c>
      <c r="E60" s="756">
        <f>'4.  2011-2014 LRAM'!Z435</f>
        <v>0.11</v>
      </c>
      <c r="F60" s="756">
        <f>'4.  2011-2014 LRAM'!AA435</f>
        <v>0.87</v>
      </c>
      <c r="G60" s="756">
        <f>'4.  2011-2014 LRAM'!AB435</f>
        <v>0</v>
      </c>
      <c r="H60" s="756">
        <f>'4.  2011-2014 LRAM'!AC435</f>
        <v>0</v>
      </c>
      <c r="I60" s="767">
        <f>'4.  2011-2014 LRAM'!AD435</f>
        <v>0.02</v>
      </c>
      <c r="O60" s="755"/>
      <c r="Q60" s="755"/>
      <c r="R60" s="755"/>
      <c r="T60" s="755"/>
      <c r="W60" s="755"/>
      <c r="X60" s="755"/>
      <c r="Y60" s="755"/>
      <c r="Z60" s="755"/>
    </row>
    <row r="61" spans="2:26">
      <c r="B61" s="914"/>
      <c r="C61" s="780" t="str">
        <f>'4.  2011-2014 LRAM'!B438</f>
        <v>Direct Install Lighting</v>
      </c>
      <c r="D61" s="773">
        <f>'4.  2011-2014 LRAM'!Y438</f>
        <v>0</v>
      </c>
      <c r="E61" s="756">
        <f>'4.  2011-2014 LRAM'!Z438</f>
        <v>1</v>
      </c>
      <c r="F61" s="756">
        <f>'4.  2011-2014 LRAM'!AA438</f>
        <v>0</v>
      </c>
      <c r="G61" s="756">
        <f>'4.  2011-2014 LRAM'!AB438</f>
        <v>0</v>
      </c>
      <c r="H61" s="756">
        <f>'4.  2011-2014 LRAM'!AC438</f>
        <v>0</v>
      </c>
      <c r="I61" s="767">
        <f>'4.  2011-2014 LRAM'!AD438</f>
        <v>0</v>
      </c>
    </row>
    <row r="62" spans="2:26">
      <c r="B62" s="914"/>
      <c r="C62" s="780" t="str">
        <f>'4.  2011-2014 LRAM'!B447</f>
        <v>Energy Audit</v>
      </c>
      <c r="D62" s="773">
        <f>'4.  2011-2014 LRAM'!Y447</f>
        <v>0</v>
      </c>
      <c r="E62" s="756">
        <f>'4.  2011-2014 LRAM'!Z447</f>
        <v>0</v>
      </c>
      <c r="F62" s="756">
        <f>'4.  2011-2014 LRAM'!AA447</f>
        <v>1</v>
      </c>
      <c r="G62" s="756">
        <f>'4.  2011-2014 LRAM'!AB447</f>
        <v>0</v>
      </c>
      <c r="H62" s="756">
        <f>'4.  2011-2014 LRAM'!AC447</f>
        <v>0</v>
      </c>
      <c r="I62" s="767">
        <f>'4.  2011-2014 LRAM'!AD447</f>
        <v>0</v>
      </c>
    </row>
    <row r="63" spans="2:26">
      <c r="B63" s="914"/>
      <c r="C63" s="779" t="str">
        <f>'4.  2011-2014 LRAM'!B466</f>
        <v>Energy Manager</v>
      </c>
      <c r="D63" s="773">
        <f>'4.  2011-2014 LRAM'!Y466</f>
        <v>0</v>
      </c>
      <c r="E63" s="756">
        <f>'4.  2011-2014 LRAM'!Z466</f>
        <v>0</v>
      </c>
      <c r="F63" s="756">
        <f>'4.  2011-2014 LRAM'!AA466</f>
        <v>1</v>
      </c>
      <c r="G63" s="756">
        <f>'4.  2011-2014 LRAM'!AB466</f>
        <v>0</v>
      </c>
      <c r="H63" s="756">
        <f>'4.  2011-2014 LRAM'!AC466</f>
        <v>0</v>
      </c>
      <c r="I63" s="767">
        <f>'4.  2011-2014 LRAM'!AD466</f>
        <v>0</v>
      </c>
      <c r="O63" s="755"/>
      <c r="Q63" s="755"/>
      <c r="R63" s="755"/>
      <c r="T63" s="755"/>
      <c r="W63" s="755"/>
      <c r="X63" s="755"/>
      <c r="Y63" s="755"/>
      <c r="Z63" s="755"/>
    </row>
    <row r="64" spans="2:26">
      <c r="B64" s="914"/>
      <c r="C64" s="779" t="str">
        <f>'4.  2011-2014 LRAM'!B476</f>
        <v>Home Assistance Program</v>
      </c>
      <c r="D64" s="773">
        <f>'4.  2011-2014 LRAM'!Y476</f>
        <v>1</v>
      </c>
      <c r="E64" s="756">
        <f>'4.  2011-2014 LRAM'!Z476</f>
        <v>0</v>
      </c>
      <c r="F64" s="756">
        <f>'4.  2011-2014 LRAM'!AA476</f>
        <v>0</v>
      </c>
      <c r="G64" s="756">
        <f>'4.  2011-2014 LRAM'!AB476</f>
        <v>0</v>
      </c>
      <c r="H64" s="756">
        <f>'4.  2011-2014 LRAM'!AC476</f>
        <v>0</v>
      </c>
      <c r="I64" s="767">
        <f>'4.  2011-2014 LRAM'!AD476</f>
        <v>0</v>
      </c>
      <c r="O64" s="755"/>
      <c r="Q64" s="755"/>
      <c r="R64" s="755"/>
      <c r="T64" s="755"/>
      <c r="W64" s="755"/>
      <c r="X64" s="755"/>
      <c r="Y64" s="755"/>
      <c r="Z64" s="755"/>
    </row>
    <row r="65" spans="2:26">
      <c r="B65" s="914"/>
      <c r="C65" s="779" t="str">
        <f>'4.  2011-2014 LRAM'!B490</f>
        <v>High Performance New Construction</v>
      </c>
      <c r="D65" s="773">
        <f>'4.  2011-2014 LRAM'!Y490</f>
        <v>0</v>
      </c>
      <c r="E65" s="756">
        <f>'4.  2011-2014 LRAM'!Z490</f>
        <v>0</v>
      </c>
      <c r="F65" s="756">
        <f>'4.  2011-2014 LRAM'!AA490</f>
        <v>1</v>
      </c>
      <c r="G65" s="756">
        <f>'4.  2011-2014 LRAM'!AB490</f>
        <v>0</v>
      </c>
      <c r="H65" s="756">
        <f>'4.  2011-2014 LRAM'!AC490</f>
        <v>0</v>
      </c>
      <c r="I65" s="767">
        <f>'4.  2011-2014 LRAM'!AD490</f>
        <v>0</v>
      </c>
      <c r="O65" s="755"/>
      <c r="Q65" s="755"/>
      <c r="R65" s="755"/>
      <c r="T65" s="755"/>
      <c r="W65" s="755"/>
      <c r="X65" s="755"/>
      <c r="Y65" s="755"/>
      <c r="Z65" s="755"/>
    </row>
    <row r="66" spans="2:26">
      <c r="B66" s="914"/>
      <c r="C66" s="779" t="str">
        <f>'4.  2011-2014 LRAM'!B503</f>
        <v>Program Enabled Savings</v>
      </c>
      <c r="D66" s="773">
        <f>'4.  2011-2014 LRAM'!Y503</f>
        <v>1</v>
      </c>
      <c r="E66" s="756">
        <f>'4.  2011-2014 LRAM'!Z503</f>
        <v>0</v>
      </c>
      <c r="F66" s="756">
        <f>'4.  2011-2014 LRAM'!AA503</f>
        <v>0</v>
      </c>
      <c r="G66" s="756">
        <f>'4.  2011-2014 LRAM'!AB503</f>
        <v>0</v>
      </c>
      <c r="H66" s="756">
        <f>'4.  2011-2014 LRAM'!AC503</f>
        <v>0</v>
      </c>
      <c r="I66" s="767">
        <f>'4.  2011-2014 LRAM'!AD503</f>
        <v>0</v>
      </c>
      <c r="O66" s="755"/>
      <c r="Q66" s="755"/>
      <c r="R66" s="755"/>
      <c r="T66" s="755"/>
      <c r="W66" s="755"/>
      <c r="X66" s="755"/>
      <c r="Y66" s="755"/>
      <c r="Z66" s="755"/>
    </row>
    <row r="67" spans="2:26" ht="15" thickBot="1">
      <c r="B67" s="915"/>
      <c r="C67" s="781" t="str">
        <f>'4.  2011-2014 LRAM'!B506</f>
        <v>Time of Use Savings</v>
      </c>
      <c r="D67" s="774">
        <f>'4.  2011-2014 LRAM'!Y506</f>
        <v>1</v>
      </c>
      <c r="E67" s="759">
        <f>'4.  2011-2014 LRAM'!Z506</f>
        <v>0</v>
      </c>
      <c r="F67" s="759">
        <f>'4.  2011-2014 LRAM'!AA506</f>
        <v>0</v>
      </c>
      <c r="G67" s="759">
        <f>'4.  2011-2014 LRAM'!AB506</f>
        <v>0</v>
      </c>
      <c r="H67" s="759">
        <f>'4.  2011-2014 LRAM'!AC506</f>
        <v>0</v>
      </c>
      <c r="I67" s="760">
        <f>'4.  2011-2014 LRAM'!AD506</f>
        <v>0</v>
      </c>
      <c r="O67" s="755"/>
      <c r="Q67" s="755"/>
      <c r="R67" s="755"/>
      <c r="T67" s="755"/>
      <c r="W67" s="755"/>
      <c r="X67" s="755"/>
      <c r="Y67" s="755"/>
      <c r="Z67" s="755"/>
    </row>
    <row r="68" spans="2:26">
      <c r="B68" s="913">
        <v>2015</v>
      </c>
      <c r="C68" s="784" t="str">
        <f>'5.  2015-2020 LRAM'!B38</f>
        <v>Coupon Initiative</v>
      </c>
      <c r="D68" s="772">
        <f>'5.  2015-2020 LRAM'!Y38</f>
        <v>1</v>
      </c>
      <c r="E68" s="765">
        <f>'5.  2015-2020 LRAM'!Z38</f>
        <v>0</v>
      </c>
      <c r="F68" s="765">
        <f>'5.  2015-2020 LRAM'!AA38</f>
        <v>0</v>
      </c>
      <c r="G68" s="765">
        <f>'5.  2015-2020 LRAM'!AB38</f>
        <v>0</v>
      </c>
      <c r="H68" s="765">
        <f>'5.  2015-2020 LRAM'!AC38</f>
        <v>0</v>
      </c>
      <c r="I68" s="766">
        <f>'5.  2015-2020 LRAM'!AD38</f>
        <v>0</v>
      </c>
    </row>
    <row r="69" spans="2:26">
      <c r="B69" s="914"/>
      <c r="C69" s="780" t="str">
        <f>'5.  2015-2020 LRAM'!B41</f>
        <v>Bi-Annual Retailer Event Initiative</v>
      </c>
      <c r="D69" s="773">
        <f>'5.  2015-2020 LRAM'!Y41</f>
        <v>1</v>
      </c>
      <c r="E69" s="756">
        <f>'5.  2015-2020 LRAM'!Z41</f>
        <v>0</v>
      </c>
      <c r="F69" s="756">
        <f>'5.  2015-2020 LRAM'!AA41</f>
        <v>0</v>
      </c>
      <c r="G69" s="756">
        <f>'5.  2015-2020 LRAM'!AB41</f>
        <v>0</v>
      </c>
      <c r="H69" s="756">
        <f>'5.  2015-2020 LRAM'!AC41</f>
        <v>0</v>
      </c>
      <c r="I69" s="767">
        <f>'5.  2015-2020 LRAM'!AD41</f>
        <v>0</v>
      </c>
    </row>
    <row r="70" spans="2:26">
      <c r="B70" s="914"/>
      <c r="C70" s="780" t="str">
        <f>'5.  2015-2020 LRAM'!B44</f>
        <v>Appliance Retirement Initiative</v>
      </c>
      <c r="D70" s="773">
        <f>'5.  2015-2020 LRAM'!Y44</f>
        <v>1</v>
      </c>
      <c r="E70" s="756">
        <f>'5.  2015-2020 LRAM'!Z44</f>
        <v>0</v>
      </c>
      <c r="F70" s="756">
        <f>'5.  2015-2020 LRAM'!AA44</f>
        <v>0</v>
      </c>
      <c r="G70" s="756">
        <f>'5.  2015-2020 LRAM'!AB44</f>
        <v>0</v>
      </c>
      <c r="H70" s="756">
        <f>'5.  2015-2020 LRAM'!AC44</f>
        <v>0</v>
      </c>
      <c r="I70" s="767">
        <f>'5.  2015-2020 LRAM'!AD44</f>
        <v>0</v>
      </c>
    </row>
    <row r="71" spans="2:26">
      <c r="B71" s="914"/>
      <c r="C71" s="780" t="str">
        <f>'5.  2015-2020 LRAM'!B47</f>
        <v>HVAC Incentives Initiative</v>
      </c>
      <c r="D71" s="773">
        <f>'5.  2015-2020 LRAM'!Y47</f>
        <v>1</v>
      </c>
      <c r="E71" s="756">
        <f>'5.  2015-2020 LRAM'!Z47</f>
        <v>0</v>
      </c>
      <c r="F71" s="756">
        <f>'5.  2015-2020 LRAM'!AA47</f>
        <v>0</v>
      </c>
      <c r="G71" s="756">
        <f>'5.  2015-2020 LRAM'!AB47</f>
        <v>0</v>
      </c>
      <c r="H71" s="756">
        <f>'5.  2015-2020 LRAM'!AC47</f>
        <v>0</v>
      </c>
      <c r="I71" s="767">
        <f>'5.  2015-2020 LRAM'!AD47</f>
        <v>0</v>
      </c>
    </row>
    <row r="72" spans="2:26">
      <c r="B72" s="914"/>
      <c r="C72" s="780" t="str">
        <f>'5.  2015-2020 LRAM'!B50</f>
        <v>Residential New Construction and Major Renovation Initiative</v>
      </c>
      <c r="D72" s="773">
        <f>'5.  2015-2020 LRAM'!Y50</f>
        <v>1</v>
      </c>
      <c r="E72" s="756">
        <f>'5.  2015-2020 LRAM'!Z50</f>
        <v>0</v>
      </c>
      <c r="F72" s="756">
        <f>'5.  2015-2020 LRAM'!AA50</f>
        <v>0</v>
      </c>
      <c r="G72" s="756">
        <f>'5.  2015-2020 LRAM'!AB50</f>
        <v>0</v>
      </c>
      <c r="H72" s="756">
        <f>'5.  2015-2020 LRAM'!AC50</f>
        <v>0</v>
      </c>
      <c r="I72" s="767">
        <f>'5.  2015-2020 LRAM'!AD50</f>
        <v>0</v>
      </c>
    </row>
    <row r="73" spans="2:26">
      <c r="B73" s="914"/>
      <c r="C73" s="780" t="str">
        <f>'5.  2015-2020 LRAM'!B54</f>
        <v>Energy Audit Initiative</v>
      </c>
      <c r="D73" s="773">
        <f>'5.  2015-2020 LRAM'!Y54</f>
        <v>0</v>
      </c>
      <c r="E73" s="756">
        <f>'5.  2015-2020 LRAM'!Z54</f>
        <v>0.1</v>
      </c>
      <c r="F73" s="756">
        <f>'5.  2015-2020 LRAM'!AA54</f>
        <v>0.9</v>
      </c>
      <c r="G73" s="756">
        <f>'5.  2015-2020 LRAM'!AB54</f>
        <v>0</v>
      </c>
      <c r="H73" s="756">
        <f>'5.  2015-2020 LRAM'!AC54</f>
        <v>0</v>
      </c>
      <c r="I73" s="767">
        <f>'5.  2015-2020 LRAM'!AD54</f>
        <v>0</v>
      </c>
    </row>
    <row r="74" spans="2:26">
      <c r="B74" s="914"/>
      <c r="C74" s="780" t="str">
        <f>'5.  2015-2020 LRAM'!B57</f>
        <v>Efficiency:  Equipment Replacement Incentive Initiative</v>
      </c>
      <c r="D74" s="773">
        <f>'5.  2015-2020 LRAM'!Y57</f>
        <v>0</v>
      </c>
      <c r="E74" s="756">
        <f>'5.  2015-2020 LRAM'!Z57</f>
        <v>0.26</v>
      </c>
      <c r="F74" s="756">
        <f>'5.  2015-2020 LRAM'!AA57</f>
        <v>0.74</v>
      </c>
      <c r="G74" s="756">
        <f>'5.  2015-2020 LRAM'!AB57</f>
        <v>0</v>
      </c>
      <c r="H74" s="756">
        <f>'5.  2015-2020 LRAM'!AC57</f>
        <v>0</v>
      </c>
      <c r="I74" s="767">
        <f>'5.  2015-2020 LRAM'!AD57</f>
        <v>0</v>
      </c>
    </row>
    <row r="75" spans="2:26">
      <c r="B75" s="914"/>
      <c r="C75" s="780" t="str">
        <f>'5.  2015-2020 LRAM'!B60</f>
        <v>Direct Install Lighting and Water Heating Initiative</v>
      </c>
      <c r="D75" s="773">
        <f>'5.  2015-2020 LRAM'!Y60</f>
        <v>0</v>
      </c>
      <c r="E75" s="756">
        <f>'5.  2015-2020 LRAM'!Z60</f>
        <v>1</v>
      </c>
      <c r="F75" s="756">
        <f>'5.  2015-2020 LRAM'!AA60</f>
        <v>0</v>
      </c>
      <c r="G75" s="756">
        <f>'5.  2015-2020 LRAM'!AB60</f>
        <v>0</v>
      </c>
      <c r="H75" s="756">
        <f>'5.  2015-2020 LRAM'!AC60</f>
        <v>0</v>
      </c>
      <c r="I75" s="767">
        <f>'5.  2015-2020 LRAM'!AD60</f>
        <v>0</v>
      </c>
    </row>
    <row r="76" spans="2:26">
      <c r="B76" s="914"/>
      <c r="C76" s="780" t="str">
        <f>'5.  2015-2020 LRAM'!B63</f>
        <v>New Construction and Major Renovation Initiative</v>
      </c>
      <c r="D76" s="773">
        <f>'5.  2015-2020 LRAM'!Y63</f>
        <v>0</v>
      </c>
      <c r="E76" s="756">
        <f>'5.  2015-2020 LRAM'!Z63</f>
        <v>0</v>
      </c>
      <c r="F76" s="756">
        <f>'5.  2015-2020 LRAM'!AA63</f>
        <v>1</v>
      </c>
      <c r="G76" s="756">
        <f>'5.  2015-2020 LRAM'!AB63</f>
        <v>0</v>
      </c>
      <c r="H76" s="756">
        <f>'5.  2015-2020 LRAM'!AC63</f>
        <v>0</v>
      </c>
      <c r="I76" s="767">
        <f>'5.  2015-2020 LRAM'!AD63</f>
        <v>0</v>
      </c>
    </row>
    <row r="77" spans="2:26">
      <c r="B77" s="914"/>
      <c r="C77" s="780" t="str">
        <f>'5.  2015-2020 LRAM'!B70</f>
        <v>Process and Systems Upgrades Initiatives - Project Incentive Initiative</v>
      </c>
      <c r="D77" s="773">
        <f>'5.  2015-2020 LRAM'!Y70</f>
        <v>0</v>
      </c>
      <c r="E77" s="756">
        <f>'5.  2015-2020 LRAM'!Z70</f>
        <v>0</v>
      </c>
      <c r="F77" s="756">
        <f>'5.  2015-2020 LRAM'!AA70</f>
        <v>1</v>
      </c>
      <c r="G77" s="756">
        <f>'5.  2015-2020 LRAM'!AB70</f>
        <v>0</v>
      </c>
      <c r="H77" s="756">
        <f>'5.  2015-2020 LRAM'!AC70</f>
        <v>0</v>
      </c>
      <c r="I77" s="767">
        <f>'5.  2015-2020 LRAM'!AD70</f>
        <v>0</v>
      </c>
    </row>
    <row r="78" spans="2:26">
      <c r="B78" s="914"/>
      <c r="C78" s="780" t="str">
        <f>'5.  2015-2020 LRAM'!B76</f>
        <v>Process and Systems Upgrades Initiatives - Energy Manager Initiative</v>
      </c>
      <c r="D78" s="773">
        <f>'5.  2015-2020 LRAM'!Y76</f>
        <v>0</v>
      </c>
      <c r="E78" s="756">
        <f>'5.  2015-2020 LRAM'!Z76</f>
        <v>0</v>
      </c>
      <c r="F78" s="756">
        <f>'5.  2015-2020 LRAM'!AA76</f>
        <v>1</v>
      </c>
      <c r="G78" s="756">
        <f>'5.  2015-2020 LRAM'!AB76</f>
        <v>0</v>
      </c>
      <c r="H78" s="756">
        <f>'5.  2015-2020 LRAM'!AC76</f>
        <v>0</v>
      </c>
      <c r="I78" s="767">
        <f>'5.  2015-2020 LRAM'!AD76</f>
        <v>0</v>
      </c>
    </row>
    <row r="79" spans="2:26">
      <c r="B79" s="914"/>
      <c r="C79" s="779" t="str">
        <f>'5.  2015-2020 LRAM'!B80</f>
        <v>Low Income Initiative</v>
      </c>
      <c r="D79" s="773">
        <f>'5.  2015-2020 LRAM'!Y80</f>
        <v>1</v>
      </c>
      <c r="E79" s="756">
        <f>'5.  2015-2020 LRAM'!Z80</f>
        <v>0</v>
      </c>
      <c r="F79" s="756">
        <f>'5.  2015-2020 LRAM'!AA80</f>
        <v>0</v>
      </c>
      <c r="G79" s="756">
        <f>'5.  2015-2020 LRAM'!AB80</f>
        <v>0</v>
      </c>
      <c r="H79" s="756">
        <f>'5.  2015-2020 LRAM'!AC80</f>
        <v>0</v>
      </c>
      <c r="I79" s="767">
        <f>'5.  2015-2020 LRAM'!AD80</f>
        <v>0</v>
      </c>
      <c r="O79" s="755"/>
      <c r="Q79" s="755"/>
      <c r="R79" s="755"/>
      <c r="T79" s="755"/>
      <c r="W79" s="755"/>
      <c r="X79" s="755"/>
      <c r="Y79" s="755"/>
      <c r="Z79" s="755"/>
    </row>
    <row r="80" spans="2:26">
      <c r="B80" s="914"/>
      <c r="C80" s="780" t="str">
        <f>'5.  2015-2020 LRAM'!B105</f>
        <v>Save on Energy Coupon Program</v>
      </c>
      <c r="D80" s="773">
        <f>'5.  2015-2020 LRAM'!Y105</f>
        <v>1</v>
      </c>
      <c r="E80" s="756">
        <f>'5.  2015-2020 LRAM'!Z105</f>
        <v>0</v>
      </c>
      <c r="F80" s="756">
        <f>'5.  2015-2020 LRAM'!AA105</f>
        <v>0</v>
      </c>
      <c r="G80" s="756">
        <f>'5.  2015-2020 LRAM'!AB105</f>
        <v>0</v>
      </c>
      <c r="H80" s="756">
        <f>'5.  2015-2020 LRAM'!AC105</f>
        <v>0</v>
      </c>
      <c r="I80" s="767">
        <f>'5.  2015-2020 LRAM'!AD105</f>
        <v>0</v>
      </c>
    </row>
    <row r="81" spans="2:9">
      <c r="B81" s="914"/>
      <c r="C81" s="780" t="str">
        <f>'5.  2015-2020 LRAM'!B108</f>
        <v>Save on Energy Heating and Cooling Program</v>
      </c>
      <c r="D81" s="773">
        <f>'5.  2015-2020 LRAM'!Y108</f>
        <v>1</v>
      </c>
      <c r="E81" s="756">
        <f>'5.  2015-2020 LRAM'!Z108</f>
        <v>0</v>
      </c>
      <c r="F81" s="756">
        <f>'5.  2015-2020 LRAM'!AA108</f>
        <v>0</v>
      </c>
      <c r="G81" s="756">
        <f>'5.  2015-2020 LRAM'!AB108</f>
        <v>0</v>
      </c>
      <c r="H81" s="756">
        <f>'5.  2015-2020 LRAM'!AC108</f>
        <v>0</v>
      </c>
      <c r="I81" s="767">
        <f>'5.  2015-2020 LRAM'!AD108</f>
        <v>0</v>
      </c>
    </row>
    <row r="82" spans="2:9" ht="15" thickBot="1">
      <c r="B82" s="915"/>
      <c r="C82" s="785" t="str">
        <f>'5.  2015-2020 LRAM'!B121</f>
        <v>Save on Energy Retrofit Program</v>
      </c>
      <c r="D82" s="774">
        <f>'5.  2015-2020 LRAM'!Y121</f>
        <v>0</v>
      </c>
      <c r="E82" s="759">
        <f>'5.  2015-2020 LRAM'!Z121</f>
        <v>0.126</v>
      </c>
      <c r="F82" s="759">
        <f>'5.  2015-2020 LRAM'!AA121</f>
        <v>0.874</v>
      </c>
      <c r="G82" s="759">
        <f>'5.  2015-2020 LRAM'!AB121</f>
        <v>0</v>
      </c>
      <c r="H82" s="759">
        <f>'5.  2015-2020 LRAM'!AC121</f>
        <v>0</v>
      </c>
      <c r="I82" s="760">
        <f>'5.  2015-2020 LRAM'!AD121</f>
        <v>0</v>
      </c>
    </row>
    <row r="83" spans="2:9">
      <c r="B83" s="914">
        <v>2016</v>
      </c>
      <c r="C83" s="786" t="str">
        <f>'5.  2015-2020 LRAM'!B287</f>
        <v>Save on Energy Coupon Program</v>
      </c>
      <c r="D83" s="775">
        <f>'5.  2015-2020 LRAM'!Y287</f>
        <v>1</v>
      </c>
      <c r="E83" s="763">
        <f>'5.  2015-2020 LRAM'!Z287</f>
        <v>0</v>
      </c>
      <c r="F83" s="763">
        <f>'5.  2015-2020 LRAM'!AA287</f>
        <v>0</v>
      </c>
      <c r="G83" s="763">
        <f>'5.  2015-2020 LRAM'!AB287</f>
        <v>0</v>
      </c>
      <c r="H83" s="763">
        <f>'5.  2015-2020 LRAM'!AC287</f>
        <v>0</v>
      </c>
      <c r="I83" s="764">
        <f>'5.  2015-2020 LRAM'!AD287</f>
        <v>0</v>
      </c>
    </row>
    <row r="84" spans="2:9">
      <c r="B84" s="914"/>
      <c r="C84" s="780" t="str">
        <f>'5.  2015-2020 LRAM'!B290</f>
        <v>Save on Energy Heating and Cooling Program</v>
      </c>
      <c r="D84" s="773">
        <f>'5.  2015-2020 LRAM'!Y290</f>
        <v>1</v>
      </c>
      <c r="E84" s="756">
        <f>'5.  2015-2020 LRAM'!Z290</f>
        <v>0</v>
      </c>
      <c r="F84" s="756">
        <f>'5.  2015-2020 LRAM'!AA290</f>
        <v>0</v>
      </c>
      <c r="G84" s="756">
        <f>'5.  2015-2020 LRAM'!AB290</f>
        <v>0</v>
      </c>
      <c r="H84" s="756">
        <f>'5.  2015-2020 LRAM'!AC290</f>
        <v>0</v>
      </c>
      <c r="I84" s="758">
        <f>'5.  2015-2020 LRAM'!AD290</f>
        <v>0</v>
      </c>
    </row>
    <row r="85" spans="2:9">
      <c r="B85" s="914"/>
      <c r="C85" s="780" t="str">
        <f>'5.  2015-2020 LRAM'!B300</f>
        <v>Save on Energy Audit Funding Program</v>
      </c>
      <c r="D85" s="773">
        <f>'5.  2015-2020 LRAM'!Y300</f>
        <v>0</v>
      </c>
      <c r="E85" s="756">
        <f>'5.  2015-2020 LRAM'!Z300</f>
        <v>0</v>
      </c>
      <c r="F85" s="756">
        <f>'5.  2015-2020 LRAM'!AA300</f>
        <v>1</v>
      </c>
      <c r="G85" s="756">
        <f>'5.  2015-2020 LRAM'!AB300</f>
        <v>0</v>
      </c>
      <c r="H85" s="756">
        <f>'5.  2015-2020 LRAM'!AC300</f>
        <v>0</v>
      </c>
      <c r="I85" s="758">
        <f>'5.  2015-2020 LRAM'!AD300</f>
        <v>0</v>
      </c>
    </row>
    <row r="86" spans="2:9">
      <c r="B86" s="914"/>
      <c r="C86" s="780" t="str">
        <f>'5.  2015-2020 LRAM'!B303</f>
        <v>Save on Energy Retrofit Program</v>
      </c>
      <c r="D86" s="773">
        <f>'5.  2015-2020 LRAM'!Y303</f>
        <v>0</v>
      </c>
      <c r="E86" s="757">
        <f>'5.  2015-2020 LRAM'!Z303</f>
        <v>0.20300000000000001</v>
      </c>
      <c r="F86" s="757">
        <f>'5.  2015-2020 LRAM'!AA303</f>
        <v>0.79700000000000004</v>
      </c>
      <c r="G86" s="756">
        <f>'5.  2015-2020 LRAM'!AB303</f>
        <v>0</v>
      </c>
      <c r="H86" s="757">
        <f>'5.  2015-2020 LRAM'!AC303</f>
        <v>0</v>
      </c>
      <c r="I86" s="758">
        <f>'5.  2015-2020 LRAM'!AD303</f>
        <v>0</v>
      </c>
    </row>
    <row r="87" spans="2:9">
      <c r="B87" s="914"/>
      <c r="C87" s="780" t="str">
        <f>'5.  2015-2020 LRAM'!B321</f>
        <v>Save on Energy Energy Manager Program</v>
      </c>
      <c r="D87" s="773">
        <f>'5.  2015-2020 LRAM'!Y321</f>
        <v>0</v>
      </c>
      <c r="E87" s="756">
        <f>'5.  2015-2020 LRAM'!Z321</f>
        <v>0</v>
      </c>
      <c r="F87" s="756">
        <f>'5.  2015-2020 LRAM'!AA321</f>
        <v>1</v>
      </c>
      <c r="G87" s="756">
        <f>'5.  2015-2020 LRAM'!AB321</f>
        <v>0</v>
      </c>
      <c r="H87" s="756">
        <f>'5.  2015-2020 LRAM'!AC321</f>
        <v>0</v>
      </c>
      <c r="I87" s="758">
        <f>'5.  2015-2020 LRAM'!AD321</f>
        <v>0</v>
      </c>
    </row>
    <row r="88" spans="2:9" ht="15" thickBot="1">
      <c r="B88" s="915"/>
      <c r="C88" s="785" t="str">
        <f>'5.  2015-2020 LRAM'!B335</f>
        <v>Home Depot Home Appliance Market Uplift Conservation Fund Pilot Program</v>
      </c>
      <c r="D88" s="774">
        <f>'5.  2015-2020 LRAM'!Y335</f>
        <v>1</v>
      </c>
      <c r="E88" s="759">
        <f>'5.  2015-2020 LRAM'!Z335</f>
        <v>0</v>
      </c>
      <c r="F88" s="759">
        <f>'5.  2015-2020 LRAM'!AA335</f>
        <v>0</v>
      </c>
      <c r="G88" s="759">
        <f>'5.  2015-2020 LRAM'!AB335</f>
        <v>0</v>
      </c>
      <c r="H88" s="759">
        <f>'5.  2015-2020 LRAM'!AC335</f>
        <v>0</v>
      </c>
      <c r="I88" s="760">
        <f>'5.  2015-2020 LRAM'!AD335</f>
        <v>0</v>
      </c>
    </row>
    <row r="89" spans="2:9">
      <c r="B89" s="913">
        <v>2017</v>
      </c>
      <c r="C89" s="784" t="str">
        <f>'5.  2015-2020 LRAM'!B469</f>
        <v>Save on Energy Coupon Program</v>
      </c>
      <c r="D89" s="817">
        <f>'5.  2015-2020 LRAM'!Y469</f>
        <v>1</v>
      </c>
      <c r="E89" s="765">
        <f>'5.  2015-2020 LRAM'!Z469</f>
        <v>0</v>
      </c>
      <c r="F89" s="765">
        <f>'5.  2015-2020 LRAM'!AA469</f>
        <v>0</v>
      </c>
      <c r="G89" s="765">
        <f>'5.  2015-2020 LRAM'!AB469</f>
        <v>0</v>
      </c>
      <c r="H89" s="765">
        <f>'5.  2015-2020 LRAM'!AC469</f>
        <v>0</v>
      </c>
      <c r="I89" s="766">
        <f>'5.  2015-2020 LRAM'!AD469</f>
        <v>0</v>
      </c>
    </row>
    <row r="90" spans="2:9">
      <c r="B90" s="914"/>
      <c r="C90" s="812" t="str">
        <f>'5.  2015-2020 LRAM'!B472</f>
        <v>Save on Energy Heating and Cooling Program</v>
      </c>
      <c r="D90" s="818">
        <f>'5.  2015-2020 LRAM'!Y472</f>
        <v>1</v>
      </c>
      <c r="E90" s="819">
        <f>'5.  2015-2020 LRAM'!Z472</f>
        <v>0</v>
      </c>
      <c r="F90" s="819">
        <f>'5.  2015-2020 LRAM'!AA472</f>
        <v>0</v>
      </c>
      <c r="G90" s="819">
        <f>'5.  2015-2020 LRAM'!AB472</f>
        <v>0</v>
      </c>
      <c r="H90" s="819">
        <f>'5.  2015-2020 LRAM'!AC472</f>
        <v>0</v>
      </c>
      <c r="I90" s="813">
        <f>'5.  2015-2020 LRAM'!AD472</f>
        <v>0</v>
      </c>
    </row>
    <row r="91" spans="2:9">
      <c r="B91" s="914"/>
      <c r="C91" s="812" t="str">
        <f>'5.  2015-2020 LRAM'!B478</f>
        <v>Save on Energy Instant Discount Program</v>
      </c>
      <c r="D91" s="818">
        <f>'5.  2015-2020 LRAM'!Y478</f>
        <v>1</v>
      </c>
      <c r="E91" s="819">
        <f>'5.  2015-2020 LRAM'!Z478</f>
        <v>0</v>
      </c>
      <c r="F91" s="819">
        <f>'5.  2015-2020 LRAM'!AA478</f>
        <v>0</v>
      </c>
      <c r="G91" s="819">
        <f>'5.  2015-2020 LRAM'!AB478</f>
        <v>0</v>
      </c>
      <c r="H91" s="819">
        <f>'5.  2015-2020 LRAM'!AC478</f>
        <v>0</v>
      </c>
      <c r="I91" s="813">
        <f>'5.  2015-2020 LRAM'!AD478</f>
        <v>0</v>
      </c>
    </row>
    <row r="92" spans="2:9">
      <c r="B92" s="914"/>
      <c r="C92" s="812" t="str">
        <f>'5.  2015-2020 LRAM'!B485</f>
        <v>Save on Energy Retrofit Program</v>
      </c>
      <c r="D92" s="818">
        <f>'5.  2015-2020 LRAM'!Y485</f>
        <v>0</v>
      </c>
      <c r="E92" s="819">
        <f>'5.  2015-2020 LRAM'!Z485</f>
        <v>0.36299999999999999</v>
      </c>
      <c r="F92" s="819">
        <f>'5.  2015-2020 LRAM'!AA485</f>
        <v>0.63700000000000001</v>
      </c>
      <c r="G92" s="819">
        <f>'5.  2015-2020 LRAM'!AB485</f>
        <v>0</v>
      </c>
      <c r="H92" s="819">
        <f>'5.  2015-2020 LRAM'!AC485</f>
        <v>0</v>
      </c>
      <c r="I92" s="813">
        <f>'5.  2015-2020 LRAM'!AD485</f>
        <v>0</v>
      </c>
    </row>
    <row r="93" spans="2:9">
      <c r="B93" s="914"/>
      <c r="C93" s="812" t="str">
        <f>'5.  2015-2020 LRAM'!B491</f>
        <v>Save on Energy High Performance New Construction Program</v>
      </c>
      <c r="D93" s="818">
        <f>'5.  2015-2020 LRAM'!Y491</f>
        <v>0</v>
      </c>
      <c r="E93" s="819">
        <f>'5.  2015-2020 LRAM'!Z491</f>
        <v>0</v>
      </c>
      <c r="F93" s="819">
        <f>'5.  2015-2020 LRAM'!AA491</f>
        <v>1</v>
      </c>
      <c r="G93" s="819">
        <f>'5.  2015-2020 LRAM'!AB491</f>
        <v>0</v>
      </c>
      <c r="H93" s="819">
        <f>'5.  2015-2020 LRAM'!AC491</f>
        <v>0</v>
      </c>
      <c r="I93" s="813">
        <f>'5.  2015-2020 LRAM'!AD491</f>
        <v>0</v>
      </c>
    </row>
    <row r="94" spans="2:9">
      <c r="B94" s="914"/>
      <c r="C94" s="811" t="str">
        <f>'5.  2015-2020 LRAM'!B494</f>
        <v>Save on Energy Energy Performance Program for Multi-Site Customers</v>
      </c>
      <c r="D94" s="820">
        <f>'5.  2015-2020 LRAM'!Y494</f>
        <v>0</v>
      </c>
      <c r="E94" s="821">
        <f>'5.  2015-2020 LRAM'!Z494</f>
        <v>0</v>
      </c>
      <c r="F94" s="821">
        <f>'5.  2015-2020 LRAM'!AA494</f>
        <v>1</v>
      </c>
      <c r="G94" s="821">
        <f>'5.  2015-2020 LRAM'!AB494</f>
        <v>0</v>
      </c>
      <c r="H94" s="821">
        <f>'5.  2015-2020 LRAM'!AC494</f>
        <v>0</v>
      </c>
      <c r="I94" s="814">
        <f>'5.  2015-2020 LRAM'!AD494</f>
        <v>0</v>
      </c>
    </row>
    <row r="95" spans="2:9">
      <c r="B95" s="914"/>
      <c r="C95" s="811" t="str">
        <f>'5.  2015-2020 LRAM'!B517</f>
        <v>Home Energy Assessment &amp; Retrofit LDC Innovation Fund Pilot Program</v>
      </c>
      <c r="D95" s="820">
        <f>'5.  2015-2020 LRAM'!Y517</f>
        <v>1</v>
      </c>
      <c r="E95" s="821">
        <f>'5.  2015-2020 LRAM'!Z517</f>
        <v>0</v>
      </c>
      <c r="F95" s="821">
        <f>'5.  2015-2020 LRAM'!AA517</f>
        <v>0</v>
      </c>
      <c r="G95" s="821">
        <f>'5.  2015-2020 LRAM'!AB517</f>
        <v>0</v>
      </c>
      <c r="H95" s="821">
        <f>'5.  2015-2020 LRAM'!AC517</f>
        <v>0</v>
      </c>
      <c r="I95" s="814">
        <f>'5.  2015-2020 LRAM'!AD517</f>
        <v>0</v>
      </c>
    </row>
    <row r="96" spans="2:9" ht="15" thickBot="1">
      <c r="B96" s="915"/>
      <c r="C96" s="785" t="str">
        <f>'5.  2015-2020 LRAM'!B520</f>
        <v>Whole Home Pilot Program</v>
      </c>
      <c r="D96" s="822">
        <f>'5.  2015-2020 LRAM'!Y520</f>
        <v>1</v>
      </c>
      <c r="E96" s="823">
        <f>'5.  2015-2020 LRAM'!Z520</f>
        <v>0</v>
      </c>
      <c r="F96" s="823">
        <f>'5.  2015-2020 LRAM'!AA520</f>
        <v>0</v>
      </c>
      <c r="G96" s="823">
        <f>'5.  2015-2020 LRAM'!AB520</f>
        <v>0</v>
      </c>
      <c r="H96" s="823">
        <f>'5.  2015-2020 LRAM'!AC520</f>
        <v>0</v>
      </c>
      <c r="I96" s="815">
        <f>'5.  2015-2020 LRAM'!AD520</f>
        <v>0</v>
      </c>
    </row>
    <row r="97" spans="2:20">
      <c r="B97" s="914">
        <v>2018</v>
      </c>
      <c r="C97" s="786" t="str">
        <f>'5.  2015-2020 LRAM'!B651</f>
        <v>Save on Energy Instant Discount Program</v>
      </c>
      <c r="D97" s="824">
        <f>'5.  2015-2020 LRAM'!Y651</f>
        <v>1</v>
      </c>
      <c r="E97" s="825">
        <f>'5.  2015-2020 LRAM'!Z651</f>
        <v>0</v>
      </c>
      <c r="F97" s="825">
        <f>'5.  2015-2020 LRAM'!AA651</f>
        <v>0</v>
      </c>
      <c r="G97" s="825">
        <f>'5.  2015-2020 LRAM'!AB651</f>
        <v>0</v>
      </c>
      <c r="H97" s="825">
        <f>'5.  2015-2020 LRAM'!AC651</f>
        <v>0</v>
      </c>
      <c r="I97" s="816">
        <f>'5.  2015-2020 LRAM'!AD651</f>
        <v>0</v>
      </c>
    </row>
    <row r="98" spans="2:20">
      <c r="B98" s="914"/>
      <c r="C98" s="780" t="str">
        <f>'5.  2015-2020 LRAM'!B654</f>
        <v>Save on Energy Heating and Cooling Program</v>
      </c>
      <c r="D98" s="818">
        <f>'5.  2015-2020 LRAM'!Y654</f>
        <v>1</v>
      </c>
      <c r="E98" s="819">
        <f>'5.  2015-2020 LRAM'!Z654</f>
        <v>0</v>
      </c>
      <c r="F98" s="819">
        <f>'5.  2015-2020 LRAM'!AA654</f>
        <v>0</v>
      </c>
      <c r="G98" s="819">
        <f>'5.  2015-2020 LRAM'!AB654</f>
        <v>0</v>
      </c>
      <c r="H98" s="819">
        <f>'5.  2015-2020 LRAM'!AC654</f>
        <v>0</v>
      </c>
      <c r="I98" s="813">
        <f>'5.  2015-2020 LRAM'!AD654</f>
        <v>0</v>
      </c>
      <c r="O98" s="916" t="s">
        <v>22</v>
      </c>
      <c r="P98" s="917"/>
      <c r="Q98" s="916" t="s">
        <v>719</v>
      </c>
      <c r="R98" s="917"/>
    </row>
    <row r="99" spans="2:20">
      <c r="B99" s="914"/>
      <c r="C99" s="780" t="str">
        <f>'5.  2015-2020 LRAM'!B667</f>
        <v>Save on Energy Retrofit Program</v>
      </c>
      <c r="D99" s="818">
        <f>'5.  2015-2020 LRAM'!Y667</f>
        <v>0</v>
      </c>
      <c r="E99" s="819">
        <f>'5.  2015-2020 LRAM'!Z667</f>
        <v>0.3</v>
      </c>
      <c r="F99" s="819">
        <f>'5.  2015-2020 LRAM'!AA667</f>
        <v>0.72</v>
      </c>
      <c r="G99" s="819">
        <f>'5.  2015-2020 LRAM'!AB667</f>
        <v>0</v>
      </c>
      <c r="H99" s="819">
        <f>'5.  2015-2020 LRAM'!AC667</f>
        <v>0</v>
      </c>
      <c r="I99" s="813">
        <f>'5.  2015-2020 LRAM'!AD667</f>
        <v>0</v>
      </c>
      <c r="N99" s="826"/>
      <c r="O99" s="827" t="s">
        <v>27</v>
      </c>
      <c r="P99" s="827" t="s">
        <v>28</v>
      </c>
      <c r="Q99" s="827" t="s">
        <v>27</v>
      </c>
      <c r="R99" s="827" t="s">
        <v>28</v>
      </c>
      <c r="T99" s="12" t="s">
        <v>723</v>
      </c>
    </row>
    <row r="100" spans="2:20">
      <c r="B100" s="914"/>
      <c r="C100" s="780" t="str">
        <f>'5.  2015-2020 LRAM'!B670</f>
        <v>Save on Energy Small Business Lighting Program</v>
      </c>
      <c r="D100" s="818">
        <f>'5.  2015-2020 LRAM'!Y670</f>
        <v>0</v>
      </c>
      <c r="E100" s="819">
        <f>'5.  2015-2020 LRAM'!Z670</f>
        <v>1</v>
      </c>
      <c r="F100" s="819">
        <f>'5.  2015-2020 LRAM'!AA670</f>
        <v>0</v>
      </c>
      <c r="G100" s="819">
        <f>'5.  2015-2020 LRAM'!AB670</f>
        <v>0</v>
      </c>
      <c r="H100" s="819">
        <f>'5.  2015-2020 LRAM'!AC670</f>
        <v>0</v>
      </c>
      <c r="I100" s="813">
        <f>'5.  2015-2020 LRAM'!AD670</f>
        <v>0</v>
      </c>
      <c r="N100" s="826" t="s">
        <v>717</v>
      </c>
      <c r="O100" s="828">
        <v>0.3</v>
      </c>
      <c r="P100" s="828">
        <v>0.28000000000000003</v>
      </c>
      <c r="Q100" s="828">
        <v>0.63</v>
      </c>
      <c r="R100" s="828">
        <v>0.56999999999999995</v>
      </c>
      <c r="T100" s="12" t="s">
        <v>720</v>
      </c>
    </row>
    <row r="101" spans="2:20">
      <c r="B101" s="914"/>
      <c r="C101" s="780" t="str">
        <f>'5.  2015-2020 LRAM'!B673</f>
        <v>Save on Energy High Performance New Construction Program</v>
      </c>
      <c r="D101" s="818">
        <f>'5.  2015-2020 LRAM'!Y673</f>
        <v>0</v>
      </c>
      <c r="E101" s="819">
        <f>'5.  2015-2020 LRAM'!Z673</f>
        <v>0</v>
      </c>
      <c r="F101" s="819">
        <f>'5.  2015-2020 LRAM'!AA673</f>
        <v>1</v>
      </c>
      <c r="G101" s="819">
        <f>'5.  2015-2020 LRAM'!AB673</f>
        <v>0</v>
      </c>
      <c r="H101" s="819">
        <f>'5.  2015-2020 LRAM'!AC673</f>
        <v>0</v>
      </c>
      <c r="I101" s="813">
        <f>'5.  2015-2020 LRAM'!AD673</f>
        <v>0</v>
      </c>
      <c r="N101" s="826" t="s">
        <v>718</v>
      </c>
      <c r="O101" s="828">
        <v>0.7</v>
      </c>
      <c r="P101" s="828">
        <v>0.72</v>
      </c>
      <c r="Q101" s="828">
        <v>0.37</v>
      </c>
      <c r="R101" s="828">
        <v>0.43</v>
      </c>
      <c r="T101" s="12" t="s">
        <v>721</v>
      </c>
    </row>
    <row r="102" spans="2:20" ht="15" thickBot="1">
      <c r="B102" s="915"/>
      <c r="C102" s="785" t="str">
        <f>'5.  2015-2020 LRAM'!B676</f>
        <v>Save on Energy Business Refrigeration Program</v>
      </c>
      <c r="D102" s="822">
        <f>'5.  2015-2020 LRAM'!Y676</f>
        <v>0</v>
      </c>
      <c r="E102" s="823">
        <f>'5.  2015-2020 LRAM'!Z676</f>
        <v>0.63</v>
      </c>
      <c r="F102" s="823">
        <f>'5.  2015-2020 LRAM'!AA676</f>
        <v>0.43</v>
      </c>
      <c r="G102" s="823">
        <f>'5.  2015-2020 LRAM'!AB676</f>
        <v>0</v>
      </c>
      <c r="H102" s="823">
        <f>'5.  2015-2020 LRAM'!AC676</f>
        <v>0</v>
      </c>
      <c r="I102" s="815">
        <f>'5.  2015-2020 LRAM'!AD676</f>
        <v>0</v>
      </c>
    </row>
    <row r="103" spans="2:20">
      <c r="B103" s="913">
        <v>2018</v>
      </c>
      <c r="C103" s="784" t="str">
        <f>'7.  Persistence Report'!D158</f>
        <v>Instant Savings Program</v>
      </c>
      <c r="D103" s="846">
        <v>1</v>
      </c>
      <c r="E103" s="847">
        <v>0</v>
      </c>
      <c r="F103" s="847">
        <v>0</v>
      </c>
      <c r="G103" s="847">
        <v>0</v>
      </c>
      <c r="H103" s="847">
        <v>0</v>
      </c>
      <c r="I103" s="848">
        <v>0</v>
      </c>
    </row>
    <row r="104" spans="2:20">
      <c r="B104" s="914"/>
      <c r="C104" s="786" t="str">
        <f>'7.  Persistence Report'!D159</f>
        <v>Save on Energy Heating &amp; Cooling Program</v>
      </c>
      <c r="D104" s="818">
        <v>1</v>
      </c>
      <c r="E104" s="849">
        <v>0</v>
      </c>
      <c r="F104" s="849">
        <v>0</v>
      </c>
      <c r="G104" s="849">
        <v>0</v>
      </c>
      <c r="H104" s="849">
        <v>0</v>
      </c>
      <c r="I104" s="813">
        <v>0</v>
      </c>
      <c r="O104" s="916" t="s">
        <v>22</v>
      </c>
      <c r="P104" s="917"/>
    </row>
    <row r="105" spans="2:20">
      <c r="B105" s="914"/>
      <c r="C105" s="786" t="str">
        <f>'7.  Persistence Report'!D160</f>
        <v>HPNC</v>
      </c>
      <c r="D105" s="818">
        <v>0</v>
      </c>
      <c r="E105" s="849">
        <f>'5.  2015-2020 LRAM'!Z856</f>
        <v>0</v>
      </c>
      <c r="F105" s="849">
        <f>'5.  2015-2020 LRAM'!AA856</f>
        <v>1</v>
      </c>
      <c r="G105" s="849">
        <f>'5.  2015-2020 LRAM'!AB856</f>
        <v>0</v>
      </c>
      <c r="H105" s="849">
        <f>'5.  2015-2020 LRAM'!AC856</f>
        <v>0</v>
      </c>
      <c r="I105" s="849">
        <f>'5.  2015-2020 LRAM'!AD856</f>
        <v>0</v>
      </c>
      <c r="N105" s="826"/>
      <c r="O105" s="827" t="s">
        <v>27</v>
      </c>
      <c r="P105" s="827" t="s">
        <v>28</v>
      </c>
    </row>
    <row r="106" spans="2:20">
      <c r="B106" s="914"/>
      <c r="C106" s="786" t="str">
        <f>'7.  Persistence Report'!D161</f>
        <v>Retrofit</v>
      </c>
      <c r="D106" s="818">
        <v>0</v>
      </c>
      <c r="E106" s="849">
        <f>'5.  2015-2020 LRAM'!Z850</f>
        <v>0.5756</v>
      </c>
      <c r="F106" s="849">
        <f>'5.  2015-2020 LRAM'!AA850</f>
        <v>0.37930000000000003</v>
      </c>
      <c r="G106" s="849">
        <f>'5.  2015-2020 LRAM'!AB850</f>
        <v>0</v>
      </c>
      <c r="H106" s="849">
        <f>'5.  2015-2020 LRAM'!AC850</f>
        <v>0</v>
      </c>
      <c r="I106" s="849">
        <f>'5.  2015-2020 LRAM'!AD850</f>
        <v>0</v>
      </c>
      <c r="N106" s="826" t="s">
        <v>717</v>
      </c>
      <c r="O106" s="852">
        <v>0.5756</v>
      </c>
      <c r="P106" s="851">
        <v>0.62070000000000003</v>
      </c>
    </row>
    <row r="107" spans="2:20" ht="15" thickBot="1">
      <c r="B107" s="915"/>
      <c r="C107" s="850" t="str">
        <f>'7.  Persistence Report'!D162</f>
        <v>Small Business Lighting</v>
      </c>
      <c r="D107" s="822">
        <v>0</v>
      </c>
      <c r="E107" s="823">
        <f>'5.  2015-2020 LRAM'!Z853</f>
        <v>1</v>
      </c>
      <c r="F107" s="823">
        <f>'5.  2015-2020 LRAM'!AA853</f>
        <v>0</v>
      </c>
      <c r="G107" s="823">
        <f>'5.  2015-2020 LRAM'!AB853</f>
        <v>0</v>
      </c>
      <c r="H107" s="823">
        <f>'5.  2015-2020 LRAM'!AC853</f>
        <v>0</v>
      </c>
      <c r="I107" s="823">
        <f>'5.  2015-2020 LRAM'!AD853</f>
        <v>0</v>
      </c>
      <c r="N107" s="826" t="s">
        <v>718</v>
      </c>
      <c r="O107" s="851">
        <v>0.4244</v>
      </c>
      <c r="P107" s="852">
        <v>0.37930000000000003</v>
      </c>
    </row>
    <row r="108" spans="2:20">
      <c r="B108" s="799"/>
      <c r="C108" s="16"/>
      <c r="D108" s="800"/>
      <c r="E108" s="800"/>
      <c r="F108" s="800"/>
      <c r="G108" s="800"/>
      <c r="H108" s="800"/>
      <c r="I108" s="800"/>
    </row>
    <row r="109" spans="2:20">
      <c r="B109" s="799"/>
      <c r="C109" s="16"/>
      <c r="D109" s="800"/>
      <c r="E109" s="800"/>
      <c r="F109" s="800"/>
      <c r="G109" s="800"/>
      <c r="H109" s="800"/>
      <c r="I109" s="800"/>
    </row>
  </sheetData>
  <mergeCells count="14">
    <mergeCell ref="B103:B107"/>
    <mergeCell ref="O104:P104"/>
    <mergeCell ref="Q98:R98"/>
    <mergeCell ref="O98:P98"/>
    <mergeCell ref="B16:W16"/>
    <mergeCell ref="B18:O18"/>
    <mergeCell ref="B22:B32"/>
    <mergeCell ref="B33:B42"/>
    <mergeCell ref="B43:B53"/>
    <mergeCell ref="B97:B102"/>
    <mergeCell ref="B89:B96"/>
    <mergeCell ref="B54:B67"/>
    <mergeCell ref="B68:B82"/>
    <mergeCell ref="B83:B88"/>
  </mergeCells>
  <pageMargins left="0.25" right="0.25" top="0.25" bottom="0.25" header="0.05" footer="0.05"/>
  <pageSetup scale="34"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24</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Instructions!Print_Area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Parisotto, Carlee</cp:lastModifiedBy>
  <cp:lastPrinted>2020-10-09T23:50:19Z</cp:lastPrinted>
  <dcterms:created xsi:type="dcterms:W3CDTF">2012-03-05T18:56:04Z</dcterms:created>
  <dcterms:modified xsi:type="dcterms:W3CDTF">2020-10-09T23:50:44Z</dcterms:modified>
</cp:coreProperties>
</file>