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Regulatory\2021 IRM\Interrogatories\"/>
    </mc:Choice>
  </mc:AlternateContent>
  <bookViews>
    <workbookView xWindow="-110" yWindow="-110" windowWidth="16670" windowHeight="887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4" i="1" l="1"/>
  <c r="H3" i="1"/>
  <c r="I15" i="1"/>
  <c r="I20" i="1" s="1"/>
  <c r="I5" i="1"/>
  <c r="I22" i="1" l="1"/>
  <c r="I31" i="1" s="1"/>
  <c r="I19" i="1"/>
  <c r="I28" i="1" s="1"/>
  <c r="I18" i="1"/>
  <c r="I23" i="1"/>
  <c r="I21" i="1"/>
  <c r="I29" i="1"/>
  <c r="I30" i="1"/>
  <c r="I32" i="1"/>
  <c r="I24" i="1" l="1"/>
  <c r="I27" i="1"/>
  <c r="I33" i="1" s="1"/>
  <c r="H5" i="1" l="1"/>
  <c r="G5" i="1"/>
  <c r="F5" i="1"/>
  <c r="E5" i="1"/>
  <c r="D5" i="1"/>
  <c r="C5" i="1"/>
  <c r="H15" i="1"/>
  <c r="H23" i="1" s="1"/>
  <c r="G15" i="1"/>
  <c r="G23" i="1" s="1"/>
  <c r="F15" i="1"/>
  <c r="F22" i="1" s="1"/>
  <c r="E15" i="1"/>
  <c r="E23" i="1" s="1"/>
  <c r="D15" i="1"/>
  <c r="D21" i="1" s="1"/>
  <c r="G8" i="1"/>
  <c r="G17" i="1" s="1"/>
  <c r="G26" i="1" s="1"/>
  <c r="F8" i="1"/>
  <c r="F17" i="1" s="1"/>
  <c r="F26" i="1" s="1"/>
  <c r="E8" i="1"/>
  <c r="E17" i="1" s="1"/>
  <c r="E26" i="1" s="1"/>
  <c r="D8" i="1"/>
  <c r="D17" i="1" s="1"/>
  <c r="D26" i="1" s="1"/>
  <c r="M8" i="1"/>
  <c r="M17" i="1" s="1"/>
  <c r="M26" i="1" s="1"/>
  <c r="L8" i="1"/>
  <c r="L17" i="1" s="1"/>
  <c r="L26" i="1" s="1"/>
  <c r="K8" i="1"/>
  <c r="K17" i="1" s="1"/>
  <c r="K26" i="1" s="1"/>
  <c r="J8" i="1"/>
  <c r="J17" i="1" s="1"/>
  <c r="J26" i="1" s="1"/>
  <c r="M5" i="1"/>
  <c r="L5" i="1"/>
  <c r="K5" i="1"/>
  <c r="J5" i="1"/>
  <c r="C15" i="1"/>
  <c r="J15" i="1"/>
  <c r="J23" i="1" s="1"/>
  <c r="K15" i="1"/>
  <c r="K23" i="1" s="1"/>
  <c r="L15" i="1"/>
  <c r="L22" i="1" s="1"/>
  <c r="M15" i="1"/>
  <c r="M23" i="1" s="1"/>
  <c r="B5" i="1"/>
  <c r="B15" i="1"/>
  <c r="B22" i="1" s="1"/>
  <c r="B8" i="1"/>
  <c r="B17" i="1" s="1"/>
  <c r="B26" i="1" s="1"/>
  <c r="G19" i="1" l="1"/>
  <c r="G28" i="1" s="1"/>
  <c r="F19" i="1"/>
  <c r="F28" i="1" s="1"/>
  <c r="F20" i="1"/>
  <c r="F29" i="1" s="1"/>
  <c r="G21" i="1"/>
  <c r="G30" i="1" s="1"/>
  <c r="G18" i="1"/>
  <c r="G27" i="1" s="1"/>
  <c r="G20" i="1"/>
  <c r="G29" i="1" s="1"/>
  <c r="F23" i="1"/>
  <c r="F32" i="1" s="1"/>
  <c r="D30" i="1"/>
  <c r="H32" i="1"/>
  <c r="E32" i="1"/>
  <c r="H19" i="1"/>
  <c r="H28" i="1" s="1"/>
  <c r="H21" i="1"/>
  <c r="H30" i="1" s="1"/>
  <c r="H18" i="1"/>
  <c r="H27" i="1" s="1"/>
  <c r="D23" i="1"/>
  <c r="D32" i="1" s="1"/>
  <c r="F31" i="1"/>
  <c r="G32" i="1"/>
  <c r="D19" i="1"/>
  <c r="D28" i="1" s="1"/>
  <c r="D20" i="1"/>
  <c r="D29" i="1" s="1"/>
  <c r="H20" i="1"/>
  <c r="H29" i="1" s="1"/>
  <c r="D22" i="1"/>
  <c r="D31" i="1" s="1"/>
  <c r="D18" i="1"/>
  <c r="D27" i="1" s="1"/>
  <c r="E20" i="1"/>
  <c r="E29" i="1" s="1"/>
  <c r="G22" i="1"/>
  <c r="G31" i="1" s="1"/>
  <c r="H22" i="1"/>
  <c r="H31" i="1" s="1"/>
  <c r="E21" i="1"/>
  <c r="E30" i="1" s="1"/>
  <c r="F21" i="1"/>
  <c r="F30" i="1" s="1"/>
  <c r="E22" i="1"/>
  <c r="E31" i="1" s="1"/>
  <c r="E18" i="1"/>
  <c r="F18" i="1"/>
  <c r="E19" i="1"/>
  <c r="E28" i="1" s="1"/>
  <c r="N15" i="1"/>
  <c r="L31" i="1"/>
  <c r="B19" i="1"/>
  <c r="B21" i="1"/>
  <c r="B30" i="1" s="1"/>
  <c r="B23" i="1"/>
  <c r="B32" i="1" s="1"/>
  <c r="L19" i="1"/>
  <c r="L28" i="1" s="1"/>
  <c r="L21" i="1"/>
  <c r="L30" i="1" s="1"/>
  <c r="L23" i="1"/>
  <c r="L32" i="1" s="1"/>
  <c r="B18" i="1"/>
  <c r="B27" i="1" s="1"/>
  <c r="B20" i="1"/>
  <c r="B29" i="1" s="1"/>
  <c r="L18" i="1"/>
  <c r="L20" i="1"/>
  <c r="L29" i="1" s="1"/>
  <c r="M32" i="1"/>
  <c r="M18" i="1"/>
  <c r="M27" i="1" s="1"/>
  <c r="M19" i="1"/>
  <c r="M28" i="1" s="1"/>
  <c r="M20" i="1"/>
  <c r="M29" i="1" s="1"/>
  <c r="M21" i="1"/>
  <c r="M30" i="1" s="1"/>
  <c r="M22" i="1"/>
  <c r="M31" i="1" s="1"/>
  <c r="J18" i="1"/>
  <c r="J27" i="1" s="1"/>
  <c r="J19" i="1"/>
  <c r="J28" i="1" s="1"/>
  <c r="J20" i="1"/>
  <c r="J29" i="1" s="1"/>
  <c r="J21" i="1"/>
  <c r="J30" i="1" s="1"/>
  <c r="J22" i="1"/>
  <c r="J31" i="1" s="1"/>
  <c r="C18" i="1"/>
  <c r="C27" i="1" s="1"/>
  <c r="K18" i="1"/>
  <c r="K27" i="1" s="1"/>
  <c r="C19" i="1"/>
  <c r="C28" i="1" s="1"/>
  <c r="K19" i="1"/>
  <c r="K28" i="1" s="1"/>
  <c r="C20" i="1"/>
  <c r="C29" i="1" s="1"/>
  <c r="K20" i="1"/>
  <c r="K29" i="1" s="1"/>
  <c r="C21" i="1"/>
  <c r="C30" i="1" s="1"/>
  <c r="K21" i="1"/>
  <c r="K30" i="1" s="1"/>
  <c r="C22" i="1"/>
  <c r="C31" i="1" s="1"/>
  <c r="K22" i="1"/>
  <c r="K31" i="1" s="1"/>
  <c r="C23" i="1"/>
  <c r="C32" i="1" s="1"/>
  <c r="N5" i="1"/>
  <c r="J32" i="1"/>
  <c r="K32" i="1"/>
  <c r="B31" i="1"/>
  <c r="G24" i="1" l="1"/>
  <c r="G33" i="1"/>
  <c r="H33" i="1"/>
  <c r="D33" i="1"/>
  <c r="E24" i="1"/>
  <c r="E27" i="1"/>
  <c r="E33" i="1" s="1"/>
  <c r="H24" i="1"/>
  <c r="D24" i="1"/>
  <c r="L24" i="1"/>
  <c r="B24" i="1"/>
  <c r="F24" i="1"/>
  <c r="F27" i="1"/>
  <c r="F33" i="1" s="1"/>
  <c r="L27" i="1"/>
  <c r="L33" i="1" s="1"/>
  <c r="B28" i="1"/>
  <c r="B33" i="1" s="1"/>
  <c r="N32" i="1"/>
  <c r="N29" i="1"/>
  <c r="J24" i="1"/>
  <c r="M24" i="1"/>
  <c r="N30" i="1"/>
  <c r="M33" i="1"/>
  <c r="C24" i="1"/>
  <c r="N31" i="1"/>
  <c r="K24" i="1"/>
  <c r="C33" i="1"/>
  <c r="J33" i="1"/>
  <c r="K33" i="1"/>
  <c r="N28" i="1" l="1"/>
  <c r="N27" i="1"/>
  <c r="N33" i="1" l="1"/>
  <c r="O32" i="1" s="1"/>
  <c r="O28" i="1" l="1"/>
  <c r="O31" i="1"/>
  <c r="O30" i="1"/>
  <c r="O27" i="1"/>
  <c r="O29" i="1"/>
  <c r="C8" i="1" l="1"/>
  <c r="C17" i="1" s="1"/>
  <c r="C26" i="1" s="1"/>
</calcChain>
</file>

<file path=xl/sharedStrings.xml><?xml version="1.0" encoding="utf-8"?>
<sst xmlns="http://schemas.openxmlformats.org/spreadsheetml/2006/main" count="42" uniqueCount="27">
  <si>
    <t>2016 GA Rate Rider</t>
  </si>
  <si>
    <t>Principal in 1595-2016 at December 31, 2019</t>
  </si>
  <si>
    <t>Forecasted interest in 1595-2016 at December 31, 2019</t>
  </si>
  <si>
    <t>Total Proposed Disposition</t>
  </si>
  <si>
    <t>Rate Class</t>
  </si>
  <si>
    <t>Residential</t>
  </si>
  <si>
    <t>General Service less than 50 kW</t>
  </si>
  <si>
    <t>General Service 50 - 4,999 kW</t>
  </si>
  <si>
    <t>Unmetered Scattered Load</t>
  </si>
  <si>
    <t>Sentinel Light</t>
  </si>
  <si>
    <t>Street Light</t>
  </si>
  <si>
    <t>Total</t>
  </si>
  <si>
    <t>Historic Balances for Disposition</t>
  </si>
  <si>
    <t>Historic Percentage Shares</t>
  </si>
  <si>
    <t>Sources of 1595 Account Balance</t>
  </si>
  <si>
    <t>Allocated December 2019 Balance</t>
  </si>
  <si>
    <t>1595-2016 Total</t>
  </si>
  <si>
    <t>% Share for 1595-2016</t>
  </si>
  <si>
    <t>1595-2014</t>
  </si>
  <si>
    <t>1595-2013</t>
  </si>
  <si>
    <t>1595-2012</t>
  </si>
  <si>
    <t>1595-2009</t>
  </si>
  <si>
    <t>2016 LV VA</t>
  </si>
  <si>
    <t>2016 SME Charge VA</t>
  </si>
  <si>
    <t>2016 RSVA WMS Charge</t>
  </si>
  <si>
    <t>2016 RTSR - Network</t>
  </si>
  <si>
    <t>2016 RTSR - Connection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</si>
</sst>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0.0%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">
    <xf numFmtId="0" fontId="0" fillId="0" borderId="0" xfId="0"/>
    <xf numFmtId="0" fontId="3" fillId="0" borderId="0" xfId="0" applyFont="1"/>
    <xf numFmtId="165" fontId="0" fillId="0" borderId="0" xfId="2" applyNumberFormat="1" applyFont="1"/>
    <xf numFmtId="166" fontId="0" fillId="0" borderId="0" xfId="1" applyNumberFormat="1" applyFont="1"/>
    <xf numFmtId="166" fontId="0" fillId="2" borderId="0" xfId="1" applyNumberFormat="1" applyFont="1" applyFill="1"/>
    <xf numFmtId="165" fontId="2" fillId="0" borderId="0" xfId="2" applyNumberFormat="1" applyFont="1"/>
    <xf numFmtId="0" fontId="3" fillId="0" borderId="0" xfId="0" applyFont="1" applyAlignment="1">
      <alignment horizontal="center" wrapText="1"/>
    </xf>
    <xf numFmtId="166" fontId="2" fillId="0" borderId="0" xfId="1" applyNumberFormat="1" applyFont="1" applyAlignment="1">
      <alignment horizontal="center" wrapText="1"/>
    </xf>
    <xf numFmtId="0" fontId="2" fillId="0" borderId="0" xfId="1" applyNumberFormat="1" applyFont="1" applyAlignment="1">
      <alignment horizontal="center" wrapText="1"/>
    </xf>
    <xf numFmtId="0" fontId="2" fillId="0" borderId="0" xfId="0" applyFont="1" applyAlignment="1">
      <alignment horizont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3"/>
  <sheetViews>
    <sheetView tabSelected="1" zoomScaleNormal="100" workbookViewId="0"/>
  </sheetViews>
  <sheetFormatPr defaultRowHeight="14.5" x14ac:dyDescent="0.35"/>
  <cols>
    <col min="1" max="1" width="47.1796875" bestFit="1" customWidth="1"/>
    <col min="2" max="14" width="13.6328125" customWidth="1"/>
    <col min="15" max="15" width="20.81640625" bestFit="1" customWidth="1"/>
  </cols>
  <sheetData>
    <row r="1" spans="1:14" x14ac:dyDescent="0.35">
      <c r="A1" s="1" t="s">
        <v>14</v>
      </c>
    </row>
    <row r="2" spans="1:14" s="9" customFormat="1" ht="29" x14ac:dyDescent="0.35">
      <c r="B2" s="9" t="s">
        <v>0</v>
      </c>
      <c r="C2" s="9" t="s">
        <v>22</v>
      </c>
      <c r="D2" s="9" t="s">
        <v>23</v>
      </c>
      <c r="E2" s="9" t="s">
        <v>24</v>
      </c>
      <c r="F2" s="9" t="s">
        <v>25</v>
      </c>
      <c r="G2" s="9" t="s">
        <v>26</v>
      </c>
      <c r="H2" s="9">
        <v>1588</v>
      </c>
      <c r="I2" s="9">
        <v>1589</v>
      </c>
      <c r="J2" s="9" t="s">
        <v>21</v>
      </c>
      <c r="K2" s="9" t="s">
        <v>20</v>
      </c>
      <c r="L2" s="9" t="s">
        <v>19</v>
      </c>
      <c r="M2" s="9" t="s">
        <v>18</v>
      </c>
      <c r="N2" s="9" t="s">
        <v>11</v>
      </c>
    </row>
    <row r="3" spans="1:14" x14ac:dyDescent="0.35">
      <c r="A3" t="s">
        <v>1</v>
      </c>
      <c r="B3" s="4"/>
      <c r="C3" s="4">
        <v>101817</v>
      </c>
      <c r="D3" s="4">
        <v>-4677</v>
      </c>
      <c r="E3" s="4">
        <v>6164</v>
      </c>
      <c r="F3" s="4">
        <v>-96692</v>
      </c>
      <c r="G3" s="4">
        <v>-157935</v>
      </c>
      <c r="H3" s="4">
        <f>183234</f>
        <v>183234</v>
      </c>
      <c r="I3" s="4">
        <v>443215</v>
      </c>
      <c r="J3" s="4">
        <v>-267</v>
      </c>
      <c r="K3" s="4">
        <v>61748</v>
      </c>
      <c r="L3" s="4">
        <v>148981</v>
      </c>
      <c r="M3" s="4">
        <v>1254861</v>
      </c>
      <c r="N3" s="3"/>
    </row>
    <row r="4" spans="1:14" x14ac:dyDescent="0.35">
      <c r="A4" t="s">
        <v>2</v>
      </c>
      <c r="B4" s="4"/>
      <c r="C4" s="4">
        <v>1907</v>
      </c>
      <c r="D4" s="4">
        <v>-83</v>
      </c>
      <c r="E4" s="4">
        <v>2148</v>
      </c>
      <c r="F4" s="4">
        <v>-1891</v>
      </c>
      <c r="G4" s="4">
        <v>-3006</v>
      </c>
      <c r="H4" s="4">
        <f>8154</f>
        <v>8154</v>
      </c>
      <c r="I4" s="4">
        <v>2567</v>
      </c>
      <c r="J4" s="4">
        <v>622</v>
      </c>
      <c r="K4" s="4">
        <v>-37469</v>
      </c>
      <c r="L4" s="4">
        <v>-55468</v>
      </c>
      <c r="M4" s="4">
        <v>-1254861</v>
      </c>
      <c r="N4" s="3"/>
    </row>
    <row r="5" spans="1:14" x14ac:dyDescent="0.35">
      <c r="A5" t="s">
        <v>3</v>
      </c>
      <c r="B5" s="3">
        <f>SUM(B3:B4)</f>
        <v>0</v>
      </c>
      <c r="C5" s="3">
        <f t="shared" ref="C5" si="0">SUM(C3:C4)</f>
        <v>103724</v>
      </c>
      <c r="D5" s="3">
        <f t="shared" ref="D5" si="1">SUM(D3:D4)</f>
        <v>-4760</v>
      </c>
      <c r="E5" s="3">
        <f t="shared" ref="E5" si="2">SUM(E3:E4)</f>
        <v>8312</v>
      </c>
      <c r="F5" s="3">
        <f t="shared" ref="F5" si="3">SUM(F3:F4)</f>
        <v>-98583</v>
      </c>
      <c r="G5" s="3">
        <f t="shared" ref="G5" si="4">SUM(G3:G4)</f>
        <v>-160941</v>
      </c>
      <c r="H5" s="3">
        <f t="shared" ref="H5:I5" si="5">SUM(H3:H4)</f>
        <v>191388</v>
      </c>
      <c r="I5" s="3">
        <f t="shared" si="5"/>
        <v>445782</v>
      </c>
      <c r="J5" s="3">
        <f t="shared" ref="J5:M5" si="6">SUM(J3:J4)</f>
        <v>355</v>
      </c>
      <c r="K5" s="3">
        <f t="shared" si="6"/>
        <v>24279</v>
      </c>
      <c r="L5" s="3">
        <f t="shared" si="6"/>
        <v>93513</v>
      </c>
      <c r="M5" s="3">
        <f t="shared" si="6"/>
        <v>0</v>
      </c>
      <c r="N5" s="3">
        <f>SUM(B5:M5)</f>
        <v>603069</v>
      </c>
    </row>
    <row r="6" spans="1:14" x14ac:dyDescent="0.35"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x14ac:dyDescent="0.35">
      <c r="A7" s="1" t="s">
        <v>12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</row>
    <row r="8" spans="1:14" s="9" customFormat="1" ht="29" x14ac:dyDescent="0.35">
      <c r="A8" s="9" t="s">
        <v>4</v>
      </c>
      <c r="B8" s="7" t="str">
        <f>B2</f>
        <v>2016 GA Rate Rider</v>
      </c>
      <c r="C8" s="7" t="str">
        <f t="shared" ref="C8:M8" si="7">C2</f>
        <v>2016 LV VA</v>
      </c>
      <c r="D8" s="7" t="str">
        <f t="shared" si="7"/>
        <v>2016 SME Charge VA</v>
      </c>
      <c r="E8" s="7" t="str">
        <f t="shared" si="7"/>
        <v>2016 RSVA WMS Charge</v>
      </c>
      <c r="F8" s="7" t="str">
        <f t="shared" si="7"/>
        <v>2016 RTSR - Network</v>
      </c>
      <c r="G8" s="7" t="str">
        <f t="shared" si="7"/>
        <v>2016 RTSR - Connection</v>
      </c>
      <c r="H8" s="8">
        <v>1588</v>
      </c>
      <c r="I8" s="8">
        <v>1589</v>
      </c>
      <c r="J8" s="7" t="str">
        <f t="shared" si="7"/>
        <v>1595-2009</v>
      </c>
      <c r="K8" s="7" t="str">
        <f t="shared" si="7"/>
        <v>1595-2012</v>
      </c>
      <c r="L8" s="7" t="str">
        <f t="shared" si="7"/>
        <v>1595-2013</v>
      </c>
      <c r="M8" s="7" t="str">
        <f t="shared" si="7"/>
        <v>1595-2014</v>
      </c>
      <c r="N8" s="7"/>
    </row>
    <row r="9" spans="1:14" x14ac:dyDescent="0.35">
      <c r="A9" t="s">
        <v>5</v>
      </c>
      <c r="B9" s="4"/>
      <c r="C9" s="4">
        <v>66092</v>
      </c>
      <c r="D9" s="4">
        <v>-4460</v>
      </c>
      <c r="E9" s="4">
        <v>5296</v>
      </c>
      <c r="F9" s="4">
        <v>-62816</v>
      </c>
      <c r="G9" s="4">
        <v>-102551</v>
      </c>
      <c r="H9" s="4">
        <v>121951</v>
      </c>
      <c r="I9" s="4">
        <v>67706</v>
      </c>
      <c r="J9" s="4">
        <v>241</v>
      </c>
      <c r="K9" s="4">
        <v>16454</v>
      </c>
      <c r="L9" s="4">
        <v>63374</v>
      </c>
      <c r="M9" s="4"/>
      <c r="N9" s="3"/>
    </row>
    <row r="10" spans="1:14" x14ac:dyDescent="0.35">
      <c r="A10" t="s">
        <v>6</v>
      </c>
      <c r="B10" s="4"/>
      <c r="C10" s="4">
        <v>14433</v>
      </c>
      <c r="D10" s="4">
        <v>-300</v>
      </c>
      <c r="E10" s="4">
        <v>1157</v>
      </c>
      <c r="F10" s="4">
        <v>-13718</v>
      </c>
      <c r="G10" s="4">
        <v>-22395</v>
      </c>
      <c r="H10" s="4">
        <v>26632</v>
      </c>
      <c r="I10" s="4">
        <v>42095</v>
      </c>
      <c r="J10" s="4">
        <v>49</v>
      </c>
      <c r="K10" s="4">
        <v>3319</v>
      </c>
      <c r="L10" s="4">
        <v>12783</v>
      </c>
      <c r="M10" s="4"/>
      <c r="N10" s="3"/>
    </row>
    <row r="11" spans="1:14" x14ac:dyDescent="0.35">
      <c r="A11" t="s">
        <v>7</v>
      </c>
      <c r="B11" s="4"/>
      <c r="C11" s="4">
        <v>22284</v>
      </c>
      <c r="D11" s="4">
        <v>0</v>
      </c>
      <c r="E11" s="4">
        <v>1786</v>
      </c>
      <c r="F11" s="4">
        <v>-21179</v>
      </c>
      <c r="G11" s="4">
        <v>-34576</v>
      </c>
      <c r="H11" s="4">
        <v>41118</v>
      </c>
      <c r="I11" s="4">
        <v>325598</v>
      </c>
      <c r="J11" s="4">
        <v>62</v>
      </c>
      <c r="K11" s="4">
        <v>4259</v>
      </c>
      <c r="L11" s="4">
        <v>16402</v>
      </c>
      <c r="M11" s="4"/>
      <c r="N11" s="3"/>
    </row>
    <row r="12" spans="1:14" x14ac:dyDescent="0.35">
      <c r="A12" t="s">
        <v>8</v>
      </c>
      <c r="B12" s="4"/>
      <c r="C12" s="4">
        <v>13</v>
      </c>
      <c r="D12" s="4">
        <v>0</v>
      </c>
      <c r="E12" s="4">
        <v>1</v>
      </c>
      <c r="F12" s="4">
        <v>-12</v>
      </c>
      <c r="G12" s="4">
        <v>-20</v>
      </c>
      <c r="H12" s="4">
        <v>24</v>
      </c>
      <c r="I12" s="4">
        <v>199</v>
      </c>
      <c r="J12" s="4">
        <v>1</v>
      </c>
      <c r="K12" s="4">
        <v>58</v>
      </c>
      <c r="L12" s="4">
        <v>224</v>
      </c>
      <c r="M12" s="4"/>
      <c r="N12" s="3"/>
    </row>
    <row r="13" spans="1:14" x14ac:dyDescent="0.35">
      <c r="A13" t="s">
        <v>9</v>
      </c>
      <c r="B13" s="4"/>
      <c r="C13" s="4">
        <v>708</v>
      </c>
      <c r="D13" s="4">
        <v>0</v>
      </c>
      <c r="E13" s="4">
        <v>57</v>
      </c>
      <c r="F13" s="4">
        <v>-672</v>
      </c>
      <c r="G13" s="4">
        <v>-1098</v>
      </c>
      <c r="H13" s="4">
        <v>1306</v>
      </c>
      <c r="I13" s="4">
        <v>10141</v>
      </c>
      <c r="J13" s="4">
        <v>0</v>
      </c>
      <c r="K13" s="4">
        <v>12</v>
      </c>
      <c r="L13" s="4">
        <v>47</v>
      </c>
      <c r="M13" s="4"/>
      <c r="N13" s="3"/>
    </row>
    <row r="14" spans="1:14" x14ac:dyDescent="0.35">
      <c r="A14" t="s">
        <v>10</v>
      </c>
      <c r="B14" s="4">
        <v>0</v>
      </c>
      <c r="C14" s="4">
        <v>194</v>
      </c>
      <c r="D14" s="4">
        <v>0</v>
      </c>
      <c r="E14" s="4">
        <v>16</v>
      </c>
      <c r="F14" s="4">
        <v>-184</v>
      </c>
      <c r="G14" s="4">
        <v>-301</v>
      </c>
      <c r="H14" s="4">
        <v>358</v>
      </c>
      <c r="I14" s="4">
        <v>43</v>
      </c>
      <c r="J14" s="4">
        <v>3</v>
      </c>
      <c r="K14" s="4">
        <v>175</v>
      </c>
      <c r="L14" s="4">
        <v>673</v>
      </c>
      <c r="M14" s="4"/>
      <c r="N14" s="3"/>
    </row>
    <row r="15" spans="1:14" x14ac:dyDescent="0.35">
      <c r="A15" t="s">
        <v>11</v>
      </c>
      <c r="B15" s="3">
        <f>SUM(B9:B14)</f>
        <v>0</v>
      </c>
      <c r="C15" s="3">
        <f t="shared" ref="C15:M15" si="8">SUM(C9:C14)</f>
        <v>103724</v>
      </c>
      <c r="D15" s="3">
        <f t="shared" ref="D15" si="9">SUM(D9:D14)</f>
        <v>-4760</v>
      </c>
      <c r="E15" s="3">
        <f t="shared" ref="E15" si="10">SUM(E9:E14)</f>
        <v>8313</v>
      </c>
      <c r="F15" s="3">
        <f t="shared" ref="F15" si="11">SUM(F9:F14)</f>
        <v>-98581</v>
      </c>
      <c r="G15" s="3">
        <f t="shared" ref="G15" si="12">SUM(G9:G14)</f>
        <v>-160941</v>
      </c>
      <c r="H15" s="3">
        <f t="shared" ref="H15:I15" si="13">SUM(H9:H14)</f>
        <v>191389</v>
      </c>
      <c r="I15" s="3">
        <f t="shared" si="13"/>
        <v>445782</v>
      </c>
      <c r="J15" s="3">
        <f t="shared" si="8"/>
        <v>356</v>
      </c>
      <c r="K15" s="3">
        <f t="shared" si="8"/>
        <v>24277</v>
      </c>
      <c r="L15" s="3">
        <f t="shared" si="8"/>
        <v>93503</v>
      </c>
      <c r="M15" s="3">
        <f t="shared" si="8"/>
        <v>0</v>
      </c>
      <c r="N15" s="3">
        <f>SUM(B15:M15)</f>
        <v>603062</v>
      </c>
    </row>
    <row r="16" spans="1:14" x14ac:dyDescent="0.35">
      <c r="D16">
        <v>0</v>
      </c>
    </row>
    <row r="17" spans="1:15" s="9" customFormat="1" ht="29" x14ac:dyDescent="0.35">
      <c r="A17" s="6" t="s">
        <v>13</v>
      </c>
      <c r="B17" s="9" t="str">
        <f>B8</f>
        <v>2016 GA Rate Rider</v>
      </c>
      <c r="C17" s="9" t="str">
        <f t="shared" ref="C17:M17" si="14">C8</f>
        <v>2016 LV VA</v>
      </c>
      <c r="D17" s="9" t="str">
        <f t="shared" ref="D17:G17" si="15">D8</f>
        <v>2016 SME Charge VA</v>
      </c>
      <c r="E17" s="9" t="str">
        <f t="shared" si="15"/>
        <v>2016 RSVA WMS Charge</v>
      </c>
      <c r="F17" s="9" t="str">
        <f t="shared" si="15"/>
        <v>2016 RTSR - Network</v>
      </c>
      <c r="G17" s="9" t="str">
        <f t="shared" si="15"/>
        <v>2016 RTSR - Connection</v>
      </c>
      <c r="H17" s="8">
        <v>1588</v>
      </c>
      <c r="I17" s="8">
        <v>1589</v>
      </c>
      <c r="J17" s="9" t="str">
        <f t="shared" si="14"/>
        <v>1595-2009</v>
      </c>
      <c r="K17" s="9" t="str">
        <f t="shared" si="14"/>
        <v>1595-2012</v>
      </c>
      <c r="L17" s="9" t="str">
        <f t="shared" si="14"/>
        <v>1595-2013</v>
      </c>
      <c r="M17" s="9" t="str">
        <f t="shared" si="14"/>
        <v>1595-2014</v>
      </c>
    </row>
    <row r="18" spans="1:15" x14ac:dyDescent="0.35">
      <c r="A18" t="s">
        <v>5</v>
      </c>
      <c r="B18" s="2" t="str">
        <f>IFERROR(B9/B$15,"")</f>
        <v/>
      </c>
      <c r="C18" s="2">
        <f t="shared" ref="C18:M18" si="16">IFERROR(C9/C$15,"")</f>
        <v>0.63719100690293473</v>
      </c>
      <c r="D18" s="2">
        <f t="shared" ref="D18:H18" si="17">IFERROR(D9/D$15,"")</f>
        <v>0.93697478991596639</v>
      </c>
      <c r="E18" s="2">
        <f t="shared" si="17"/>
        <v>0.63707446168651505</v>
      </c>
      <c r="F18" s="2">
        <f t="shared" si="17"/>
        <v>0.63720189488846735</v>
      </c>
      <c r="G18" s="2">
        <f t="shared" si="17"/>
        <v>0.63719623961575977</v>
      </c>
      <c r="H18" s="2">
        <f t="shared" si="17"/>
        <v>0.63718918015141934</v>
      </c>
      <c r="I18" s="2">
        <f t="shared" ref="I18" si="18">IFERROR(I9/I$15,"")</f>
        <v>0.15188141288791382</v>
      </c>
      <c r="J18" s="2">
        <f t="shared" si="16"/>
        <v>0.6769662921348315</v>
      </c>
      <c r="K18" s="2">
        <f t="shared" si="16"/>
        <v>0.67776084359681998</v>
      </c>
      <c r="L18" s="2">
        <f t="shared" si="16"/>
        <v>0.67777504465097371</v>
      </c>
      <c r="M18" s="2" t="str">
        <f t="shared" si="16"/>
        <v/>
      </c>
    </row>
    <row r="19" spans="1:15" x14ac:dyDescent="0.35">
      <c r="A19" t="s">
        <v>6</v>
      </c>
      <c r="B19" s="2" t="str">
        <f t="shared" ref="B19:M19" si="19">IFERROR(B10/B$15,"")</f>
        <v/>
      </c>
      <c r="C19" s="2">
        <f t="shared" si="19"/>
        <v>0.139148123867186</v>
      </c>
      <c r="D19" s="2">
        <f t="shared" ref="D19:H19" si="20">IFERROR(D10/D$15,"")</f>
        <v>6.3025210084033612E-2</v>
      </c>
      <c r="E19" s="2">
        <f t="shared" si="20"/>
        <v>0.13917959821965595</v>
      </c>
      <c r="F19" s="2">
        <f t="shared" si="20"/>
        <v>0.13915460382832393</v>
      </c>
      <c r="G19" s="2">
        <f t="shared" si="20"/>
        <v>0.13915037187540777</v>
      </c>
      <c r="H19" s="2">
        <f t="shared" si="20"/>
        <v>0.13915115288757451</v>
      </c>
      <c r="I19" s="2">
        <f t="shared" ref="I19" si="21">IFERROR(I10/I$15,"")</f>
        <v>9.4429564226460469E-2</v>
      </c>
      <c r="J19" s="2">
        <f t="shared" si="19"/>
        <v>0.13764044943820225</v>
      </c>
      <c r="K19" s="2">
        <f t="shared" si="19"/>
        <v>0.13671376199695184</v>
      </c>
      <c r="L19" s="2">
        <f t="shared" si="19"/>
        <v>0.1367121910526935</v>
      </c>
      <c r="M19" s="2" t="str">
        <f t="shared" si="19"/>
        <v/>
      </c>
    </row>
    <row r="20" spans="1:15" x14ac:dyDescent="0.35">
      <c r="A20" t="s">
        <v>7</v>
      </c>
      <c r="B20" s="2" t="str">
        <f t="shared" ref="B20:M20" si="22">IFERROR(B11/B$15,"")</f>
        <v/>
      </c>
      <c r="C20" s="2">
        <f t="shared" si="22"/>
        <v>0.21483938143534764</v>
      </c>
      <c r="D20" s="2">
        <f t="shared" ref="D20:H20" si="23">IFERROR(D11/D$15,"")</f>
        <v>0</v>
      </c>
      <c r="E20" s="2">
        <f t="shared" si="23"/>
        <v>0.21484421989654759</v>
      </c>
      <c r="F20" s="2">
        <f t="shared" si="23"/>
        <v>0.21483855915440095</v>
      </c>
      <c r="G20" s="2">
        <f t="shared" si="23"/>
        <v>0.21483649287627143</v>
      </c>
      <c r="H20" s="2">
        <f t="shared" si="23"/>
        <v>0.21483993332950169</v>
      </c>
      <c r="I20" s="2">
        <f t="shared" ref="I20" si="24">IFERROR(I11/I$15,"")</f>
        <v>0.73039736911764042</v>
      </c>
      <c r="J20" s="2">
        <f t="shared" si="22"/>
        <v>0.17415730337078653</v>
      </c>
      <c r="K20" s="2">
        <f t="shared" si="22"/>
        <v>0.17543353791654653</v>
      </c>
      <c r="L20" s="2">
        <f t="shared" si="22"/>
        <v>0.17541683154551191</v>
      </c>
      <c r="M20" s="2" t="str">
        <f t="shared" si="22"/>
        <v/>
      </c>
    </row>
    <row r="21" spans="1:15" x14ac:dyDescent="0.35">
      <c r="A21" t="s">
        <v>8</v>
      </c>
      <c r="B21" s="2" t="str">
        <f t="shared" ref="B21:M21" si="25">IFERROR(B12/B$15,"")</f>
        <v/>
      </c>
      <c r="C21" s="2">
        <f t="shared" si="25"/>
        <v>1.2533261347422004E-4</v>
      </c>
      <c r="D21" s="2">
        <f t="shared" ref="D21:H21" si="26">IFERROR(D12/D$15,"")</f>
        <v>0</v>
      </c>
      <c r="E21" s="2">
        <f t="shared" si="26"/>
        <v>1.2029351617947793E-4</v>
      </c>
      <c r="F21" s="2">
        <f t="shared" si="26"/>
        <v>1.2172731053651313E-4</v>
      </c>
      <c r="G21" s="2">
        <f t="shared" si="26"/>
        <v>1.2426914210797747E-4</v>
      </c>
      <c r="H21" s="2">
        <f t="shared" si="26"/>
        <v>1.253990563721008E-4</v>
      </c>
      <c r="I21" s="2">
        <f t="shared" ref="I21" si="27">IFERROR(I12/I$15,"")</f>
        <v>4.4640653951931664E-4</v>
      </c>
      <c r="J21" s="2">
        <f t="shared" si="25"/>
        <v>2.8089887640449437E-3</v>
      </c>
      <c r="K21" s="2">
        <f t="shared" si="25"/>
        <v>2.3890925567409483E-3</v>
      </c>
      <c r="L21" s="2">
        <f t="shared" si="25"/>
        <v>2.3956450595168069E-3</v>
      </c>
      <c r="M21" s="2" t="str">
        <f t="shared" si="25"/>
        <v/>
      </c>
    </row>
    <row r="22" spans="1:15" x14ac:dyDescent="0.35">
      <c r="A22" t="s">
        <v>9</v>
      </c>
      <c r="B22" s="2" t="str">
        <f t="shared" ref="B22:M22" si="28">IFERROR(B13/B$15,"")</f>
        <v/>
      </c>
      <c r="C22" s="2">
        <f t="shared" si="28"/>
        <v>6.8258069492113686E-3</v>
      </c>
      <c r="D22" s="2">
        <f t="shared" ref="D22:H22" si="29">IFERROR(D13/D$15,"")</f>
        <v>0</v>
      </c>
      <c r="E22" s="2">
        <f t="shared" si="29"/>
        <v>6.8567304222302422E-3</v>
      </c>
      <c r="F22" s="2">
        <f t="shared" si="29"/>
        <v>6.8167293900447349E-3</v>
      </c>
      <c r="G22" s="2">
        <f t="shared" si="29"/>
        <v>6.8223759017279626E-3</v>
      </c>
      <c r="H22" s="2">
        <f t="shared" si="29"/>
        <v>6.8237986509151515E-3</v>
      </c>
      <c r="I22" s="2">
        <f t="shared" ref="I22" si="30">IFERROR(I13/I$15,"")</f>
        <v>2.2748787523946684E-2</v>
      </c>
      <c r="J22" s="2">
        <f t="shared" si="28"/>
        <v>0</v>
      </c>
      <c r="K22" s="2">
        <f t="shared" si="28"/>
        <v>4.9429501173950657E-4</v>
      </c>
      <c r="L22" s="2">
        <f t="shared" si="28"/>
        <v>5.0265766873790142E-4</v>
      </c>
      <c r="M22" s="2" t="str">
        <f t="shared" si="28"/>
        <v/>
      </c>
    </row>
    <row r="23" spans="1:15" x14ac:dyDescent="0.35">
      <c r="A23" t="s">
        <v>10</v>
      </c>
      <c r="B23" s="2" t="str">
        <f t="shared" ref="B23:M23" si="31">IFERROR(B14/B$15,"")</f>
        <v/>
      </c>
      <c r="C23" s="2">
        <f t="shared" si="31"/>
        <v>1.870348231846053E-3</v>
      </c>
      <c r="D23" s="2">
        <f t="shared" ref="D23:H23" si="32">IFERROR(D14/D$15,"")</f>
        <v>0</v>
      </c>
      <c r="E23" s="2">
        <f t="shared" si="32"/>
        <v>1.9246962588716468E-3</v>
      </c>
      <c r="F23" s="2">
        <f t="shared" si="32"/>
        <v>1.8664854282265345E-3</v>
      </c>
      <c r="G23" s="2">
        <f t="shared" si="32"/>
        <v>1.8702505887250608E-3</v>
      </c>
      <c r="H23" s="2">
        <f t="shared" si="32"/>
        <v>1.8705359242171702E-3</v>
      </c>
      <c r="I23" s="2">
        <f t="shared" ref="I23" si="33">IFERROR(I14/I$15,"")</f>
        <v>9.6459704519249315E-5</v>
      </c>
      <c r="J23" s="2">
        <f t="shared" si="31"/>
        <v>8.4269662921348312E-3</v>
      </c>
      <c r="K23" s="2">
        <f t="shared" si="31"/>
        <v>7.2084689212011371E-3</v>
      </c>
      <c r="L23" s="2">
        <f t="shared" si="31"/>
        <v>7.1976300225661208E-3</v>
      </c>
      <c r="M23" s="2" t="str">
        <f t="shared" si="31"/>
        <v/>
      </c>
    </row>
    <row r="24" spans="1:15" x14ac:dyDescent="0.35">
      <c r="A24" t="s">
        <v>11</v>
      </c>
      <c r="B24" s="2">
        <f>SUM(B18:B23)</f>
        <v>0</v>
      </c>
      <c r="C24" s="2">
        <f t="shared" ref="C24:M24" si="34">SUM(C18:C23)</f>
        <v>1</v>
      </c>
      <c r="D24" s="2">
        <f t="shared" ref="D24" si="35">SUM(D18:D23)</f>
        <v>1</v>
      </c>
      <c r="E24" s="2">
        <f t="shared" ref="E24" si="36">SUM(E18:E23)</f>
        <v>0.99999999999999989</v>
      </c>
      <c r="F24" s="2">
        <f t="shared" ref="F24" si="37">SUM(F18:F23)</f>
        <v>1</v>
      </c>
      <c r="G24" s="2">
        <f t="shared" ref="G24" si="38">SUM(G18:G23)</f>
        <v>1</v>
      </c>
      <c r="H24" s="2">
        <f t="shared" ref="H24:I24" si="39">SUM(H18:H23)</f>
        <v>1</v>
      </c>
      <c r="I24" s="2">
        <f t="shared" si="39"/>
        <v>1</v>
      </c>
      <c r="J24" s="2">
        <f t="shared" si="34"/>
        <v>1</v>
      </c>
      <c r="K24" s="2">
        <f t="shared" si="34"/>
        <v>0.99999999999999978</v>
      </c>
      <c r="L24" s="2">
        <f t="shared" si="34"/>
        <v>1</v>
      </c>
      <c r="M24" s="2">
        <f t="shared" si="34"/>
        <v>0</v>
      </c>
    </row>
    <row r="26" spans="1:15" s="7" customFormat="1" ht="29" x14ac:dyDescent="0.35">
      <c r="A26" s="7" t="s">
        <v>15</v>
      </c>
      <c r="B26" s="7" t="str">
        <f>B17</f>
        <v>2016 GA Rate Rider</v>
      </c>
      <c r="C26" s="7" t="str">
        <f t="shared" ref="C26:M26" si="40">C17</f>
        <v>2016 LV VA</v>
      </c>
      <c r="D26" s="7" t="str">
        <f t="shared" ref="D26:G26" si="41">D17</f>
        <v>2016 SME Charge VA</v>
      </c>
      <c r="E26" s="7" t="str">
        <f t="shared" si="41"/>
        <v>2016 RSVA WMS Charge</v>
      </c>
      <c r="F26" s="7" t="str">
        <f t="shared" si="41"/>
        <v>2016 RTSR - Network</v>
      </c>
      <c r="G26" s="7" t="str">
        <f t="shared" si="41"/>
        <v>2016 RTSR - Connection</v>
      </c>
      <c r="H26" s="8">
        <v>1588</v>
      </c>
      <c r="I26" s="8">
        <v>1589</v>
      </c>
      <c r="J26" s="7" t="str">
        <f t="shared" si="40"/>
        <v>1595-2009</v>
      </c>
      <c r="K26" s="7" t="str">
        <f t="shared" si="40"/>
        <v>1595-2012</v>
      </c>
      <c r="L26" s="7" t="str">
        <f t="shared" si="40"/>
        <v>1595-2013</v>
      </c>
      <c r="M26" s="7" t="str">
        <f t="shared" si="40"/>
        <v>1595-2014</v>
      </c>
      <c r="N26" s="7" t="s">
        <v>16</v>
      </c>
      <c r="O26" s="7" t="s">
        <v>17</v>
      </c>
    </row>
    <row r="27" spans="1:15" s="3" customFormat="1" x14ac:dyDescent="0.35">
      <c r="A27" s="3" t="s">
        <v>5</v>
      </c>
      <c r="B27" s="3" t="str">
        <f>IFERROR(B$5*B18,"")</f>
        <v/>
      </c>
      <c r="C27" s="3">
        <f t="shared" ref="C27:M27" si="42">IFERROR(C$5*C18,"")</f>
        <v>66092</v>
      </c>
      <c r="D27" s="3">
        <f t="shared" ref="D27:H27" si="43">IFERROR(D$5*D18,"")</f>
        <v>-4460</v>
      </c>
      <c r="E27" s="3">
        <f t="shared" si="43"/>
        <v>5295.362925538313</v>
      </c>
      <c r="F27" s="3">
        <f t="shared" si="43"/>
        <v>-62817.274403789779</v>
      </c>
      <c r="G27" s="3">
        <f t="shared" si="43"/>
        <v>-102551</v>
      </c>
      <c r="H27" s="3">
        <f t="shared" si="43"/>
        <v>121950.36281081985</v>
      </c>
      <c r="I27" s="3">
        <f t="shared" ref="I27" si="44">IFERROR(I$5*I18,"")</f>
        <v>67706</v>
      </c>
      <c r="J27" s="3">
        <f t="shared" si="42"/>
        <v>240.32303370786519</v>
      </c>
      <c r="K27" s="3">
        <f t="shared" si="42"/>
        <v>16455.355521687194</v>
      </c>
      <c r="L27" s="3">
        <f t="shared" si="42"/>
        <v>63380.777750446505</v>
      </c>
      <c r="M27" s="3" t="str">
        <f t="shared" si="42"/>
        <v/>
      </c>
      <c r="N27" s="3">
        <f t="shared" ref="N27:N32" si="45">SUM(B27:M27)</f>
        <v>171291.90763840993</v>
      </c>
      <c r="O27" s="5">
        <f>IFERROR(N27/N$33,"")</f>
        <v>0.28403368045515515</v>
      </c>
    </row>
    <row r="28" spans="1:15" s="3" customFormat="1" x14ac:dyDescent="0.35">
      <c r="A28" s="3" t="s">
        <v>6</v>
      </c>
      <c r="B28" s="3" t="str">
        <f t="shared" ref="B28:M28" si="46">IFERROR(B$5*B19,"")</f>
        <v/>
      </c>
      <c r="C28" s="3">
        <f t="shared" si="46"/>
        <v>14433</v>
      </c>
      <c r="D28" s="3">
        <f t="shared" ref="D28:H28" si="47">IFERROR(D$5*D19,"")</f>
        <v>-300</v>
      </c>
      <c r="E28" s="3">
        <f t="shared" si="47"/>
        <v>1156.8608204017803</v>
      </c>
      <c r="F28" s="3">
        <f t="shared" si="47"/>
        <v>-13718.278309207657</v>
      </c>
      <c r="G28" s="3">
        <f t="shared" si="47"/>
        <v>-22395</v>
      </c>
      <c r="H28" s="3">
        <f t="shared" si="47"/>
        <v>26631.860848847111</v>
      </c>
      <c r="I28" s="3">
        <f t="shared" ref="I28" si="48">IFERROR(I$5*I19,"")</f>
        <v>42095</v>
      </c>
      <c r="J28" s="3">
        <f t="shared" si="46"/>
        <v>48.862359550561798</v>
      </c>
      <c r="K28" s="3">
        <f t="shared" si="46"/>
        <v>3319.2734275239936</v>
      </c>
      <c r="L28" s="3">
        <f t="shared" si="46"/>
        <v>12784.367121910527</v>
      </c>
      <c r="M28" s="3" t="str">
        <f t="shared" si="46"/>
        <v/>
      </c>
      <c r="N28" s="3">
        <f t="shared" si="45"/>
        <v>64055.946269026317</v>
      </c>
      <c r="O28" s="5">
        <f t="shared" ref="O28:O32" si="49">IFERROR(N28/N$33,"")</f>
        <v>0.1062166124755647</v>
      </c>
    </row>
    <row r="29" spans="1:15" s="3" customFormat="1" x14ac:dyDescent="0.35">
      <c r="A29" s="3" t="s">
        <v>7</v>
      </c>
      <c r="B29" s="3" t="str">
        <f t="shared" ref="B29:M29" si="50">IFERROR(B$5*B20,"")</f>
        <v/>
      </c>
      <c r="C29" s="3">
        <f t="shared" si="50"/>
        <v>22284</v>
      </c>
      <c r="D29" s="3">
        <f t="shared" ref="D29:H29" si="51">IFERROR(D$5*D20,"")</f>
        <v>0</v>
      </c>
      <c r="E29" s="3">
        <f t="shared" si="51"/>
        <v>1785.7851557801037</v>
      </c>
      <c r="F29" s="3">
        <f t="shared" si="51"/>
        <v>-21179.429677118307</v>
      </c>
      <c r="G29" s="3">
        <f t="shared" si="51"/>
        <v>-34576</v>
      </c>
      <c r="H29" s="3">
        <f t="shared" si="51"/>
        <v>41117.785160066669</v>
      </c>
      <c r="I29" s="3">
        <f t="shared" ref="I29" si="52">IFERROR(I$5*I20,"")</f>
        <v>325598</v>
      </c>
      <c r="J29" s="3">
        <f t="shared" si="50"/>
        <v>61.825842696629216</v>
      </c>
      <c r="K29" s="3">
        <f t="shared" si="50"/>
        <v>4259.3508670758329</v>
      </c>
      <c r="L29" s="3">
        <f t="shared" si="50"/>
        <v>16403.754168315456</v>
      </c>
      <c r="M29" s="3" t="str">
        <f t="shared" si="50"/>
        <v/>
      </c>
      <c r="N29" s="3">
        <f t="shared" si="45"/>
        <v>355755.07151681639</v>
      </c>
      <c r="O29" s="5">
        <f t="shared" si="49"/>
        <v>0.58990774109897282</v>
      </c>
    </row>
    <row r="30" spans="1:15" s="3" customFormat="1" x14ac:dyDescent="0.35">
      <c r="A30" s="3" t="s">
        <v>8</v>
      </c>
      <c r="B30" s="3" t="str">
        <f t="shared" ref="B30:M30" si="53">IFERROR(B$5*B21,"")</f>
        <v/>
      </c>
      <c r="C30" s="3">
        <f t="shared" si="53"/>
        <v>13</v>
      </c>
      <c r="D30" s="3">
        <f t="shared" ref="D30:H30" si="54">IFERROR(D$5*D21,"")</f>
        <v>0</v>
      </c>
      <c r="E30" s="3">
        <f t="shared" si="54"/>
        <v>0.99987970648382052</v>
      </c>
      <c r="F30" s="3">
        <f t="shared" si="54"/>
        <v>-12.000243454621073</v>
      </c>
      <c r="G30" s="3">
        <f t="shared" si="54"/>
        <v>-20.000000000000004</v>
      </c>
      <c r="H30" s="3">
        <f t="shared" si="54"/>
        <v>23.999874600943627</v>
      </c>
      <c r="I30" s="3">
        <f t="shared" ref="I30" si="55">IFERROR(I$5*I21,"")</f>
        <v>199</v>
      </c>
      <c r="J30" s="3">
        <f t="shared" si="53"/>
        <v>0.99719101123595499</v>
      </c>
      <c r="K30" s="3">
        <f t="shared" si="53"/>
        <v>58.00477818511348</v>
      </c>
      <c r="L30" s="3">
        <f t="shared" si="53"/>
        <v>224.02395645059516</v>
      </c>
      <c r="M30" s="3" t="str">
        <f t="shared" si="53"/>
        <v/>
      </c>
      <c r="N30" s="3">
        <f t="shared" si="45"/>
        <v>488.02543649975098</v>
      </c>
      <c r="O30" s="5">
        <f t="shared" si="49"/>
        <v>8.0923648288960478E-4</v>
      </c>
    </row>
    <row r="31" spans="1:15" s="3" customFormat="1" x14ac:dyDescent="0.35">
      <c r="A31" s="3" t="s">
        <v>9</v>
      </c>
      <c r="B31" s="3" t="str">
        <f t="shared" ref="B31:M31" si="56">IFERROR(B$5*B22,"")</f>
        <v/>
      </c>
      <c r="C31" s="3">
        <f t="shared" si="56"/>
        <v>708</v>
      </c>
      <c r="D31" s="3">
        <f t="shared" ref="D31:H31" si="57">IFERROR(D$5*D22,"")</f>
        <v>0</v>
      </c>
      <c r="E31" s="3">
        <f t="shared" si="57"/>
        <v>56.993143269577772</v>
      </c>
      <c r="F31" s="3">
        <f t="shared" si="57"/>
        <v>-672.01363345878008</v>
      </c>
      <c r="G31" s="3">
        <f t="shared" si="57"/>
        <v>-1098</v>
      </c>
      <c r="H31" s="3">
        <f t="shared" si="57"/>
        <v>1305.9931762013491</v>
      </c>
      <c r="I31" s="3">
        <f t="shared" ref="I31" si="58">IFERROR(I$5*I22,"")</f>
        <v>10141</v>
      </c>
      <c r="J31" s="3">
        <f t="shared" si="56"/>
        <v>0</v>
      </c>
      <c r="K31" s="3">
        <f t="shared" si="56"/>
        <v>12.00098859002348</v>
      </c>
      <c r="L31" s="3">
        <f t="shared" si="56"/>
        <v>47.005026576687378</v>
      </c>
      <c r="M31" s="3" t="str">
        <f t="shared" si="56"/>
        <v/>
      </c>
      <c r="N31" s="3">
        <f t="shared" si="45"/>
        <v>10500.978701178858</v>
      </c>
      <c r="O31" s="5">
        <f t="shared" si="49"/>
        <v>1.7412565894083198E-2</v>
      </c>
    </row>
    <row r="32" spans="1:15" s="3" customFormat="1" x14ac:dyDescent="0.35">
      <c r="A32" s="3" t="s">
        <v>10</v>
      </c>
      <c r="B32" s="3" t="str">
        <f t="shared" ref="B32:M32" si="59">IFERROR(B$5*B23,"")</f>
        <v/>
      </c>
      <c r="C32" s="3">
        <f t="shared" si="59"/>
        <v>194</v>
      </c>
      <c r="D32" s="3">
        <f t="shared" ref="D32:H32" si="60">IFERROR(D$5*D23,"")</f>
        <v>0</v>
      </c>
      <c r="E32" s="3">
        <f t="shared" si="60"/>
        <v>15.998075303741128</v>
      </c>
      <c r="F32" s="3">
        <f t="shared" si="60"/>
        <v>-184.00373297085645</v>
      </c>
      <c r="G32" s="3">
        <f t="shared" si="60"/>
        <v>-301</v>
      </c>
      <c r="H32" s="3">
        <f t="shared" si="60"/>
        <v>357.99812946407576</v>
      </c>
      <c r="I32" s="3">
        <f t="shared" ref="I32" si="61">IFERROR(I$5*I23,"")</f>
        <v>43</v>
      </c>
      <c r="J32" s="3">
        <f t="shared" si="59"/>
        <v>2.9915730337078652</v>
      </c>
      <c r="K32" s="3">
        <f t="shared" si="59"/>
        <v>175.01441693784241</v>
      </c>
      <c r="L32" s="3">
        <f t="shared" si="59"/>
        <v>673.07197630022563</v>
      </c>
      <c r="M32" s="3" t="str">
        <f t="shared" si="59"/>
        <v/>
      </c>
      <c r="N32" s="3">
        <f t="shared" si="45"/>
        <v>977.07043806873639</v>
      </c>
      <c r="O32" s="5">
        <f t="shared" si="49"/>
        <v>1.6201635933346542E-3</v>
      </c>
    </row>
    <row r="33" spans="1:14" s="3" customFormat="1" x14ac:dyDescent="0.35">
      <c r="A33" s="3" t="s">
        <v>11</v>
      </c>
      <c r="B33" s="3">
        <f>SUM(B27:B32)</f>
        <v>0</v>
      </c>
      <c r="C33" s="3">
        <f t="shared" ref="C33:N33" si="62">SUM(C27:C32)</f>
        <v>103724</v>
      </c>
      <c r="D33" s="3">
        <f t="shared" ref="D33" si="63">SUM(D27:D32)</f>
        <v>-4760</v>
      </c>
      <c r="E33" s="3">
        <f t="shared" ref="E33" si="64">SUM(E27:E32)</f>
        <v>8312</v>
      </c>
      <c r="F33" s="3">
        <f t="shared" ref="F33" si="65">SUM(F27:F32)</f>
        <v>-98582.999999999985</v>
      </c>
      <c r="G33" s="3">
        <f t="shared" ref="G33" si="66">SUM(G27:G32)</f>
        <v>-160941</v>
      </c>
      <c r="H33" s="3">
        <f t="shared" ref="H33:I33" si="67">SUM(H27:H32)</f>
        <v>191388</v>
      </c>
      <c r="I33" s="3">
        <f t="shared" si="67"/>
        <v>445782</v>
      </c>
      <c r="J33" s="3">
        <f t="shared" si="62"/>
        <v>355</v>
      </c>
      <c r="K33" s="3">
        <f t="shared" si="62"/>
        <v>24279</v>
      </c>
      <c r="L33" s="3">
        <f t="shared" si="62"/>
        <v>93513</v>
      </c>
      <c r="M33" s="3">
        <f t="shared" si="62"/>
        <v>0</v>
      </c>
      <c r="N33" s="3">
        <f t="shared" si="62"/>
        <v>603068.99999999988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Ontario Energy Board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Frank</dc:creator>
  <cp:lastModifiedBy>Laura Hampton</cp:lastModifiedBy>
  <dcterms:created xsi:type="dcterms:W3CDTF">2019-10-04T14:25:11Z</dcterms:created>
  <dcterms:modified xsi:type="dcterms:W3CDTF">2020-10-22T15:22:53Z</dcterms:modified>
</cp:coreProperties>
</file>