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1 IRM\Interrogatories\"/>
    </mc:Choice>
  </mc:AlternateContent>
  <bookViews>
    <workbookView xWindow="0" yWindow="0" windowWidth="34400" windowHeight="10650"/>
  </bookViews>
  <sheets>
    <sheet name="Principal Adjustments" sheetId="3" r:id="rId1"/>
    <sheet name="Summary" sheetId="1" r:id="rId2"/>
    <sheet name="Int rate impacts of adj" sheetId="2" r:id="rId3"/>
  </sheets>
  <definedNames>
    <definedName name="_xlnm.Print_Area" localSheetId="0">'Principal Adjustments'!$A$1:$U$32</definedName>
    <definedName name="_xlnm.Print_Area" localSheetId="1">Summary!$A$1:$M$34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3" l="1"/>
  <c r="Q16" i="3"/>
  <c r="Q17" i="3"/>
  <c r="S17" i="3"/>
  <c r="I24" i="3"/>
  <c r="I18" i="3"/>
  <c r="I14" i="3"/>
  <c r="I25" i="3"/>
  <c r="S23" i="3"/>
  <c r="Q23" i="3"/>
  <c r="S21" i="3"/>
  <c r="Q21" i="3"/>
  <c r="R20" i="3"/>
  <c r="P20" i="3"/>
  <c r="R19" i="3"/>
  <c r="P19" i="3"/>
  <c r="R15" i="3"/>
  <c r="P15" i="3"/>
  <c r="K24" i="3"/>
  <c r="K18" i="3"/>
  <c r="K14" i="3"/>
  <c r="R13" i="3"/>
  <c r="P13" i="3"/>
  <c r="R12" i="3"/>
  <c r="P12" i="3"/>
  <c r="R10" i="3"/>
  <c r="R9" i="3"/>
  <c r="R8" i="3"/>
  <c r="P8" i="3"/>
  <c r="R7" i="3"/>
  <c r="P7" i="3"/>
  <c r="S11" i="3"/>
  <c r="K11" i="3"/>
  <c r="H10" i="3"/>
  <c r="J9" i="3"/>
  <c r="D28" i="3" l="1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T28" i="3"/>
  <c r="U29" i="3" s="1"/>
  <c r="U28" i="3"/>
  <c r="H26" i="3"/>
  <c r="Q29" i="3" l="1"/>
  <c r="O29" i="3"/>
  <c r="M29" i="3"/>
  <c r="K29" i="3"/>
  <c r="I29" i="3"/>
  <c r="G29" i="3"/>
  <c r="E29" i="3"/>
  <c r="S24" i="3"/>
  <c r="S18" i="3"/>
  <c r="S14" i="3"/>
  <c r="U15" i="2"/>
  <c r="U27" i="2"/>
  <c r="U39" i="2"/>
  <c r="U51" i="2"/>
  <c r="T51" i="2"/>
  <c r="T39" i="2"/>
  <c r="T27" i="2"/>
  <c r="T15" i="2"/>
  <c r="S22" i="3"/>
  <c r="S16" i="3"/>
  <c r="S28" i="3" l="1"/>
  <c r="S29" i="3" s="1"/>
  <c r="G18" i="1"/>
  <c r="F18" i="1"/>
  <c r="E18" i="1"/>
  <c r="D18" i="1"/>
  <c r="N3" i="2" l="1"/>
  <c r="N51" i="2" s="1"/>
  <c r="M3" i="2"/>
  <c r="M50" i="2" s="1"/>
  <c r="L3" i="2"/>
  <c r="H3" i="2"/>
  <c r="G3" i="2"/>
  <c r="M11" i="2" l="1"/>
  <c r="M43" i="2"/>
  <c r="N40" i="2"/>
  <c r="M15" i="2"/>
  <c r="M31" i="2"/>
  <c r="M47" i="2"/>
  <c r="N28" i="2"/>
  <c r="N44" i="2"/>
  <c r="M19" i="2"/>
  <c r="M35" i="2"/>
  <c r="M51" i="2"/>
  <c r="N32" i="2"/>
  <c r="N48" i="2"/>
  <c r="M27" i="2"/>
  <c r="N24" i="2"/>
  <c r="M7" i="2"/>
  <c r="M23" i="2"/>
  <c r="M39" i="2"/>
  <c r="N20" i="2"/>
  <c r="N36" i="2"/>
  <c r="M4" i="2"/>
  <c r="M8" i="2"/>
  <c r="M12" i="2"/>
  <c r="M16" i="2"/>
  <c r="M20" i="2"/>
  <c r="M24" i="2"/>
  <c r="M28" i="2"/>
  <c r="M32" i="2"/>
  <c r="M36" i="2"/>
  <c r="M40" i="2"/>
  <c r="M44" i="2"/>
  <c r="M48" i="2"/>
  <c r="N16" i="2"/>
  <c r="N21" i="2"/>
  <c r="N25" i="2"/>
  <c r="N29" i="2"/>
  <c r="N33" i="2"/>
  <c r="N37" i="2"/>
  <c r="N41" i="2"/>
  <c r="N45" i="2"/>
  <c r="N49" i="2"/>
  <c r="M5" i="2"/>
  <c r="M9" i="2"/>
  <c r="M13" i="2"/>
  <c r="M17" i="2"/>
  <c r="M21" i="2"/>
  <c r="M25" i="2"/>
  <c r="M29" i="2"/>
  <c r="M33" i="2"/>
  <c r="M37" i="2"/>
  <c r="M41" i="2"/>
  <c r="M45" i="2"/>
  <c r="M49" i="2"/>
  <c r="N17" i="2"/>
  <c r="N22" i="2"/>
  <c r="N26" i="2"/>
  <c r="N30" i="2"/>
  <c r="N34" i="2"/>
  <c r="N38" i="2"/>
  <c r="N42" i="2"/>
  <c r="N46" i="2"/>
  <c r="N50" i="2"/>
  <c r="N19" i="2"/>
  <c r="M6" i="2"/>
  <c r="M10" i="2"/>
  <c r="M14" i="2"/>
  <c r="M18" i="2"/>
  <c r="M22" i="2"/>
  <c r="M26" i="2"/>
  <c r="M30" i="2"/>
  <c r="M34" i="2"/>
  <c r="M38" i="2"/>
  <c r="M42" i="2"/>
  <c r="M46" i="2"/>
  <c r="N18" i="2"/>
  <c r="N23" i="2"/>
  <c r="N27" i="2"/>
  <c r="N31" i="2"/>
  <c r="N35" i="2"/>
  <c r="N39" i="2"/>
  <c r="N43" i="2"/>
  <c r="N47" i="2"/>
  <c r="N53" i="2" l="1"/>
  <c r="M53" i="2"/>
  <c r="E29" i="1" s="1"/>
  <c r="F16" i="1" l="1"/>
  <c r="P3" i="2" l="1"/>
  <c r="F20" i="1"/>
  <c r="E13" i="1"/>
  <c r="P17" i="2" l="1"/>
  <c r="P21" i="2"/>
  <c r="P25" i="2"/>
  <c r="P29" i="2"/>
  <c r="P33" i="2"/>
  <c r="P37" i="2"/>
  <c r="P41" i="2"/>
  <c r="P45" i="2"/>
  <c r="P49" i="2"/>
  <c r="P32" i="2"/>
  <c r="P44" i="2"/>
  <c r="P16" i="2"/>
  <c r="P18" i="2"/>
  <c r="P22" i="2"/>
  <c r="P26" i="2"/>
  <c r="P30" i="2"/>
  <c r="P34" i="2"/>
  <c r="P38" i="2"/>
  <c r="P42" i="2"/>
  <c r="P46" i="2"/>
  <c r="P50" i="2"/>
  <c r="P19" i="2"/>
  <c r="P23" i="2"/>
  <c r="P27" i="2"/>
  <c r="P31" i="2"/>
  <c r="P35" i="2"/>
  <c r="P39" i="2"/>
  <c r="P43" i="2"/>
  <c r="P47" i="2"/>
  <c r="P51" i="2"/>
  <c r="P20" i="2"/>
  <c r="P24" i="2"/>
  <c r="P28" i="2"/>
  <c r="P36" i="2"/>
  <c r="P40" i="2"/>
  <c r="P48" i="2"/>
  <c r="G15" i="1"/>
  <c r="P53" i="2" l="1"/>
  <c r="F29" i="1" s="1"/>
  <c r="G20" i="1"/>
  <c r="R3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F3" i="2"/>
  <c r="F41" i="2" s="1"/>
  <c r="L41" i="2"/>
  <c r="L42" i="2"/>
  <c r="L43" i="2"/>
  <c r="L44" i="2"/>
  <c r="L45" i="2"/>
  <c r="L46" i="2"/>
  <c r="L47" i="2"/>
  <c r="L48" i="2"/>
  <c r="L49" i="2"/>
  <c r="L50" i="2"/>
  <c r="L51" i="2"/>
  <c r="L40" i="2"/>
  <c r="H41" i="2"/>
  <c r="H42" i="2"/>
  <c r="H43" i="2"/>
  <c r="H44" i="2"/>
  <c r="H45" i="2"/>
  <c r="H46" i="2"/>
  <c r="H47" i="2"/>
  <c r="H48" i="2"/>
  <c r="H49" i="2"/>
  <c r="H50" i="2"/>
  <c r="H51" i="2"/>
  <c r="H40" i="2"/>
  <c r="F32" i="1" l="1"/>
  <c r="F34" i="1" s="1"/>
  <c r="G53" i="2"/>
  <c r="R49" i="2"/>
  <c r="R45" i="2"/>
  <c r="R41" i="2"/>
  <c r="R37" i="2"/>
  <c r="R33" i="2"/>
  <c r="R29" i="2"/>
  <c r="R25" i="2"/>
  <c r="R21" i="2"/>
  <c r="R17" i="2"/>
  <c r="R13" i="2"/>
  <c r="R9" i="2"/>
  <c r="R5" i="2"/>
  <c r="R48" i="2"/>
  <c r="R44" i="2"/>
  <c r="R40" i="2"/>
  <c r="R36" i="2"/>
  <c r="R32" i="2"/>
  <c r="R28" i="2"/>
  <c r="R24" i="2"/>
  <c r="R20" i="2"/>
  <c r="R16" i="2"/>
  <c r="R12" i="2"/>
  <c r="R8" i="2"/>
  <c r="R4" i="2"/>
  <c r="R51" i="2"/>
  <c r="R47" i="2"/>
  <c r="R43" i="2"/>
  <c r="R39" i="2"/>
  <c r="R35" i="2"/>
  <c r="R31" i="2"/>
  <c r="R27" i="2"/>
  <c r="R23" i="2"/>
  <c r="R19" i="2"/>
  <c r="R15" i="2"/>
  <c r="R11" i="2"/>
  <c r="R7" i="2"/>
  <c r="R50" i="2"/>
  <c r="R46" i="2"/>
  <c r="R42" i="2"/>
  <c r="R38" i="2"/>
  <c r="R34" i="2"/>
  <c r="R30" i="2"/>
  <c r="R26" i="2"/>
  <c r="R22" i="2"/>
  <c r="R18" i="2"/>
  <c r="R14" i="2"/>
  <c r="R10" i="2"/>
  <c r="R6" i="2"/>
  <c r="L53" i="2"/>
  <c r="E28" i="1" s="1"/>
  <c r="H53" i="2"/>
  <c r="D28" i="1" s="1"/>
  <c r="F40" i="2"/>
  <c r="F48" i="2"/>
  <c r="F44" i="2"/>
  <c r="F51" i="2"/>
  <c r="F47" i="2"/>
  <c r="F43" i="2"/>
  <c r="F50" i="2"/>
  <c r="F46" i="2"/>
  <c r="F42" i="2"/>
  <c r="F49" i="2"/>
  <c r="F45" i="2"/>
  <c r="D26" i="1"/>
  <c r="R53" i="2" l="1"/>
  <c r="G29" i="1" s="1"/>
  <c r="F53" i="2"/>
  <c r="D25" i="1" s="1"/>
  <c r="D32" i="1" l="1"/>
  <c r="D34" i="1" s="1"/>
  <c r="G32" i="1"/>
  <c r="G34" i="1" s="1"/>
  <c r="D20" i="1"/>
  <c r="E10" i="1"/>
  <c r="E11" i="1"/>
  <c r="K3" i="2" s="1"/>
  <c r="E9" i="1"/>
  <c r="E8" i="1"/>
  <c r="E7" i="1"/>
  <c r="J3" i="2" l="1"/>
  <c r="J48" i="2" s="1"/>
  <c r="E20" i="1"/>
  <c r="J47" i="2"/>
  <c r="J44" i="2"/>
  <c r="J43" i="2"/>
  <c r="J51" i="2"/>
  <c r="J40" i="2"/>
  <c r="J49" i="2"/>
  <c r="K31" i="2"/>
  <c r="K35" i="2"/>
  <c r="K39" i="2"/>
  <c r="K43" i="2"/>
  <c r="K47" i="2"/>
  <c r="K51" i="2"/>
  <c r="K32" i="2"/>
  <c r="K36" i="2"/>
  <c r="K40" i="2"/>
  <c r="K44" i="2"/>
  <c r="K48" i="2"/>
  <c r="K28" i="2"/>
  <c r="K29" i="2"/>
  <c r="K33" i="2"/>
  <c r="K37" i="2"/>
  <c r="K41" i="2"/>
  <c r="K45" i="2"/>
  <c r="K49" i="2"/>
  <c r="K30" i="2"/>
  <c r="K34" i="2"/>
  <c r="K38" i="2"/>
  <c r="K42" i="2"/>
  <c r="K46" i="2"/>
  <c r="K50" i="2"/>
  <c r="J42" i="2" l="1"/>
  <c r="J41" i="2"/>
  <c r="J50" i="2"/>
  <c r="J46" i="2"/>
  <c r="J53" i="2" s="1"/>
  <c r="E25" i="1" s="1"/>
  <c r="E32" i="1" s="1"/>
  <c r="J45" i="2"/>
  <c r="K53" i="2"/>
  <c r="E26" i="1" s="1"/>
  <c r="E34" i="1" l="1"/>
</calcChain>
</file>

<file path=xl/sharedStrings.xml><?xml version="1.0" encoding="utf-8"?>
<sst xmlns="http://schemas.openxmlformats.org/spreadsheetml/2006/main" count="146" uniqueCount="63">
  <si>
    <t>Account 1588</t>
  </si>
  <si>
    <t>Account 1589</t>
  </si>
  <si>
    <t>Principal balance as of Dec 31, 2019 per GL</t>
  </si>
  <si>
    <t>Revised principal balance as of Dec 31, 2019</t>
  </si>
  <si>
    <t>a) 2015</t>
  </si>
  <si>
    <t>b) 2016</t>
  </si>
  <si>
    <t>c) 2017</t>
  </si>
  <si>
    <t>Error in calculation of GA true-up for May and July 2019</t>
  </si>
  <si>
    <t>Sum of adjustments</t>
  </si>
  <si>
    <t>Interest balance as of Dec 31, 2019 per GL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</si>
  <si>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</si>
  <si>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</si>
  <si>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</si>
  <si>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</si>
  <si>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</si>
  <si>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</si>
  <si>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</si>
  <si>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</si>
  <si>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</si>
  <si>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</si>
  <si>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</si>
  <si>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</si>
  <si>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Interest rate</t>
  </si>
  <si>
    <t>Days</t>
  </si>
  <si>
    <t>2017 manual adjustments</t>
  </si>
  <si>
    <t>Error in recording 2015-2017 GA true-up in 2018</t>
  </si>
  <si>
    <t>Adjustments in 2018 and 2019 for incorrect manual adjustment entry made in 2017</t>
  </si>
  <si>
    <t>Adjustments in 2018 for incorrect manual adjustment entries made in 2018</t>
  </si>
  <si>
    <t>Adjustments in 2019 for error in recording true-up of GA expenses</t>
  </si>
  <si>
    <t>Revised interest balance as of Dec 31, 2019</t>
  </si>
  <si>
    <t>Principal</t>
  </si>
  <si>
    <t>Interest</t>
  </si>
  <si>
    <t>InnPower Group 1 DVAs - Summary of inspection adjustments</t>
  </si>
  <si>
    <t>Account 1580 sub-account CBR B</t>
  </si>
  <si>
    <t>Error in recording true-up of GA expenses:</t>
  </si>
  <si>
    <t>Incorrect manual adjustment entry made in 2017</t>
  </si>
  <si>
    <t>WMS CBR B charges erroneously recorded in Account 4707 instead of 4708:</t>
  </si>
  <si>
    <t>Account 1580</t>
  </si>
  <si>
    <t>WMS CBR B charges erroneously recorded in Account 4707 instead of 4708</t>
  </si>
  <si>
    <t>Error in recording 2015 WMS CBR B charges in 4707</t>
  </si>
  <si>
    <t>Error in recording 2016 WMS CBR B charges in 4707</t>
  </si>
  <si>
    <t>Account 1580 CBR B</t>
  </si>
  <si>
    <t>Interest rate impacts of inspection adjustments</t>
  </si>
  <si>
    <t>Calculated separately by InnPower in Apr 30 response</t>
  </si>
  <si>
    <t>Adjustment for recalculated variances based on actual revenues less expenses in 2018</t>
  </si>
  <si>
    <t>2018 adjustment for recalculated variance</t>
  </si>
  <si>
    <t>Adjustments in 2019 for recalculated variances in 2018</t>
  </si>
  <si>
    <t>Total interest adjustment required as of Dec 31, 2019</t>
  </si>
  <si>
    <t>Unbilled revenue accrual for non-RPP GA for Dec 2019 erroneously recorded in 1588</t>
  </si>
  <si>
    <t>Omission of interest amount approved for disposition in 2017 CoS</t>
  </si>
  <si>
    <t>Provided separately by InnPower in Apr 3 response</t>
  </si>
  <si>
    <t>1580 CBR B</t>
  </si>
  <si>
    <t>1580 CBRB</t>
  </si>
  <si>
    <t>Error in recording true-up of GA expenses</t>
  </si>
  <si>
    <t>Year</t>
  </si>
  <si>
    <t>Description</t>
  </si>
  <si>
    <t>Omission of interest amount approved for disposition not included in audit adjustments</t>
  </si>
  <si>
    <t>Variance on continuity schedule</t>
  </si>
  <si>
    <t>1595 (2014 and pre 2014)</t>
  </si>
  <si>
    <t>Variances based on RRR submission</t>
  </si>
  <si>
    <t>1580 CBR Class A and B reported in RRR 1580 main account</t>
  </si>
  <si>
    <t>Balances for the 2012 IRM DVA Interest and the 2013 COS DVA Interest accounts showing as $0 on Continuity Schedule</t>
  </si>
  <si>
    <t>2020 OEB Group 1 DVA Audit Principal and Interest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</si>
</sst>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06">
    <xf numFmtId="0" fontId="0" fillId="0" borderId="0" xfId="0"/>
    <xf numFmtId="166" fontId="0" fillId="0" borderId="0" xfId="1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2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/>
    <xf numFmtId="0" fontId="3" fillId="0" borderId="0" xfId="0" applyFont="1" applyAlignment="1">
      <alignment horizontal="left" wrapText="1"/>
    </xf>
    <xf numFmtId="166" fontId="3" fillId="0" borderId="0" xfId="1" applyNumberFormat="1" applyFont="1"/>
    <xf numFmtId="1" fontId="0" fillId="0" borderId="2" xfId="2" applyNumberFormat="1" applyFont="1" applyBorder="1" applyAlignment="1">
      <alignment horizontal="center"/>
    </xf>
    <xf numFmtId="10" fontId="0" fillId="0" borderId="2" xfId="3" applyNumberFormat="1" applyFont="1" applyBorder="1" applyAlignment="1">
      <alignment horizontal="center"/>
    </xf>
    <xf numFmtId="1" fontId="0" fillId="0" borderId="0" xfId="2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10" fontId="3" fillId="0" borderId="0" xfId="3" applyNumberFormat="1" applyFont="1" applyBorder="1" applyAlignment="1">
      <alignment horizontal="center"/>
    </xf>
    <xf numFmtId="0" fontId="0" fillId="0" borderId="3" xfId="0" applyBorder="1"/>
    <xf numFmtId="1" fontId="0" fillId="0" borderId="3" xfId="2" applyNumberFormat="1" applyFont="1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166" fontId="0" fillId="0" borderId="0" xfId="0" applyNumberFormat="1"/>
    <xf numFmtId="166" fontId="2" fillId="2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wrapText="1"/>
    </xf>
    <xf numFmtId="166" fontId="2" fillId="3" borderId="1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6" fontId="2" fillId="0" borderId="2" xfId="1" applyNumberFormat="1" applyFont="1" applyBorder="1"/>
    <xf numFmtId="166" fontId="2" fillId="0" borderId="2" xfId="0" applyNumberFormat="1" applyFont="1" applyBorder="1"/>
    <xf numFmtId="0" fontId="2" fillId="0" borderId="0" xfId="0" applyFont="1"/>
    <xf numFmtId="166" fontId="2" fillId="3" borderId="1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166" fontId="0" fillId="0" borderId="0" xfId="1" applyNumberFormat="1" applyFont="1" applyFill="1"/>
    <xf numFmtId="0" fontId="0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 wrapText="1" indent="2"/>
    </xf>
    <xf numFmtId="0" fontId="2" fillId="0" borderId="0" xfId="0" applyFont="1" applyAlignment="1">
      <alignment horizontal="right" wrapText="1"/>
    </xf>
    <xf numFmtId="166" fontId="3" fillId="0" borderId="0" xfId="1" applyNumberFormat="1" applyFont="1" applyFill="1"/>
    <xf numFmtId="166" fontId="2" fillId="0" borderId="0" xfId="1" applyNumberFormat="1" applyFont="1" applyFill="1"/>
    <xf numFmtId="166" fontId="0" fillId="0" borderId="3" xfId="0" applyNumberFormat="1" applyBorder="1"/>
    <xf numFmtId="166" fontId="2" fillId="0" borderId="3" xfId="1" applyNumberFormat="1" applyFont="1" applyFill="1" applyBorder="1"/>
    <xf numFmtId="0" fontId="2" fillId="0" borderId="0" xfId="0" applyFont="1" applyFill="1" applyAlignment="1"/>
    <xf numFmtId="0" fontId="0" fillId="4" borderId="0" xfId="0" applyFill="1"/>
    <xf numFmtId="0" fontId="0" fillId="4" borderId="0" xfId="0" applyFont="1" applyFill="1" applyAlignment="1">
      <alignment horizontal="left"/>
    </xf>
    <xf numFmtId="0" fontId="0" fillId="4" borderId="3" xfId="0" applyFill="1" applyBorder="1"/>
    <xf numFmtId="0" fontId="2" fillId="4" borderId="0" xfId="0" applyFont="1" applyFill="1" applyAlignment="1"/>
    <xf numFmtId="0" fontId="0" fillId="0" borderId="0" xfId="0" applyAlignment="1">
      <alignment horizontal="center"/>
    </xf>
    <xf numFmtId="166" fontId="2" fillId="0" borderId="1" xfId="0" applyNumberFormat="1" applyFont="1" applyBorder="1"/>
    <xf numFmtId="0" fontId="2" fillId="4" borderId="1" xfId="0" applyFont="1" applyFill="1" applyBorder="1"/>
    <xf numFmtId="0" fontId="0" fillId="4" borderId="1" xfId="0" applyFill="1" applyBorder="1"/>
    <xf numFmtId="0" fontId="0" fillId="0" borderId="3" xfId="0" applyBorder="1" applyAlignment="1">
      <alignment horizontal="center"/>
    </xf>
    <xf numFmtId="0" fontId="0" fillId="0" borderId="0" xfId="0" applyAlignment="1">
      <alignment vertical="top"/>
    </xf>
    <xf numFmtId="164" fontId="0" fillId="0" borderId="0" xfId="0" applyNumberFormat="1"/>
    <xf numFmtId="164" fontId="0" fillId="0" borderId="3" xfId="0" applyNumberFormat="1" applyBorder="1"/>
    <xf numFmtId="164" fontId="2" fillId="0" borderId="0" xfId="1" applyNumberFormat="1" applyFont="1" applyFill="1"/>
    <xf numFmtId="164" fontId="0" fillId="4" borderId="0" xfId="0" applyNumberFormat="1" applyFill="1"/>
    <xf numFmtId="164" fontId="0" fillId="0" borderId="0" xfId="0" applyNumberFormat="1" applyFill="1"/>
    <xf numFmtId="164" fontId="2" fillId="0" borderId="3" xfId="1" applyNumberFormat="1" applyFont="1" applyFill="1" applyBorder="1"/>
    <xf numFmtId="164" fontId="0" fillId="4" borderId="3" xfId="0" applyNumberFormat="1" applyFill="1" applyBorder="1"/>
    <xf numFmtId="164" fontId="0" fillId="0" borderId="3" xfId="0" applyNumberFormat="1" applyFill="1" applyBorder="1"/>
    <xf numFmtId="165" fontId="2" fillId="0" borderId="8" xfId="2" applyFont="1" applyBorder="1"/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165" fontId="0" fillId="0" borderId="3" xfId="2" applyFont="1" applyBorder="1" applyAlignment="1">
      <alignment vertical="center"/>
    </xf>
    <xf numFmtId="165" fontId="0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3" xfId="0" applyNumberFormat="1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/>
    </xf>
    <xf numFmtId="165" fontId="0" fillId="6" borderId="0" xfId="2" applyFont="1" applyFill="1" applyAlignment="1">
      <alignment vertical="center"/>
    </xf>
    <xf numFmtId="165" fontId="0" fillId="6" borderId="0" xfId="2" applyFont="1" applyFill="1"/>
    <xf numFmtId="0" fontId="0" fillId="0" borderId="5" xfId="0" applyBorder="1" applyAlignment="1">
      <alignment horizontal="center" vertical="center"/>
    </xf>
    <xf numFmtId="165" fontId="0" fillId="0" borderId="7" xfId="2" applyFont="1" applyBorder="1" applyAlignment="1">
      <alignment vertical="center"/>
    </xf>
    <xf numFmtId="165" fontId="0" fillId="0" borderId="12" xfId="2" applyFont="1" applyBorder="1" applyAlignment="1">
      <alignment vertical="center"/>
    </xf>
    <xf numFmtId="165" fontId="0" fillId="0" borderId="13" xfId="2" applyFont="1" applyBorder="1" applyAlignment="1">
      <alignment vertical="center"/>
    </xf>
    <xf numFmtId="165" fontId="0" fillId="0" borderId="14" xfId="2" applyFont="1" applyBorder="1" applyAlignment="1">
      <alignment vertical="center"/>
    </xf>
    <xf numFmtId="0" fontId="4" fillId="6" borderId="0" xfId="0" applyFont="1" applyFill="1"/>
    <xf numFmtId="0" fontId="0" fillId="7" borderId="0" xfId="0" applyFill="1"/>
    <xf numFmtId="165" fontId="2" fillId="0" borderId="0" xfId="2" applyFont="1" applyBorder="1"/>
    <xf numFmtId="165" fontId="0" fillId="7" borderId="0" xfId="2" applyFont="1" applyFill="1" applyBorder="1" applyAlignment="1">
      <alignment vertical="center"/>
    </xf>
    <xf numFmtId="165" fontId="0" fillId="0" borderId="3" xfId="2" applyFont="1" applyFill="1" applyBorder="1" applyAlignment="1">
      <alignment vertical="center"/>
    </xf>
    <xf numFmtId="165" fontId="2" fillId="0" borderId="8" xfId="2" applyFont="1" applyFill="1" applyBorder="1"/>
    <xf numFmtId="0" fontId="2" fillId="6" borderId="0" xfId="0" applyFont="1" applyFill="1" applyAlignment="1">
      <alignment horizontal="left"/>
    </xf>
    <xf numFmtId="165" fontId="0" fillId="0" borderId="6" xfId="2" applyFont="1" applyBorder="1" applyAlignment="1">
      <alignment vertical="center"/>
    </xf>
    <xf numFmtId="165" fontId="0" fillId="0" borderId="0" xfId="2" applyFont="1" applyFill="1" applyBorder="1" applyAlignment="1">
      <alignment vertical="center"/>
    </xf>
    <xf numFmtId="165" fontId="0" fillId="5" borderId="0" xfId="2" applyFont="1" applyFill="1" applyBorder="1" applyAlignment="1">
      <alignment vertical="center"/>
    </xf>
    <xf numFmtId="165" fontId="0" fillId="5" borderId="3" xfId="2" applyFont="1" applyFill="1" applyBorder="1" applyAlignment="1">
      <alignment vertical="center"/>
    </xf>
    <xf numFmtId="0" fontId="0" fillId="5" borderId="0" xfId="0" applyFill="1"/>
    <xf numFmtId="0" fontId="0" fillId="0" borderId="0" xfId="2" applyNumberFormat="1" applyFont="1" applyBorder="1" applyAlignment="1">
      <alignment vertical="center"/>
    </xf>
    <xf numFmtId="0" fontId="2" fillId="5" borderId="4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3" borderId="0" xfId="0" applyFont="1" applyFill="1" applyAlignment="1">
      <alignment horizontal="center"/>
    </xf>
  </cellXfs>
  <cellStyles count="5">
    <cellStyle name="Comma" xfId="2" builtinId="3"/>
    <cellStyle name="Currency" xfId="1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2"/>
  <sheetViews>
    <sheetView tabSelected="1" zoomScale="70" zoomScaleNormal="70" workbookViewId="0">
      <selection activeCell="E8" sqref="E8"/>
    </sheetView>
  </sheetViews>
  <sheetFormatPr defaultRowHeight="14.5" x14ac:dyDescent="0.35"/>
  <cols>
    <col min="1" max="2" width="8.7265625" style="75"/>
    <col min="3" max="3" width="41.26953125" style="77" customWidth="1"/>
    <col min="4" max="21" width="13.26953125" style="75" customWidth="1"/>
    <col min="22" max="16384" width="8.7265625" style="75"/>
  </cols>
  <sheetData>
    <row r="2" spans="2:21" ht="15.5" x14ac:dyDescent="0.35">
      <c r="B2" s="85" t="s">
        <v>62</v>
      </c>
    </row>
    <row r="5" spans="2:21" x14ac:dyDescent="0.35">
      <c r="D5" s="98">
        <v>1550</v>
      </c>
      <c r="E5" s="98"/>
      <c r="F5" s="98">
        <v>1551</v>
      </c>
      <c r="G5" s="98"/>
      <c r="H5" s="98">
        <v>1580</v>
      </c>
      <c r="I5" s="98"/>
      <c r="J5" s="98" t="s">
        <v>51</v>
      </c>
      <c r="K5" s="98"/>
      <c r="L5" s="98">
        <v>1584</v>
      </c>
      <c r="M5" s="98"/>
      <c r="N5" s="98">
        <v>1586</v>
      </c>
      <c r="O5" s="98"/>
      <c r="P5" s="98">
        <v>1588</v>
      </c>
      <c r="Q5" s="98"/>
      <c r="R5" s="98">
        <v>1589</v>
      </c>
      <c r="S5" s="98"/>
      <c r="T5" s="98" t="s">
        <v>58</v>
      </c>
      <c r="U5" s="98"/>
    </row>
    <row r="6" spans="2:21" x14ac:dyDescent="0.35">
      <c r="B6" s="62" t="s">
        <v>54</v>
      </c>
      <c r="C6" s="62" t="s">
        <v>55</v>
      </c>
      <c r="D6" s="62" t="s">
        <v>30</v>
      </c>
      <c r="E6" s="62" t="s">
        <v>31</v>
      </c>
      <c r="F6" s="62" t="s">
        <v>30</v>
      </c>
      <c r="G6" s="62" t="s">
        <v>31</v>
      </c>
      <c r="H6" s="62" t="s">
        <v>30</v>
      </c>
      <c r="I6" s="62" t="s">
        <v>31</v>
      </c>
      <c r="J6" s="62" t="s">
        <v>30</v>
      </c>
      <c r="K6" s="62" t="s">
        <v>31</v>
      </c>
      <c r="L6" s="62" t="s">
        <v>30</v>
      </c>
      <c r="M6" s="62" t="s">
        <v>31</v>
      </c>
      <c r="N6" s="62" t="s">
        <v>30</v>
      </c>
      <c r="O6" s="62" t="s">
        <v>31</v>
      </c>
      <c r="P6" s="62" t="s">
        <v>30</v>
      </c>
      <c r="Q6" s="62" t="s">
        <v>31</v>
      </c>
      <c r="R6" s="62" t="s">
        <v>30</v>
      </c>
      <c r="S6" s="62" t="s">
        <v>31</v>
      </c>
      <c r="T6" s="62" t="s">
        <v>30</v>
      </c>
      <c r="U6" s="62" t="s">
        <v>31</v>
      </c>
    </row>
    <row r="7" spans="2:21" s="76" customFormat="1" ht="29" customHeight="1" x14ac:dyDescent="0.35">
      <c r="B7" s="80">
        <v>2015</v>
      </c>
      <c r="C7" s="63" t="s">
        <v>53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>
        <f>Summary!D7</f>
        <v>52591.4</v>
      </c>
      <c r="Q7" s="68"/>
      <c r="R7" s="92">
        <f>Summary!E7</f>
        <v>-52591.4</v>
      </c>
      <c r="S7" s="92"/>
      <c r="T7" s="92"/>
      <c r="U7" s="81"/>
    </row>
    <row r="8" spans="2:21" s="76" customFormat="1" ht="29" customHeight="1" x14ac:dyDescent="0.35">
      <c r="B8" s="100">
        <v>2016</v>
      </c>
      <c r="C8" s="64" t="s">
        <v>53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>
        <f>Summary!D8</f>
        <v>828492.14</v>
      </c>
      <c r="Q8" s="69"/>
      <c r="R8" s="69">
        <f>Summary!E8</f>
        <v>-828492.14</v>
      </c>
      <c r="S8" s="69"/>
      <c r="T8" s="69"/>
      <c r="U8" s="82"/>
    </row>
    <row r="9" spans="2:21" s="76" customFormat="1" ht="29" customHeight="1" x14ac:dyDescent="0.35">
      <c r="B9" s="100"/>
      <c r="C9" s="67" t="s">
        <v>36</v>
      </c>
      <c r="D9" s="69"/>
      <c r="E9" s="69"/>
      <c r="F9" s="69"/>
      <c r="G9" s="69"/>
      <c r="H9" s="69"/>
      <c r="I9" s="69"/>
      <c r="J9" s="69">
        <f>Summary!G15</f>
        <v>66058.52</v>
      </c>
      <c r="K9" s="70"/>
      <c r="L9" s="69"/>
      <c r="M9" s="69"/>
      <c r="N9" s="69"/>
      <c r="O9" s="69"/>
      <c r="P9" s="69"/>
      <c r="Q9" s="69"/>
      <c r="R9" s="69">
        <f>Summary!E15</f>
        <v>-66058.52</v>
      </c>
      <c r="S9" s="69"/>
      <c r="T9" s="69"/>
      <c r="U9" s="82"/>
    </row>
    <row r="10" spans="2:21" s="76" customFormat="1" ht="29" customHeight="1" x14ac:dyDescent="0.35">
      <c r="B10" s="100"/>
      <c r="C10" s="67" t="s">
        <v>36</v>
      </c>
      <c r="D10" s="69"/>
      <c r="E10" s="69"/>
      <c r="F10" s="69"/>
      <c r="G10" s="69"/>
      <c r="H10" s="69">
        <f>Summary!F16</f>
        <v>93239</v>
      </c>
      <c r="I10" s="69"/>
      <c r="J10" s="69"/>
      <c r="K10" s="70"/>
      <c r="L10" s="69"/>
      <c r="M10" s="69"/>
      <c r="N10" s="69"/>
      <c r="O10" s="69"/>
      <c r="P10" s="69"/>
      <c r="Q10" s="69"/>
      <c r="R10" s="69">
        <f>Summary!E16</f>
        <v>-93239</v>
      </c>
      <c r="S10" s="69"/>
      <c r="T10" s="69"/>
      <c r="U10" s="82"/>
    </row>
    <row r="11" spans="2:21" s="76" customFormat="1" ht="29" customHeight="1" x14ac:dyDescent="0.35">
      <c r="B11" s="101"/>
      <c r="C11" s="74" t="s">
        <v>38</v>
      </c>
      <c r="D11" s="68"/>
      <c r="E11" s="68"/>
      <c r="F11" s="68"/>
      <c r="G11" s="68"/>
      <c r="H11" s="68"/>
      <c r="I11" s="68"/>
      <c r="J11" s="68"/>
      <c r="K11" s="68">
        <f>-SUM('Int rate impacts of adj'!M4:M15)</f>
        <v>726.64371999999992</v>
      </c>
      <c r="L11" s="68"/>
      <c r="M11" s="68"/>
      <c r="N11" s="68"/>
      <c r="O11" s="68"/>
      <c r="P11" s="68"/>
      <c r="Q11" s="68"/>
      <c r="R11" s="68"/>
      <c r="S11" s="68">
        <f>-K11</f>
        <v>-726.64371999999992</v>
      </c>
      <c r="T11" s="68"/>
      <c r="U11" s="83"/>
    </row>
    <row r="12" spans="2:21" s="76" customFormat="1" ht="29" customHeight="1" x14ac:dyDescent="0.35">
      <c r="B12" s="100">
        <v>2017</v>
      </c>
      <c r="C12" s="64" t="s">
        <v>53</v>
      </c>
      <c r="D12" s="69"/>
      <c r="E12" s="69"/>
      <c r="F12" s="69"/>
      <c r="G12" s="69"/>
      <c r="H12" s="69"/>
      <c r="I12" s="70"/>
      <c r="J12" s="69"/>
      <c r="K12" s="69"/>
      <c r="L12" s="69"/>
      <c r="M12" s="69"/>
      <c r="N12" s="69"/>
      <c r="O12" s="69"/>
      <c r="P12" s="69">
        <f>Summary!D9</f>
        <v>1018612.72</v>
      </c>
      <c r="Q12" s="69"/>
      <c r="R12" s="69">
        <f>Summary!E9</f>
        <v>-1018612.72</v>
      </c>
      <c r="S12" s="69"/>
      <c r="T12" s="69"/>
      <c r="U12" s="82"/>
    </row>
    <row r="13" spans="2:21" s="76" customFormat="1" ht="29" customHeight="1" x14ac:dyDescent="0.35">
      <c r="B13" s="100"/>
      <c r="C13" s="64" t="s">
        <v>35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>
        <f>Summary!D11</f>
        <v>57781.261154378</v>
      </c>
      <c r="Q13" s="70"/>
      <c r="R13" s="69">
        <f>Summary!E11</f>
        <v>-57781.261154378</v>
      </c>
      <c r="S13" s="69"/>
      <c r="T13" s="69"/>
      <c r="U13" s="82"/>
    </row>
    <row r="14" spans="2:21" s="76" customFormat="1" ht="29" customHeight="1" x14ac:dyDescent="0.35">
      <c r="B14" s="100"/>
      <c r="C14" s="74" t="s">
        <v>38</v>
      </c>
      <c r="D14" s="69"/>
      <c r="E14" s="69"/>
      <c r="F14" s="69"/>
      <c r="G14" s="69"/>
      <c r="H14" s="69"/>
      <c r="I14" s="69">
        <f>-SUM('Int rate impacts of adj'!N16:N27)</f>
        <v>1119.6343479452053</v>
      </c>
      <c r="J14" s="69"/>
      <c r="K14" s="69">
        <f>-SUM('Int rate impacts of adj'!M16:M27)</f>
        <v>793.24518673972591</v>
      </c>
      <c r="L14" s="69"/>
      <c r="M14" s="69"/>
      <c r="N14" s="69"/>
      <c r="O14" s="69"/>
      <c r="P14" s="69"/>
      <c r="Q14" s="70"/>
      <c r="R14" s="69"/>
      <c r="S14" s="69">
        <f>-K14-I14</f>
        <v>-1912.8795346849311</v>
      </c>
      <c r="T14" s="69"/>
      <c r="U14" s="82"/>
    </row>
    <row r="15" spans="2:21" s="76" customFormat="1" ht="29" customHeight="1" x14ac:dyDescent="0.35">
      <c r="B15" s="99">
        <v>2018</v>
      </c>
      <c r="C15" s="65" t="s">
        <v>44</v>
      </c>
      <c r="D15" s="71"/>
      <c r="E15" s="71"/>
      <c r="F15" s="71"/>
      <c r="G15" s="71"/>
      <c r="H15" s="71"/>
      <c r="I15" s="72"/>
      <c r="J15" s="71"/>
      <c r="K15" s="71"/>
      <c r="L15" s="71"/>
      <c r="M15" s="71"/>
      <c r="N15" s="71"/>
      <c r="O15" s="71"/>
      <c r="P15" s="71">
        <f>Summary!D12</f>
        <v>-191423.2299999994</v>
      </c>
      <c r="Q15" s="72"/>
      <c r="R15" s="71">
        <f>Summary!E12</f>
        <v>190689.22</v>
      </c>
      <c r="S15" s="71"/>
      <c r="T15" s="71"/>
      <c r="U15" s="84"/>
    </row>
    <row r="16" spans="2:21" s="76" customFormat="1" ht="29" customHeight="1" x14ac:dyDescent="0.35">
      <c r="B16" s="100"/>
      <c r="C16" s="3" t="s">
        <v>26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>
        <f>SUM('Int rate impacts of adj'!G28:G39)</f>
        <v>1077.2801651552265</v>
      </c>
      <c r="R16" s="69"/>
      <c r="S16" s="69">
        <f>-Q16</f>
        <v>-1077.2801651552265</v>
      </c>
      <c r="T16" s="69"/>
      <c r="U16" s="82"/>
    </row>
    <row r="17" spans="2:23" s="76" customFormat="1" ht="29" customHeight="1" x14ac:dyDescent="0.35">
      <c r="B17" s="100"/>
      <c r="C17" s="67" t="s">
        <v>27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>
        <f>Summary!D27</f>
        <v>-3413.6500000000005</v>
      </c>
      <c r="R17" s="69"/>
      <c r="S17" s="69">
        <f>Summary!E27</f>
        <v>2926.5399999999995</v>
      </c>
      <c r="T17" s="69"/>
      <c r="U17" s="82"/>
    </row>
    <row r="18" spans="2:23" s="76" customFormat="1" ht="29" customHeight="1" x14ac:dyDescent="0.35">
      <c r="B18" s="101"/>
      <c r="C18" s="74" t="s">
        <v>38</v>
      </c>
      <c r="D18" s="68"/>
      <c r="E18" s="68"/>
      <c r="F18" s="68"/>
      <c r="G18" s="68"/>
      <c r="H18" s="68"/>
      <c r="I18" s="73">
        <f>-SUM('Int rate impacts of adj'!N28:N39)</f>
        <v>1738.3581339726029</v>
      </c>
      <c r="J18" s="68"/>
      <c r="K18" s="68">
        <f>-SUM('Int rate impacts of adj'!M28:M39)</f>
        <v>1231.602286169863</v>
      </c>
      <c r="L18" s="68"/>
      <c r="M18" s="68"/>
      <c r="N18" s="68"/>
      <c r="O18" s="68"/>
      <c r="P18" s="68"/>
      <c r="Q18" s="68"/>
      <c r="R18" s="68"/>
      <c r="S18" s="68">
        <f>-K18-I18</f>
        <v>-2969.9604201424659</v>
      </c>
      <c r="T18" s="68"/>
      <c r="U18" s="83"/>
    </row>
    <row r="19" spans="2:23" s="76" customFormat="1" ht="29" customHeight="1" x14ac:dyDescent="0.35">
      <c r="B19" s="99">
        <v>2019</v>
      </c>
      <c r="C19" s="65" t="s">
        <v>7</v>
      </c>
      <c r="D19" s="71"/>
      <c r="E19" s="71"/>
      <c r="F19" s="71"/>
      <c r="G19" s="71"/>
      <c r="H19" s="71"/>
      <c r="I19" s="72"/>
      <c r="J19" s="71"/>
      <c r="K19" s="71"/>
      <c r="L19" s="71"/>
      <c r="M19" s="71"/>
      <c r="N19" s="71"/>
      <c r="O19" s="71"/>
      <c r="P19" s="71">
        <f>Summary!D10</f>
        <v>8862</v>
      </c>
      <c r="Q19" s="72"/>
      <c r="R19" s="71">
        <f>Summary!E10</f>
        <v>-8862</v>
      </c>
      <c r="S19" s="71"/>
      <c r="T19" s="71"/>
      <c r="U19" s="84"/>
    </row>
    <row r="20" spans="2:23" s="76" customFormat="1" ht="29" customHeight="1" x14ac:dyDescent="0.35">
      <c r="B20" s="100"/>
      <c r="C20" s="67" t="s">
        <v>48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>
        <f>Summary!D13</f>
        <v>493767.73</v>
      </c>
      <c r="Q20" s="70"/>
      <c r="R20" s="69">
        <f>Summary!E13</f>
        <v>-493767.73</v>
      </c>
      <c r="S20" s="69"/>
      <c r="T20" s="69"/>
      <c r="U20" s="82"/>
    </row>
    <row r="21" spans="2:23" s="76" customFormat="1" ht="29" customHeight="1" x14ac:dyDescent="0.35">
      <c r="B21" s="100"/>
      <c r="C21" s="67" t="s">
        <v>28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>
        <f>Summary!D25</f>
        <v>42678.107758904109</v>
      </c>
      <c r="R21" s="69"/>
      <c r="S21" s="69">
        <f>Summary!E25</f>
        <v>-42678.107758904109</v>
      </c>
      <c r="T21" s="69"/>
      <c r="U21" s="82"/>
    </row>
    <row r="22" spans="2:23" s="76" customFormat="1" ht="29" customHeight="1" x14ac:dyDescent="0.35">
      <c r="B22" s="100"/>
      <c r="C22" s="66" t="s">
        <v>26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>
        <f>SUM('Int rate impacts of adj'!G40:G51)</f>
        <v>1298.0995656599987</v>
      </c>
      <c r="R22" s="69"/>
      <c r="S22" s="69">
        <f>-Q22</f>
        <v>-1298.0995656599987</v>
      </c>
      <c r="T22" s="69"/>
      <c r="U22" s="82"/>
      <c r="V22" s="78"/>
      <c r="W22" s="78"/>
    </row>
    <row r="23" spans="2:23" s="76" customFormat="1" ht="29" customHeight="1" x14ac:dyDescent="0.35">
      <c r="B23" s="100"/>
      <c r="C23" s="67" t="s">
        <v>46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>
        <f>Summary!D28</f>
        <v>-4300.4670849314934</v>
      </c>
      <c r="R23" s="69"/>
      <c r="S23" s="69">
        <f>Summary!E28</f>
        <v>4283.9769972602744</v>
      </c>
      <c r="T23" s="69"/>
      <c r="U23" s="82"/>
      <c r="V23" s="78"/>
      <c r="W23" s="78"/>
    </row>
    <row r="24" spans="2:23" s="76" customFormat="1" ht="29" customHeight="1" x14ac:dyDescent="0.35">
      <c r="B24" s="100"/>
      <c r="C24" s="67" t="s">
        <v>38</v>
      </c>
      <c r="D24" s="69"/>
      <c r="E24" s="69"/>
      <c r="F24" s="69"/>
      <c r="G24" s="69"/>
      <c r="H24" s="69"/>
      <c r="I24" s="69">
        <f>-SUM('Int rate impacts of adj'!N40:N51)</f>
        <v>2094.6843835616437</v>
      </c>
      <c r="J24" s="69"/>
      <c r="K24" s="97">
        <f>-SUM('Int rate impacts of adj'!M40:M51)</f>
        <v>1484.0544219178084</v>
      </c>
      <c r="L24" s="69"/>
      <c r="M24" s="69"/>
      <c r="N24" s="69"/>
      <c r="O24" s="69"/>
      <c r="P24" s="69"/>
      <c r="Q24" s="69"/>
      <c r="R24" s="69"/>
      <c r="S24" s="69">
        <f>-K24-I24</f>
        <v>-3578.7388054794519</v>
      </c>
      <c r="T24" s="69"/>
      <c r="U24" s="82"/>
      <c r="V24" s="78"/>
      <c r="W24" s="78"/>
    </row>
    <row r="25" spans="2:23" s="76" customFormat="1" ht="29" customHeight="1" x14ac:dyDescent="0.35">
      <c r="B25" s="100"/>
      <c r="C25" s="67" t="s">
        <v>49</v>
      </c>
      <c r="D25" s="69"/>
      <c r="E25" s="88">
        <v>-7890.7</v>
      </c>
      <c r="F25" s="69"/>
      <c r="G25" s="88">
        <v>141</v>
      </c>
      <c r="H25" s="69"/>
      <c r="I25" s="69">
        <f>Summary!F30</f>
        <v>14729</v>
      </c>
      <c r="J25" s="69"/>
      <c r="K25" s="69"/>
      <c r="L25" s="69"/>
      <c r="M25" s="88">
        <v>-2786</v>
      </c>
      <c r="N25" s="69"/>
      <c r="O25" s="88">
        <v>-5035.7</v>
      </c>
      <c r="P25" s="69"/>
      <c r="Q25" s="69"/>
      <c r="R25" s="69"/>
      <c r="S25" s="69"/>
      <c r="T25" s="69"/>
      <c r="U25" s="82"/>
      <c r="V25" s="78"/>
      <c r="W25" s="78"/>
    </row>
    <row r="26" spans="2:23" s="76" customFormat="1" ht="29" customHeight="1" x14ac:dyDescent="0.35">
      <c r="B26" s="100"/>
      <c r="C26" s="67" t="s">
        <v>60</v>
      </c>
      <c r="D26" s="69"/>
      <c r="E26" s="93"/>
      <c r="F26" s="93"/>
      <c r="G26" s="93"/>
      <c r="H26" s="94">
        <f>10+49573</f>
        <v>49583</v>
      </c>
      <c r="I26" s="93"/>
      <c r="J26" s="93"/>
      <c r="K26" s="93"/>
      <c r="L26" s="93"/>
      <c r="M26" s="93"/>
      <c r="N26" s="93"/>
      <c r="O26" s="93"/>
      <c r="P26" s="93"/>
      <c r="Q26" s="69"/>
      <c r="R26" s="69"/>
      <c r="S26" s="69"/>
      <c r="T26" s="69"/>
      <c r="U26" s="82"/>
      <c r="V26" s="78"/>
      <c r="W26" s="78"/>
    </row>
    <row r="27" spans="2:23" s="76" customFormat="1" ht="43.5" x14ac:dyDescent="0.35">
      <c r="B27" s="101"/>
      <c r="C27" s="74" t="s">
        <v>61</v>
      </c>
      <c r="D27" s="68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68"/>
      <c r="R27" s="68"/>
      <c r="S27" s="68"/>
      <c r="T27" s="95">
        <v>13371</v>
      </c>
      <c r="U27" s="83"/>
      <c r="V27" s="78"/>
      <c r="W27" s="78"/>
    </row>
    <row r="28" spans="2:23" ht="15" thickBot="1" x14ac:dyDescent="0.4">
      <c r="D28" s="61">
        <f t="shared" ref="D28" si="0">SUM(D7:D27)</f>
        <v>0</v>
      </c>
      <c r="E28" s="61">
        <f t="shared" ref="E28" si="1">SUM(E7:E27)</f>
        <v>-7890.7</v>
      </c>
      <c r="F28" s="61">
        <f t="shared" ref="F28" si="2">SUM(F7:F27)</f>
        <v>0</v>
      </c>
      <c r="G28" s="61">
        <f t="shared" ref="G28" si="3">SUM(G7:G27)</f>
        <v>141</v>
      </c>
      <c r="H28" s="61">
        <f t="shared" ref="H28" si="4">SUM(H7:H27)</f>
        <v>142822</v>
      </c>
      <c r="I28" s="61">
        <f t="shared" ref="I28" si="5">SUM(I7:I27)</f>
        <v>19681.67686547945</v>
      </c>
      <c r="J28" s="61">
        <f t="shared" ref="J28" si="6">SUM(J7:J27)</f>
        <v>66058.52</v>
      </c>
      <c r="K28" s="61">
        <f t="shared" ref="K28" si="7">SUM(K7:K27)</f>
        <v>4235.545614827397</v>
      </c>
      <c r="L28" s="61">
        <f t="shared" ref="L28" si="8">SUM(L7:L27)</f>
        <v>0</v>
      </c>
      <c r="M28" s="61">
        <f t="shared" ref="M28" si="9">SUM(M7:M27)</f>
        <v>-2786</v>
      </c>
      <c r="N28" s="61">
        <f t="shared" ref="N28" si="10">SUM(N7:N27)</f>
        <v>0</v>
      </c>
      <c r="O28" s="61">
        <f t="shared" ref="O28" si="11">SUM(O7:O27)</f>
        <v>-5035.7</v>
      </c>
      <c r="P28" s="61">
        <f t="shared" ref="P28" si="12">SUM(P7:P27)</f>
        <v>2268684.0211543785</v>
      </c>
      <c r="Q28" s="61">
        <f t="shared" ref="Q28" si="13">SUM(Q7:Q27)</f>
        <v>37339.370404787842</v>
      </c>
      <c r="R28" s="61">
        <f t="shared" ref="R28" si="14">SUM(R7:R27)</f>
        <v>-2428715.5511543779</v>
      </c>
      <c r="S28" s="61">
        <f t="shared" ref="S28" si="15">SUM(S7:S27)</f>
        <v>-47031.192972765908</v>
      </c>
      <c r="T28" s="61">
        <f t="shared" ref="T28" si="16">SUM(T7:T27)</f>
        <v>13371</v>
      </c>
      <c r="U28" s="61">
        <f t="shared" ref="U28" si="17">SUM(U7:U27)</f>
        <v>0</v>
      </c>
      <c r="V28" s="79"/>
      <c r="W28" s="79"/>
    </row>
    <row r="29" spans="2:23" ht="15.5" thickTop="1" thickBot="1" x14ac:dyDescent="0.4">
      <c r="C29" s="91" t="s">
        <v>57</v>
      </c>
      <c r="E29" s="61">
        <f>-E28</f>
        <v>7890.7</v>
      </c>
      <c r="G29" s="61">
        <f>-G28</f>
        <v>-141</v>
      </c>
      <c r="I29" s="90">
        <f>-(H28+I28)</f>
        <v>-162503.67686547944</v>
      </c>
      <c r="K29" s="61">
        <f>-(J28+K28)</f>
        <v>-70294.065614827399</v>
      </c>
      <c r="M29" s="61">
        <f>-(L28+M28)</f>
        <v>2786</v>
      </c>
      <c r="O29" s="61">
        <f>-(N28+O28)</f>
        <v>5035.7</v>
      </c>
      <c r="Q29" s="61">
        <f>-(P28+Q28)</f>
        <v>-2306023.3915591664</v>
      </c>
      <c r="S29" s="61">
        <f>-(R28+S28)</f>
        <v>2475746.7441271436</v>
      </c>
      <c r="U29" s="61">
        <f>-(T28+U28)</f>
        <v>-13371</v>
      </c>
    </row>
    <row r="30" spans="2:23" ht="15" thickTop="1" x14ac:dyDescent="0.35">
      <c r="E30" s="87"/>
      <c r="G30" s="87"/>
      <c r="I30" s="87"/>
      <c r="K30" s="87"/>
      <c r="M30" s="87"/>
      <c r="O30" s="87"/>
      <c r="Q30" s="87"/>
      <c r="S30" s="87"/>
      <c r="U30" s="87"/>
    </row>
    <row r="31" spans="2:23" x14ac:dyDescent="0.35">
      <c r="F31" s="86"/>
      <c r="G31" s="75" t="s">
        <v>56</v>
      </c>
    </row>
    <row r="32" spans="2:23" x14ac:dyDescent="0.35">
      <c r="F32" s="96"/>
      <c r="G32" s="75" t="s">
        <v>59</v>
      </c>
    </row>
  </sheetData>
  <mergeCells count="13">
    <mergeCell ref="T5:U5"/>
    <mergeCell ref="B19:B27"/>
    <mergeCell ref="P5:Q5"/>
    <mergeCell ref="R5:S5"/>
    <mergeCell ref="B8:B11"/>
    <mergeCell ref="B12:B14"/>
    <mergeCell ref="B15:B18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scale="41" orientation="landscape" verticalDpi="0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80" zoomScaleNormal="80" workbookViewId="0">
      <pane xSplit="3" ySplit="3" topLeftCell="D4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defaultRowHeight="14.5" x14ac:dyDescent="0.35"/>
  <cols>
    <col min="1" max="1" width="11.6328125" style="28" customWidth="1"/>
    <col min="2" max="2" width="4.36328125" style="6" customWidth="1"/>
    <col min="3" max="3" width="36" style="3" customWidth="1"/>
    <col min="4" max="4" width="16.1796875" customWidth="1"/>
    <col min="5" max="5" width="15.36328125" customWidth="1"/>
    <col min="6" max="6" width="14.08984375" customWidth="1"/>
    <col min="7" max="7" width="15.08984375" customWidth="1"/>
  </cols>
  <sheetData>
    <row r="1" spans="1:8" x14ac:dyDescent="0.35">
      <c r="A1" s="5" t="s">
        <v>32</v>
      </c>
    </row>
    <row r="3" spans="1:8" ht="43.5" x14ac:dyDescent="0.35">
      <c r="D3" s="2" t="s">
        <v>0</v>
      </c>
      <c r="E3" s="2" t="s">
        <v>1</v>
      </c>
      <c r="F3" s="37" t="s">
        <v>37</v>
      </c>
      <c r="G3" s="37" t="s">
        <v>33</v>
      </c>
    </row>
    <row r="4" spans="1:8" x14ac:dyDescent="0.35">
      <c r="A4" s="102" t="s">
        <v>30</v>
      </c>
      <c r="B4" s="30" t="s">
        <v>2</v>
      </c>
      <c r="C4" s="31"/>
      <c r="D4" s="32">
        <v>-1001147.3333182149</v>
      </c>
      <c r="E4" s="32">
        <v>2038364.0799999991</v>
      </c>
      <c r="F4" s="1">
        <v>-649651.56000000017</v>
      </c>
      <c r="G4" s="1">
        <v>-48371.720000000008</v>
      </c>
      <c r="H4" s="1"/>
    </row>
    <row r="5" spans="1:8" x14ac:dyDescent="0.35">
      <c r="A5" s="102"/>
      <c r="D5" s="1"/>
      <c r="E5" s="1"/>
      <c r="F5" s="1"/>
      <c r="G5" s="1"/>
      <c r="H5" s="1"/>
    </row>
    <row r="6" spans="1:8" ht="29" x14ac:dyDescent="0.35">
      <c r="A6" s="102"/>
      <c r="B6" s="103">
        <v>1</v>
      </c>
      <c r="C6" s="3" t="s">
        <v>34</v>
      </c>
      <c r="D6" s="1"/>
      <c r="E6" s="1"/>
      <c r="F6" s="1"/>
      <c r="G6" s="1"/>
      <c r="H6" s="1"/>
    </row>
    <row r="7" spans="1:8" x14ac:dyDescent="0.35">
      <c r="A7" s="102"/>
      <c r="B7" s="103"/>
      <c r="C7" s="4" t="s">
        <v>4</v>
      </c>
      <c r="D7" s="1">
        <v>52591.4</v>
      </c>
      <c r="E7" s="1">
        <f>-D7</f>
        <v>-52591.4</v>
      </c>
      <c r="F7" s="1"/>
      <c r="G7" s="1"/>
      <c r="H7" s="1"/>
    </row>
    <row r="8" spans="1:8" x14ac:dyDescent="0.35">
      <c r="A8" s="102"/>
      <c r="B8" s="103"/>
      <c r="C8" s="4" t="s">
        <v>5</v>
      </c>
      <c r="D8" s="1">
        <v>828492.14</v>
      </c>
      <c r="E8" s="1">
        <f t="shared" ref="E8:E9" si="0">-D8</f>
        <v>-828492.14</v>
      </c>
    </row>
    <row r="9" spans="1:8" x14ac:dyDescent="0.35">
      <c r="A9" s="102"/>
      <c r="B9" s="103"/>
      <c r="C9" s="4" t="s">
        <v>6</v>
      </c>
      <c r="D9" s="1">
        <v>1018612.72</v>
      </c>
      <c r="E9" s="1">
        <f t="shared" si="0"/>
        <v>-1018612.72</v>
      </c>
    </row>
    <row r="10" spans="1:8" ht="29" x14ac:dyDescent="0.35">
      <c r="A10" s="102"/>
      <c r="B10" s="6">
        <v>2</v>
      </c>
      <c r="C10" s="8" t="s">
        <v>7</v>
      </c>
      <c r="D10" s="9">
        <v>8862</v>
      </c>
      <c r="E10" s="9">
        <f>-D10</f>
        <v>-8862</v>
      </c>
    </row>
    <row r="11" spans="1:8" ht="29" x14ac:dyDescent="0.35">
      <c r="A11" s="102"/>
      <c r="B11" s="6">
        <v>3</v>
      </c>
      <c r="C11" s="3" t="s">
        <v>35</v>
      </c>
      <c r="D11" s="1">
        <v>57781.261154378</v>
      </c>
      <c r="E11" s="1">
        <f>-D11</f>
        <v>-57781.261154378</v>
      </c>
      <c r="F11" s="1"/>
      <c r="G11" s="1"/>
      <c r="H11" s="1"/>
    </row>
    <row r="12" spans="1:8" ht="43.5" x14ac:dyDescent="0.35">
      <c r="A12" s="102"/>
      <c r="B12" s="6">
        <v>4</v>
      </c>
      <c r="C12" s="3" t="s">
        <v>44</v>
      </c>
      <c r="D12" s="1">
        <v>-191423.2299999994</v>
      </c>
      <c r="E12" s="1">
        <v>190689.22</v>
      </c>
      <c r="F12" s="1"/>
      <c r="G12" s="1"/>
      <c r="H12" s="1"/>
    </row>
    <row r="13" spans="1:8" ht="43.5" x14ac:dyDescent="0.35">
      <c r="A13" s="102"/>
      <c r="B13" s="6">
        <v>5</v>
      </c>
      <c r="C13" s="3" t="s">
        <v>48</v>
      </c>
      <c r="D13" s="32">
        <v>493767.73</v>
      </c>
      <c r="E13" s="32">
        <f>-D13</f>
        <v>-493767.73</v>
      </c>
    </row>
    <row r="14" spans="1:8" s="35" customFormat="1" ht="43.5" x14ac:dyDescent="0.35">
      <c r="A14" s="102"/>
      <c r="B14" s="104">
        <v>6</v>
      </c>
      <c r="C14" s="31" t="s">
        <v>36</v>
      </c>
      <c r="D14" s="32"/>
    </row>
    <row r="15" spans="1:8" s="35" customFormat="1" x14ac:dyDescent="0.35">
      <c r="A15" s="102"/>
      <c r="B15" s="104"/>
      <c r="C15" s="36" t="s">
        <v>4</v>
      </c>
      <c r="D15" s="32"/>
      <c r="E15" s="38">
        <v>-66058.52</v>
      </c>
      <c r="G15" s="38">
        <f>-E15</f>
        <v>66058.52</v>
      </c>
    </row>
    <row r="16" spans="1:8" s="35" customFormat="1" x14ac:dyDescent="0.35">
      <c r="A16" s="102"/>
      <c r="B16" s="104"/>
      <c r="C16" s="36" t="s">
        <v>5</v>
      </c>
      <c r="D16" s="32"/>
      <c r="E16" s="38">
        <v>-93239</v>
      </c>
      <c r="F16" s="38">
        <f>-E16</f>
        <v>93239</v>
      </c>
    </row>
    <row r="17" spans="1:8" x14ac:dyDescent="0.35">
      <c r="A17" s="102"/>
      <c r="D17" s="1"/>
      <c r="E17" s="35"/>
      <c r="F17" s="35"/>
      <c r="G17" s="35"/>
    </row>
    <row r="18" spans="1:8" x14ac:dyDescent="0.35">
      <c r="A18" s="102"/>
      <c r="B18" s="24" t="s">
        <v>8</v>
      </c>
      <c r="C18" s="25"/>
      <c r="D18" s="26">
        <f>SUM(D6:D17)</f>
        <v>2268684.0211543785</v>
      </c>
      <c r="E18" s="26">
        <f>SUM(E6:E17)</f>
        <v>-2428715.5511543783</v>
      </c>
      <c r="F18" s="26">
        <f>SUM(F6:F17)</f>
        <v>93239</v>
      </c>
      <c r="G18" s="26">
        <f>SUM(G6:G17)</f>
        <v>66058.52</v>
      </c>
    </row>
    <row r="19" spans="1:8" x14ac:dyDescent="0.35">
      <c r="A19" s="102"/>
      <c r="D19" s="7"/>
      <c r="E19" s="7"/>
    </row>
    <row r="20" spans="1:8" ht="15" thickBot="1" x14ac:dyDescent="0.4">
      <c r="A20" s="102"/>
      <c r="B20" s="21" t="s">
        <v>3</v>
      </c>
      <c r="C20" s="22"/>
      <c r="D20" s="23">
        <f>D4+D18</f>
        <v>1267536.6878361637</v>
      </c>
      <c r="E20" s="23">
        <f>E4+E18</f>
        <v>-390351.47115437919</v>
      </c>
      <c r="F20" s="23">
        <f>F4+F18</f>
        <v>-556412.56000000017</v>
      </c>
      <c r="G20" s="23">
        <f>G4+G18</f>
        <v>17686.799999999996</v>
      </c>
    </row>
    <row r="21" spans="1:8" ht="15" thickTop="1" x14ac:dyDescent="0.35">
      <c r="D21" s="1"/>
    </row>
    <row r="22" spans="1:8" x14ac:dyDescent="0.35">
      <c r="D22" s="1"/>
    </row>
    <row r="23" spans="1:8" x14ac:dyDescent="0.35">
      <c r="A23" s="102" t="s">
        <v>31</v>
      </c>
      <c r="B23" s="30" t="s">
        <v>9</v>
      </c>
      <c r="C23" s="31"/>
      <c r="D23" s="32">
        <v>-44715.199999999997</v>
      </c>
      <c r="E23" s="32">
        <v>69515.7</v>
      </c>
      <c r="F23" s="32">
        <v>-49420.71</v>
      </c>
      <c r="G23" s="32">
        <v>-1201.24</v>
      </c>
    </row>
    <row r="24" spans="1:8" x14ac:dyDescent="0.35">
      <c r="A24" s="102"/>
      <c r="D24" s="1"/>
      <c r="E24" s="1"/>
    </row>
    <row r="25" spans="1:8" ht="29" x14ac:dyDescent="0.35">
      <c r="A25" s="102"/>
      <c r="B25" s="6">
        <v>1</v>
      </c>
      <c r="C25" s="3" t="s">
        <v>28</v>
      </c>
      <c r="D25" s="1">
        <f>'Int rate impacts of adj'!F53</f>
        <v>42678.107758904109</v>
      </c>
      <c r="E25" s="1">
        <f>'Int rate impacts of adj'!J53</f>
        <v>-42678.107758904109</v>
      </c>
    </row>
    <row r="26" spans="1:8" ht="43.5" x14ac:dyDescent="0.35">
      <c r="A26" s="102"/>
      <c r="B26" s="6">
        <v>2</v>
      </c>
      <c r="C26" s="3" t="s">
        <v>26</v>
      </c>
      <c r="D26" s="1">
        <f>'Int rate impacts of adj'!G53</f>
        <v>2375.3797308152252</v>
      </c>
      <c r="E26" s="1">
        <f>'Int rate impacts of adj'!K53</f>
        <v>-2375.3797308152252</v>
      </c>
    </row>
    <row r="27" spans="1:8" ht="29" x14ac:dyDescent="0.35">
      <c r="A27" s="102"/>
      <c r="B27" s="6">
        <v>3</v>
      </c>
      <c r="C27" s="3" t="s">
        <v>27</v>
      </c>
      <c r="D27" s="1">
        <v>-3413.6500000000005</v>
      </c>
      <c r="E27" s="1">
        <v>2926.5399999999995</v>
      </c>
      <c r="H27" t="s">
        <v>43</v>
      </c>
    </row>
    <row r="28" spans="1:8" ht="29" x14ac:dyDescent="0.35">
      <c r="A28" s="102"/>
      <c r="B28" s="6">
        <v>4</v>
      </c>
      <c r="C28" s="3" t="s">
        <v>46</v>
      </c>
      <c r="D28" s="1">
        <f>'Int rate impacts of adj'!H53</f>
        <v>-4300.4670849314934</v>
      </c>
      <c r="E28" s="1">
        <f>'Int rate impacts of adj'!L53</f>
        <v>4283.9769972602744</v>
      </c>
    </row>
    <row r="29" spans="1:8" ht="29" x14ac:dyDescent="0.35">
      <c r="A29" s="102"/>
      <c r="B29" s="6">
        <v>5</v>
      </c>
      <c r="C29" s="3" t="s">
        <v>38</v>
      </c>
      <c r="D29" s="1"/>
      <c r="E29" s="1">
        <f>'Int rate impacts of adj'!M53+'Int rate impacts of adj'!N53</f>
        <v>-9188.2224803068493</v>
      </c>
      <c r="F29" s="1">
        <f>'Int rate impacts of adj'!P53</f>
        <v>4952.6768654794523</v>
      </c>
      <c r="G29" s="1">
        <f>'Int rate impacts of adj'!R53</f>
        <v>4235.545614827397</v>
      </c>
    </row>
    <row r="30" spans="1:8" ht="29" x14ac:dyDescent="0.35">
      <c r="A30" s="102"/>
      <c r="B30" s="52">
        <v>6</v>
      </c>
      <c r="C30" s="3" t="s">
        <v>49</v>
      </c>
      <c r="D30" s="1"/>
      <c r="E30" s="1"/>
      <c r="F30" s="1">
        <v>14729</v>
      </c>
      <c r="G30" s="1"/>
      <c r="H30" t="s">
        <v>50</v>
      </c>
    </row>
    <row r="31" spans="1:8" x14ac:dyDescent="0.35">
      <c r="A31" s="102"/>
    </row>
    <row r="32" spans="1:8" x14ac:dyDescent="0.35">
      <c r="A32" s="102"/>
      <c r="B32" s="24" t="s">
        <v>8</v>
      </c>
      <c r="C32" s="25"/>
      <c r="D32" s="27">
        <f>SUM(D25:D31)</f>
        <v>37339.370404787842</v>
      </c>
      <c r="E32" s="27">
        <f>SUM(E25:E31)</f>
        <v>-47031.192972765915</v>
      </c>
      <c r="F32" s="27">
        <f>SUM(F25:F31)</f>
        <v>19681.67686547945</v>
      </c>
      <c r="G32" s="27">
        <f>SUM(G25:G31)</f>
        <v>4235.545614827397</v>
      </c>
    </row>
    <row r="33" spans="1:7" x14ac:dyDescent="0.35">
      <c r="A33" s="102"/>
      <c r="B33" s="5"/>
      <c r="C33" s="25"/>
      <c r="D33" s="28"/>
      <c r="E33" s="28"/>
    </row>
    <row r="34" spans="1:7" ht="15" thickBot="1" x14ac:dyDescent="0.4">
      <c r="A34" s="102"/>
      <c r="B34" s="21" t="s">
        <v>29</v>
      </c>
      <c r="C34" s="22"/>
      <c r="D34" s="29">
        <f>D23+D32</f>
        <v>-7375.8295952121553</v>
      </c>
      <c r="E34" s="29">
        <f>E23+E32</f>
        <v>22484.507027234082</v>
      </c>
      <c r="F34" s="29">
        <f>F23+F32</f>
        <v>-29739.033134520549</v>
      </c>
      <c r="G34" s="29">
        <f>G23+G32</f>
        <v>3034.3056148273972</v>
      </c>
    </row>
    <row r="35" spans="1:7" ht="15" thickTop="1" x14ac:dyDescent="0.35"/>
  </sheetData>
  <mergeCells count="4">
    <mergeCell ref="A4:A20"/>
    <mergeCell ref="A23:A34"/>
    <mergeCell ref="B6:B9"/>
    <mergeCell ref="B14:B16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zoomScale="80" zoomScaleNormal="80" workbookViewId="0">
      <pane xSplit="5" ySplit="3" topLeftCell="F20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defaultRowHeight="14.5" x14ac:dyDescent="0.35"/>
  <cols>
    <col min="2" max="2" width="9.08984375" style="47"/>
    <col min="3" max="3" width="7.08984375" customWidth="1"/>
    <col min="5" max="5" width="11.6328125" customWidth="1"/>
    <col min="6" max="6" width="16.6328125" customWidth="1"/>
    <col min="7" max="7" width="13" customWidth="1"/>
    <col min="8" max="8" width="15.08984375" customWidth="1"/>
    <col min="9" max="9" width="0.6328125" style="43" customWidth="1"/>
    <col min="10" max="10" width="16.6328125" customWidth="1"/>
    <col min="11" max="11" width="13.08984375" customWidth="1"/>
    <col min="12" max="12" width="15.7265625" customWidth="1"/>
    <col min="13" max="13" width="15.453125" customWidth="1"/>
    <col min="14" max="14" width="15.36328125" customWidth="1"/>
    <col min="15" max="15" width="0.6328125" style="43" customWidth="1"/>
    <col min="16" max="16" width="15.26953125" customWidth="1"/>
    <col min="17" max="17" width="0.6328125" style="43" customWidth="1"/>
    <col min="18" max="18" width="17.90625" customWidth="1"/>
    <col min="20" max="21" width="10.90625" bestFit="1" customWidth="1"/>
  </cols>
  <sheetData>
    <row r="1" spans="1:22" x14ac:dyDescent="0.35">
      <c r="A1" s="28" t="s">
        <v>42</v>
      </c>
      <c r="F1" s="105" t="s">
        <v>0</v>
      </c>
      <c r="G1" s="105"/>
      <c r="H1" s="105"/>
      <c r="J1" s="105" t="s">
        <v>1</v>
      </c>
      <c r="K1" s="105"/>
      <c r="L1" s="105"/>
      <c r="M1" s="105"/>
      <c r="N1" s="105"/>
      <c r="P1" s="34" t="s">
        <v>37</v>
      </c>
      <c r="Q1" s="46"/>
      <c r="R1" s="34" t="s">
        <v>41</v>
      </c>
      <c r="S1" s="42"/>
      <c r="T1" s="42"/>
      <c r="U1" s="35"/>
      <c r="V1" s="35"/>
    </row>
    <row r="2" spans="1:22" ht="58" x14ac:dyDescent="0.35">
      <c r="F2" s="33" t="s">
        <v>25</v>
      </c>
      <c r="G2" s="33" t="s">
        <v>24</v>
      </c>
      <c r="H2" s="33" t="s">
        <v>45</v>
      </c>
      <c r="I2" s="44"/>
      <c r="J2" s="33" t="s">
        <v>25</v>
      </c>
      <c r="K2" s="33" t="s">
        <v>24</v>
      </c>
      <c r="L2" s="33" t="s">
        <v>45</v>
      </c>
      <c r="M2" s="33" t="s">
        <v>39</v>
      </c>
      <c r="N2" s="33" t="s">
        <v>40</v>
      </c>
      <c r="P2" s="33" t="s">
        <v>40</v>
      </c>
      <c r="R2" s="33" t="s">
        <v>39</v>
      </c>
    </row>
    <row r="3" spans="1:22" x14ac:dyDescent="0.35">
      <c r="D3" s="47" t="s">
        <v>23</v>
      </c>
      <c r="E3" s="47" t="s">
        <v>22</v>
      </c>
      <c r="F3" s="20">
        <f>SUM(Summary!D7:D9)</f>
        <v>1899696.26</v>
      </c>
      <c r="G3" s="20">
        <f>Summary!D11</f>
        <v>57781.261154378</v>
      </c>
      <c r="H3" s="20">
        <f>Summary!D12</f>
        <v>-191423.2299999994</v>
      </c>
      <c r="J3" s="20">
        <f>SUM(Summary!E7:E9)</f>
        <v>-1899696.26</v>
      </c>
      <c r="K3" s="20">
        <f>Summary!E11</f>
        <v>-57781.261154378</v>
      </c>
      <c r="L3" s="20">
        <f>Summary!E12</f>
        <v>190689.22</v>
      </c>
      <c r="M3" s="20">
        <f>Summary!E15</f>
        <v>-66058.52</v>
      </c>
      <c r="N3" s="20">
        <f>Summary!E16</f>
        <v>-93239</v>
      </c>
      <c r="P3" s="20">
        <f>Summary!F16</f>
        <v>93239</v>
      </c>
      <c r="R3" s="20">
        <f>Summary!G15</f>
        <v>66058.52</v>
      </c>
    </row>
    <row r="4" spans="1:22" s="35" customFormat="1" x14ac:dyDescent="0.35">
      <c r="B4" s="47">
        <v>2016</v>
      </c>
      <c r="C4" t="s">
        <v>10</v>
      </c>
      <c r="D4" s="10">
        <v>31</v>
      </c>
      <c r="E4" s="11">
        <v>1.0999999999999999E-2</v>
      </c>
      <c r="F4" s="39"/>
      <c r="G4" s="39"/>
      <c r="H4" s="39"/>
      <c r="I4" s="43"/>
      <c r="J4" s="39"/>
      <c r="K4" s="39"/>
      <c r="L4" s="39"/>
      <c r="M4" s="53">
        <f>M$3*$E4*$D4/365</f>
        <v>-61.71494608219178</v>
      </c>
      <c r="N4" s="55"/>
      <c r="O4" s="56"/>
      <c r="P4" s="57"/>
      <c r="Q4" s="56"/>
      <c r="R4" s="53">
        <f t="shared" ref="R4:R51" si="0">R$3*$E4*$D4/365</f>
        <v>61.71494608219178</v>
      </c>
    </row>
    <row r="5" spans="1:22" s="35" customFormat="1" x14ac:dyDescent="0.35">
      <c r="B5" s="47"/>
      <c r="C5" t="s">
        <v>11</v>
      </c>
      <c r="D5" s="12">
        <v>28</v>
      </c>
      <c r="E5" s="13">
        <v>1.0999999999999999E-2</v>
      </c>
      <c r="F5" s="39"/>
      <c r="G5" s="39"/>
      <c r="H5" s="39"/>
      <c r="I5" s="43"/>
      <c r="J5" s="39"/>
      <c r="K5" s="39"/>
      <c r="L5" s="39"/>
      <c r="M5" s="53">
        <f t="shared" ref="M5:P51" si="1">M$3*$E5*$D5/365</f>
        <v>-55.742531945205485</v>
      </c>
      <c r="N5" s="55"/>
      <c r="O5" s="56"/>
      <c r="P5" s="57"/>
      <c r="Q5" s="56"/>
      <c r="R5" s="53">
        <f t="shared" si="0"/>
        <v>55.742531945205485</v>
      </c>
    </row>
    <row r="6" spans="1:22" s="35" customFormat="1" x14ac:dyDescent="0.35">
      <c r="B6" s="47"/>
      <c r="C6" t="s">
        <v>12</v>
      </c>
      <c r="D6" s="12">
        <v>31</v>
      </c>
      <c r="E6" s="13">
        <v>1.0999999999999999E-2</v>
      </c>
      <c r="F6" s="39"/>
      <c r="G6" s="39"/>
      <c r="H6" s="39"/>
      <c r="I6" s="43"/>
      <c r="J6" s="39"/>
      <c r="K6" s="39"/>
      <c r="L6" s="39"/>
      <c r="M6" s="53">
        <f t="shared" si="1"/>
        <v>-61.71494608219178</v>
      </c>
      <c r="N6" s="55"/>
      <c r="O6" s="56"/>
      <c r="P6" s="57"/>
      <c r="Q6" s="56"/>
      <c r="R6" s="53">
        <f t="shared" si="0"/>
        <v>61.71494608219178</v>
      </c>
    </row>
    <row r="7" spans="1:22" s="35" customFormat="1" x14ac:dyDescent="0.35">
      <c r="B7" s="47"/>
      <c r="C7" t="s">
        <v>13</v>
      </c>
      <c r="D7" s="12">
        <v>30</v>
      </c>
      <c r="E7" s="13">
        <v>1.0999999999999999E-2</v>
      </c>
      <c r="F7" s="39"/>
      <c r="G7" s="39"/>
      <c r="H7" s="39"/>
      <c r="I7" s="43"/>
      <c r="J7" s="39"/>
      <c r="K7" s="39"/>
      <c r="L7" s="39"/>
      <c r="M7" s="53">
        <f t="shared" si="1"/>
        <v>-59.72414136986302</v>
      </c>
      <c r="N7" s="55"/>
      <c r="O7" s="56"/>
      <c r="P7" s="57"/>
      <c r="Q7" s="56"/>
      <c r="R7" s="53">
        <f t="shared" si="0"/>
        <v>59.72414136986302</v>
      </c>
    </row>
    <row r="8" spans="1:22" s="35" customFormat="1" x14ac:dyDescent="0.35">
      <c r="B8" s="47"/>
      <c r="C8" t="s">
        <v>14</v>
      </c>
      <c r="D8" s="12">
        <v>31</v>
      </c>
      <c r="E8" s="13">
        <v>1.0999999999999999E-2</v>
      </c>
      <c r="F8" s="39"/>
      <c r="G8" s="39"/>
      <c r="H8" s="39"/>
      <c r="I8" s="43"/>
      <c r="J8" s="39"/>
      <c r="K8" s="39"/>
      <c r="L8" s="39"/>
      <c r="M8" s="53">
        <f t="shared" si="1"/>
        <v>-61.71494608219178</v>
      </c>
      <c r="N8" s="55"/>
      <c r="O8" s="56"/>
      <c r="P8" s="57"/>
      <c r="Q8" s="56"/>
      <c r="R8" s="53">
        <f t="shared" si="0"/>
        <v>61.71494608219178</v>
      </c>
    </row>
    <row r="9" spans="1:22" s="35" customFormat="1" x14ac:dyDescent="0.35">
      <c r="B9" s="47"/>
      <c r="C9" t="s">
        <v>15</v>
      </c>
      <c r="D9" s="12">
        <v>30</v>
      </c>
      <c r="E9" s="13">
        <v>1.0999999999999999E-2</v>
      </c>
      <c r="F9" s="39"/>
      <c r="G9" s="39"/>
      <c r="H9" s="39"/>
      <c r="I9" s="43"/>
      <c r="J9" s="39"/>
      <c r="K9" s="39"/>
      <c r="L9" s="39"/>
      <c r="M9" s="53">
        <f t="shared" si="1"/>
        <v>-59.72414136986302</v>
      </c>
      <c r="N9" s="55"/>
      <c r="O9" s="56"/>
      <c r="P9" s="57"/>
      <c r="Q9" s="56"/>
      <c r="R9" s="53">
        <f t="shared" si="0"/>
        <v>59.72414136986302</v>
      </c>
    </row>
    <row r="10" spans="1:22" s="35" customFormat="1" x14ac:dyDescent="0.35">
      <c r="B10" s="47"/>
      <c r="C10" t="s">
        <v>16</v>
      </c>
      <c r="D10" s="12">
        <v>31</v>
      </c>
      <c r="E10" s="13">
        <v>1.0999999999999999E-2</v>
      </c>
      <c r="F10" s="39"/>
      <c r="G10" s="39"/>
      <c r="H10" s="39"/>
      <c r="I10" s="43"/>
      <c r="J10" s="39"/>
      <c r="K10" s="39"/>
      <c r="L10" s="39"/>
      <c r="M10" s="53">
        <f t="shared" si="1"/>
        <v>-61.71494608219178</v>
      </c>
      <c r="N10" s="55"/>
      <c r="O10" s="56"/>
      <c r="P10" s="57"/>
      <c r="Q10" s="56"/>
      <c r="R10" s="53">
        <f t="shared" si="0"/>
        <v>61.71494608219178</v>
      </c>
    </row>
    <row r="11" spans="1:22" s="35" customFormat="1" x14ac:dyDescent="0.35">
      <c r="B11" s="47"/>
      <c r="C11" t="s">
        <v>17</v>
      </c>
      <c r="D11" s="12">
        <v>31</v>
      </c>
      <c r="E11" s="13">
        <v>1.0999999999999999E-2</v>
      </c>
      <c r="F11" s="39"/>
      <c r="G11" s="39"/>
      <c r="H11" s="39"/>
      <c r="I11" s="43"/>
      <c r="J11" s="39"/>
      <c r="K11" s="39"/>
      <c r="L11" s="39"/>
      <c r="M11" s="53">
        <f t="shared" si="1"/>
        <v>-61.71494608219178</v>
      </c>
      <c r="N11" s="55"/>
      <c r="O11" s="56"/>
      <c r="P11" s="57"/>
      <c r="Q11" s="56"/>
      <c r="R11" s="53">
        <f t="shared" si="0"/>
        <v>61.71494608219178</v>
      </c>
    </row>
    <row r="12" spans="1:22" s="35" customFormat="1" x14ac:dyDescent="0.35">
      <c r="B12" s="47"/>
      <c r="C12" t="s">
        <v>18</v>
      </c>
      <c r="D12" s="12">
        <v>30</v>
      </c>
      <c r="E12" s="13">
        <v>1.0999999999999999E-2</v>
      </c>
      <c r="F12" s="39"/>
      <c r="G12" s="39"/>
      <c r="H12" s="39"/>
      <c r="I12" s="43"/>
      <c r="J12" s="39"/>
      <c r="K12" s="39"/>
      <c r="L12" s="39"/>
      <c r="M12" s="53">
        <f t="shared" si="1"/>
        <v>-59.72414136986302</v>
      </c>
      <c r="N12" s="55"/>
      <c r="O12" s="56"/>
      <c r="P12" s="57"/>
      <c r="Q12" s="56"/>
      <c r="R12" s="53">
        <f t="shared" si="0"/>
        <v>59.72414136986302</v>
      </c>
    </row>
    <row r="13" spans="1:22" s="35" customFormat="1" x14ac:dyDescent="0.35">
      <c r="B13" s="47"/>
      <c r="C13" t="s">
        <v>19</v>
      </c>
      <c r="D13" s="12">
        <v>31</v>
      </c>
      <c r="E13" s="13">
        <v>1.0999999999999999E-2</v>
      </c>
      <c r="F13" s="39"/>
      <c r="G13" s="39"/>
      <c r="H13" s="39"/>
      <c r="I13" s="43"/>
      <c r="J13" s="39"/>
      <c r="K13" s="39"/>
      <c r="L13" s="39"/>
      <c r="M13" s="53">
        <f t="shared" si="1"/>
        <v>-61.71494608219178</v>
      </c>
      <c r="N13" s="55"/>
      <c r="O13" s="56"/>
      <c r="P13" s="57"/>
      <c r="Q13" s="56"/>
      <c r="R13" s="53">
        <f t="shared" si="0"/>
        <v>61.71494608219178</v>
      </c>
    </row>
    <row r="14" spans="1:22" s="35" customFormat="1" x14ac:dyDescent="0.35">
      <c r="B14" s="47"/>
      <c r="C14" t="s">
        <v>20</v>
      </c>
      <c r="D14" s="12">
        <v>30</v>
      </c>
      <c r="E14" s="13">
        <v>1.0999999999999999E-2</v>
      </c>
      <c r="F14" s="39"/>
      <c r="G14" s="39"/>
      <c r="H14" s="39"/>
      <c r="I14" s="43"/>
      <c r="J14" s="39"/>
      <c r="K14" s="39"/>
      <c r="L14" s="39"/>
      <c r="M14" s="53">
        <f t="shared" si="1"/>
        <v>-59.72414136986302</v>
      </c>
      <c r="N14" s="55"/>
      <c r="O14" s="56"/>
      <c r="P14" s="57"/>
      <c r="Q14" s="56"/>
      <c r="R14" s="53">
        <f t="shared" si="0"/>
        <v>59.72414136986302</v>
      </c>
    </row>
    <row r="15" spans="1:22" s="35" customFormat="1" x14ac:dyDescent="0.35">
      <c r="B15" s="51"/>
      <c r="C15" s="16" t="s">
        <v>21</v>
      </c>
      <c r="D15" s="17">
        <v>31</v>
      </c>
      <c r="E15" s="18">
        <v>1.0999999999999999E-2</v>
      </c>
      <c r="F15" s="41"/>
      <c r="G15" s="41"/>
      <c r="H15" s="41"/>
      <c r="I15" s="45"/>
      <c r="J15" s="41"/>
      <c r="K15" s="41"/>
      <c r="L15" s="41"/>
      <c r="M15" s="54">
        <f t="shared" si="1"/>
        <v>-61.71494608219178</v>
      </c>
      <c r="N15" s="58"/>
      <c r="O15" s="59"/>
      <c r="P15" s="60"/>
      <c r="Q15" s="59"/>
      <c r="R15" s="54">
        <f t="shared" si="0"/>
        <v>61.71494608219178</v>
      </c>
      <c r="T15" s="57">
        <f>SUM(M4:M15)</f>
        <v>-726.64371999999992</v>
      </c>
      <c r="U15" s="57">
        <f>SUM(N4:N15)</f>
        <v>0</v>
      </c>
    </row>
    <row r="16" spans="1:22" s="35" customFormat="1" x14ac:dyDescent="0.35">
      <c r="B16" s="47">
        <v>2017</v>
      </c>
      <c r="C16" t="s">
        <v>10</v>
      </c>
      <c r="D16" s="14">
        <v>31</v>
      </c>
      <c r="E16" s="13">
        <v>1.0999999999999999E-2</v>
      </c>
      <c r="F16" s="39"/>
      <c r="G16" s="39"/>
      <c r="H16" s="39"/>
      <c r="I16" s="43"/>
      <c r="J16" s="39"/>
      <c r="K16" s="39"/>
      <c r="L16" s="39"/>
      <c r="M16" s="53">
        <f t="shared" si="1"/>
        <v>-61.71494608219178</v>
      </c>
      <c r="N16" s="53">
        <f t="shared" si="1"/>
        <v>-87.108216438356152</v>
      </c>
      <c r="O16" s="56"/>
      <c r="P16" s="53">
        <f t="shared" si="1"/>
        <v>87.108216438356152</v>
      </c>
      <c r="Q16" s="56"/>
      <c r="R16" s="53">
        <f t="shared" si="0"/>
        <v>61.71494608219178</v>
      </c>
    </row>
    <row r="17" spans="2:21" s="35" customFormat="1" x14ac:dyDescent="0.35">
      <c r="B17" s="47"/>
      <c r="C17" t="s">
        <v>11</v>
      </c>
      <c r="D17" s="14">
        <v>28</v>
      </c>
      <c r="E17" s="13">
        <v>1.0999999999999999E-2</v>
      </c>
      <c r="F17" s="39"/>
      <c r="G17" s="39"/>
      <c r="H17" s="39"/>
      <c r="I17" s="43"/>
      <c r="J17" s="39"/>
      <c r="K17" s="39"/>
      <c r="L17" s="39"/>
      <c r="M17" s="53">
        <f t="shared" si="1"/>
        <v>-55.742531945205485</v>
      </c>
      <c r="N17" s="53">
        <f t="shared" si="1"/>
        <v>-78.678389041095883</v>
      </c>
      <c r="O17" s="56"/>
      <c r="P17" s="53">
        <f t="shared" si="1"/>
        <v>78.678389041095883</v>
      </c>
      <c r="Q17" s="56"/>
      <c r="R17" s="53">
        <f t="shared" si="0"/>
        <v>55.742531945205485</v>
      </c>
    </row>
    <row r="18" spans="2:21" s="35" customFormat="1" x14ac:dyDescent="0.35">
      <c r="B18" s="47"/>
      <c r="C18" t="s">
        <v>12</v>
      </c>
      <c r="D18" s="14">
        <v>31</v>
      </c>
      <c r="E18" s="13">
        <v>1.0999999999999999E-2</v>
      </c>
      <c r="F18" s="39"/>
      <c r="G18" s="39"/>
      <c r="H18" s="39"/>
      <c r="I18" s="43"/>
      <c r="J18" s="39"/>
      <c r="K18" s="39"/>
      <c r="L18" s="39"/>
      <c r="M18" s="53">
        <f t="shared" si="1"/>
        <v>-61.71494608219178</v>
      </c>
      <c r="N18" s="53">
        <f t="shared" si="1"/>
        <v>-87.108216438356152</v>
      </c>
      <c r="O18" s="56"/>
      <c r="P18" s="53">
        <f t="shared" si="1"/>
        <v>87.108216438356152</v>
      </c>
      <c r="Q18" s="56"/>
      <c r="R18" s="53">
        <f t="shared" si="0"/>
        <v>61.71494608219178</v>
      </c>
    </row>
    <row r="19" spans="2:21" s="35" customFormat="1" x14ac:dyDescent="0.35">
      <c r="B19" s="47"/>
      <c r="C19" t="s">
        <v>13</v>
      </c>
      <c r="D19" s="14">
        <v>30</v>
      </c>
      <c r="E19" s="13">
        <v>1.0999999999999999E-2</v>
      </c>
      <c r="F19" s="39"/>
      <c r="G19" s="39"/>
      <c r="H19" s="39"/>
      <c r="I19" s="43"/>
      <c r="J19" s="39"/>
      <c r="K19" s="39"/>
      <c r="L19" s="39"/>
      <c r="M19" s="53">
        <f t="shared" si="1"/>
        <v>-59.72414136986302</v>
      </c>
      <c r="N19" s="53">
        <f>N$3*$E19*$D19/365</f>
        <v>-84.298273972602729</v>
      </c>
      <c r="O19" s="56"/>
      <c r="P19" s="53">
        <f t="shared" si="1"/>
        <v>84.298273972602729</v>
      </c>
      <c r="Q19" s="56"/>
      <c r="R19" s="53">
        <f t="shared" si="0"/>
        <v>59.72414136986302</v>
      </c>
    </row>
    <row r="20" spans="2:21" s="35" customFormat="1" x14ac:dyDescent="0.35">
      <c r="B20" s="47"/>
      <c r="C20" t="s">
        <v>14</v>
      </c>
      <c r="D20" s="14">
        <v>31</v>
      </c>
      <c r="E20" s="13">
        <v>1.0999999999999999E-2</v>
      </c>
      <c r="F20" s="39"/>
      <c r="G20" s="39"/>
      <c r="H20" s="39"/>
      <c r="I20" s="43"/>
      <c r="J20" s="39"/>
      <c r="K20" s="39"/>
      <c r="L20" s="39"/>
      <c r="M20" s="53">
        <f t="shared" si="1"/>
        <v>-61.71494608219178</v>
      </c>
      <c r="N20" s="53">
        <f t="shared" si="1"/>
        <v>-87.108216438356152</v>
      </c>
      <c r="O20" s="56"/>
      <c r="P20" s="53">
        <f t="shared" si="1"/>
        <v>87.108216438356152</v>
      </c>
      <c r="Q20" s="56"/>
      <c r="R20" s="53">
        <f t="shared" si="0"/>
        <v>61.71494608219178</v>
      </c>
    </row>
    <row r="21" spans="2:21" s="35" customFormat="1" x14ac:dyDescent="0.35">
      <c r="B21" s="47"/>
      <c r="C21" t="s">
        <v>15</v>
      </c>
      <c r="D21" s="14">
        <v>30</v>
      </c>
      <c r="E21" s="13">
        <v>1.0999999999999999E-2</v>
      </c>
      <c r="F21" s="39"/>
      <c r="G21" s="39"/>
      <c r="H21" s="39"/>
      <c r="I21" s="43"/>
      <c r="J21" s="39"/>
      <c r="K21" s="39"/>
      <c r="L21" s="39"/>
      <c r="M21" s="53">
        <f t="shared" si="1"/>
        <v>-59.72414136986302</v>
      </c>
      <c r="N21" s="53">
        <f t="shared" si="1"/>
        <v>-84.298273972602729</v>
      </c>
      <c r="O21" s="56"/>
      <c r="P21" s="53">
        <f t="shared" si="1"/>
        <v>84.298273972602729</v>
      </c>
      <c r="Q21" s="56"/>
      <c r="R21" s="53">
        <f t="shared" si="0"/>
        <v>59.72414136986302</v>
      </c>
    </row>
    <row r="22" spans="2:21" s="35" customFormat="1" x14ac:dyDescent="0.35">
      <c r="B22" s="47"/>
      <c r="C22" t="s">
        <v>16</v>
      </c>
      <c r="D22" s="14">
        <v>31</v>
      </c>
      <c r="E22" s="13">
        <v>1.0999999999999999E-2</v>
      </c>
      <c r="F22" s="39"/>
      <c r="G22" s="39"/>
      <c r="H22" s="39"/>
      <c r="I22" s="43"/>
      <c r="J22" s="39"/>
      <c r="K22" s="39"/>
      <c r="L22" s="39"/>
      <c r="M22" s="53">
        <f t="shared" si="1"/>
        <v>-61.71494608219178</v>
      </c>
      <c r="N22" s="53">
        <f t="shared" si="1"/>
        <v>-87.108216438356152</v>
      </c>
      <c r="O22" s="56"/>
      <c r="P22" s="53">
        <f t="shared" si="1"/>
        <v>87.108216438356152</v>
      </c>
      <c r="Q22" s="56"/>
      <c r="R22" s="53">
        <f t="shared" si="0"/>
        <v>61.71494608219178</v>
      </c>
    </row>
    <row r="23" spans="2:21" s="35" customFormat="1" x14ac:dyDescent="0.35">
      <c r="B23" s="47"/>
      <c r="C23" t="s">
        <v>17</v>
      </c>
      <c r="D23" s="14">
        <v>31</v>
      </c>
      <c r="E23" s="13">
        <v>1.0999999999999999E-2</v>
      </c>
      <c r="F23" s="39"/>
      <c r="G23" s="39"/>
      <c r="H23" s="39"/>
      <c r="I23" s="43"/>
      <c r="J23" s="39"/>
      <c r="K23" s="39"/>
      <c r="L23" s="39"/>
      <c r="M23" s="53">
        <f t="shared" si="1"/>
        <v>-61.71494608219178</v>
      </c>
      <c r="N23" s="53">
        <f t="shared" si="1"/>
        <v>-87.108216438356152</v>
      </c>
      <c r="O23" s="56"/>
      <c r="P23" s="53">
        <f t="shared" si="1"/>
        <v>87.108216438356152</v>
      </c>
      <c r="Q23" s="56"/>
      <c r="R23" s="53">
        <f t="shared" si="0"/>
        <v>61.71494608219178</v>
      </c>
    </row>
    <row r="24" spans="2:21" s="35" customFormat="1" x14ac:dyDescent="0.35">
      <c r="B24" s="47"/>
      <c r="C24" t="s">
        <v>18</v>
      </c>
      <c r="D24" s="14">
        <v>30</v>
      </c>
      <c r="E24" s="13">
        <v>1.0999999999999999E-2</v>
      </c>
      <c r="F24" s="39"/>
      <c r="G24" s="39"/>
      <c r="H24" s="39"/>
      <c r="I24" s="43"/>
      <c r="J24" s="39"/>
      <c r="K24" s="39"/>
      <c r="L24" s="39"/>
      <c r="M24" s="53">
        <f t="shared" si="1"/>
        <v>-59.72414136986302</v>
      </c>
      <c r="N24" s="53">
        <f t="shared" si="1"/>
        <v>-84.298273972602729</v>
      </c>
      <c r="O24" s="56"/>
      <c r="P24" s="53">
        <f t="shared" si="1"/>
        <v>84.298273972602729</v>
      </c>
      <c r="Q24" s="56"/>
      <c r="R24" s="53">
        <f t="shared" si="0"/>
        <v>59.72414136986302</v>
      </c>
    </row>
    <row r="25" spans="2:21" s="35" customFormat="1" x14ac:dyDescent="0.35">
      <c r="B25" s="47"/>
      <c r="C25" t="s">
        <v>19</v>
      </c>
      <c r="D25" s="14">
        <v>31</v>
      </c>
      <c r="E25" s="13">
        <v>1.4999999999999999E-2</v>
      </c>
      <c r="F25" s="39"/>
      <c r="G25" s="39"/>
      <c r="H25" s="39"/>
      <c r="I25" s="43"/>
      <c r="J25" s="39"/>
      <c r="K25" s="39"/>
      <c r="L25" s="39"/>
      <c r="M25" s="53">
        <f t="shared" si="1"/>
        <v>-84.156744657534247</v>
      </c>
      <c r="N25" s="53">
        <f t="shared" si="1"/>
        <v>-118.78393150684931</v>
      </c>
      <c r="O25" s="56"/>
      <c r="P25" s="53">
        <f t="shared" si="1"/>
        <v>118.78393150684931</v>
      </c>
      <c r="Q25" s="56"/>
      <c r="R25" s="53">
        <f t="shared" si="0"/>
        <v>84.156744657534247</v>
      </c>
    </row>
    <row r="26" spans="2:21" s="35" customFormat="1" x14ac:dyDescent="0.35">
      <c r="B26" s="47"/>
      <c r="C26" t="s">
        <v>20</v>
      </c>
      <c r="D26" s="14">
        <v>30</v>
      </c>
      <c r="E26" s="13">
        <v>1.4999999999999999E-2</v>
      </c>
      <c r="F26" s="39"/>
      <c r="G26" s="39"/>
      <c r="H26" s="39"/>
      <c r="I26" s="43"/>
      <c r="J26" s="39"/>
      <c r="K26" s="39"/>
      <c r="L26" s="39"/>
      <c r="M26" s="53">
        <f t="shared" si="1"/>
        <v>-81.442010958904106</v>
      </c>
      <c r="N26" s="53">
        <f t="shared" si="1"/>
        <v>-114.95219178082192</v>
      </c>
      <c r="O26" s="56"/>
      <c r="P26" s="53">
        <f t="shared" si="1"/>
        <v>114.95219178082192</v>
      </c>
      <c r="Q26" s="56"/>
      <c r="R26" s="53">
        <f t="shared" si="0"/>
        <v>81.442010958904106</v>
      </c>
    </row>
    <row r="27" spans="2:21" s="35" customFormat="1" x14ac:dyDescent="0.35">
      <c r="B27" s="51"/>
      <c r="C27" s="16" t="s">
        <v>21</v>
      </c>
      <c r="D27" s="14">
        <v>31</v>
      </c>
      <c r="E27" s="13">
        <v>1.4999999999999999E-2</v>
      </c>
      <c r="F27" s="41"/>
      <c r="G27" s="41"/>
      <c r="H27" s="41"/>
      <c r="I27" s="45"/>
      <c r="J27" s="41"/>
      <c r="K27" s="41"/>
      <c r="L27" s="41"/>
      <c r="M27" s="54">
        <f t="shared" si="1"/>
        <v>-84.156744657534247</v>
      </c>
      <c r="N27" s="54">
        <f t="shared" si="1"/>
        <v>-118.78393150684931</v>
      </c>
      <c r="O27" s="59"/>
      <c r="P27" s="54">
        <f t="shared" si="1"/>
        <v>118.78393150684931</v>
      </c>
      <c r="Q27" s="59"/>
      <c r="R27" s="54">
        <f t="shared" si="0"/>
        <v>84.156744657534247</v>
      </c>
      <c r="T27" s="57">
        <f>SUM(M16:M27)</f>
        <v>-793.24518673972591</v>
      </c>
      <c r="U27" s="57">
        <f>SUM(N16:N27)</f>
        <v>-1119.6343479452053</v>
      </c>
    </row>
    <row r="28" spans="2:21" x14ac:dyDescent="0.35">
      <c r="B28" s="47">
        <v>2018</v>
      </c>
      <c r="C28" t="s">
        <v>10</v>
      </c>
      <c r="D28" s="10">
        <v>31</v>
      </c>
      <c r="E28" s="11">
        <v>1.4999999999999999E-2</v>
      </c>
      <c r="G28" s="53">
        <f>G$3*$E28*$D28/365</f>
        <v>73.611743662426761</v>
      </c>
      <c r="K28" s="19">
        <f>K$3*$E28*$D28/365</f>
        <v>-73.611743662426761</v>
      </c>
      <c r="M28" s="53">
        <f t="shared" si="1"/>
        <v>-84.156744657534247</v>
      </c>
      <c r="N28" s="53">
        <f t="shared" si="1"/>
        <v>-118.78393150684931</v>
      </c>
      <c r="O28" s="56"/>
      <c r="P28" s="53">
        <f t="shared" si="1"/>
        <v>118.78393150684931</v>
      </c>
      <c r="Q28" s="56"/>
      <c r="R28" s="53">
        <f t="shared" si="0"/>
        <v>84.156744657534247</v>
      </c>
    </row>
    <row r="29" spans="2:21" x14ac:dyDescent="0.35">
      <c r="C29" t="s">
        <v>11</v>
      </c>
      <c r="D29" s="12">
        <v>28</v>
      </c>
      <c r="E29" s="13">
        <v>1.4999999999999999E-2</v>
      </c>
      <c r="G29" s="53">
        <f t="shared" ref="G29:G51" si="2">G$3*$E29*$D29/365</f>
        <v>66.488026533804813</v>
      </c>
      <c r="K29" s="19">
        <f t="shared" ref="K29:K51" si="3">K$3*$E29*$D29/365</f>
        <v>-66.488026533804813</v>
      </c>
      <c r="M29" s="53">
        <f t="shared" si="1"/>
        <v>-76.012543561643838</v>
      </c>
      <c r="N29" s="53">
        <f t="shared" si="1"/>
        <v>-107.28871232876713</v>
      </c>
      <c r="O29" s="56"/>
      <c r="P29" s="53">
        <f t="shared" si="1"/>
        <v>107.28871232876713</v>
      </c>
      <c r="Q29" s="56"/>
      <c r="R29" s="53">
        <f t="shared" si="0"/>
        <v>76.012543561643838</v>
      </c>
    </row>
    <row r="30" spans="2:21" x14ac:dyDescent="0.35">
      <c r="C30" t="s">
        <v>12</v>
      </c>
      <c r="D30" s="12">
        <v>31</v>
      </c>
      <c r="E30" s="13">
        <v>1.4999999999999999E-2</v>
      </c>
      <c r="G30" s="53">
        <f t="shared" si="2"/>
        <v>73.611743662426761</v>
      </c>
      <c r="K30" s="19">
        <f t="shared" si="3"/>
        <v>-73.611743662426761</v>
      </c>
      <c r="M30" s="53">
        <f t="shared" si="1"/>
        <v>-84.156744657534247</v>
      </c>
      <c r="N30" s="53">
        <f t="shared" si="1"/>
        <v>-118.78393150684931</v>
      </c>
      <c r="O30" s="56"/>
      <c r="P30" s="53">
        <f t="shared" si="1"/>
        <v>118.78393150684931</v>
      </c>
      <c r="Q30" s="56"/>
      <c r="R30" s="53">
        <f t="shared" si="0"/>
        <v>84.156744657534247</v>
      </c>
    </row>
    <row r="31" spans="2:21" x14ac:dyDescent="0.35">
      <c r="C31" t="s">
        <v>13</v>
      </c>
      <c r="D31" s="12">
        <v>30</v>
      </c>
      <c r="E31" s="13">
        <v>1.89E-2</v>
      </c>
      <c r="G31" s="53">
        <f t="shared" si="2"/>
        <v>89.75883582063652</v>
      </c>
      <c r="K31" s="19">
        <f t="shared" si="3"/>
        <v>-89.75883582063652</v>
      </c>
      <c r="M31" s="53">
        <f t="shared" si="1"/>
        <v>-102.61693380821919</v>
      </c>
      <c r="N31" s="53">
        <f t="shared" si="1"/>
        <v>-144.8397616438356</v>
      </c>
      <c r="O31" s="56"/>
      <c r="P31" s="53">
        <f t="shared" si="1"/>
        <v>144.8397616438356</v>
      </c>
      <c r="Q31" s="56"/>
      <c r="R31" s="53">
        <f t="shared" si="0"/>
        <v>102.61693380821919</v>
      </c>
    </row>
    <row r="32" spans="2:21" x14ac:dyDescent="0.35">
      <c r="C32" t="s">
        <v>14</v>
      </c>
      <c r="D32" s="12">
        <v>31</v>
      </c>
      <c r="E32" s="13">
        <v>1.89E-2</v>
      </c>
      <c r="G32" s="53">
        <f t="shared" si="2"/>
        <v>92.750797014657735</v>
      </c>
      <c r="K32" s="19">
        <f t="shared" si="3"/>
        <v>-92.750797014657735</v>
      </c>
      <c r="M32" s="53">
        <f t="shared" si="1"/>
        <v>-106.03749826849314</v>
      </c>
      <c r="N32" s="53">
        <f t="shared" si="1"/>
        <v>-149.66775369863015</v>
      </c>
      <c r="O32" s="56"/>
      <c r="P32" s="53">
        <f t="shared" si="1"/>
        <v>149.66775369863015</v>
      </c>
      <c r="Q32" s="56"/>
      <c r="R32" s="53">
        <f t="shared" si="0"/>
        <v>106.03749826849314</v>
      </c>
    </row>
    <row r="33" spans="2:21" x14ac:dyDescent="0.35">
      <c r="C33" t="s">
        <v>15</v>
      </c>
      <c r="D33" s="12">
        <v>30</v>
      </c>
      <c r="E33" s="13">
        <v>1.89E-2</v>
      </c>
      <c r="G33" s="53">
        <f t="shared" si="2"/>
        <v>89.75883582063652</v>
      </c>
      <c r="K33" s="19">
        <f t="shared" si="3"/>
        <v>-89.75883582063652</v>
      </c>
      <c r="M33" s="53">
        <f t="shared" si="1"/>
        <v>-102.61693380821919</v>
      </c>
      <c r="N33" s="53">
        <f t="shared" si="1"/>
        <v>-144.8397616438356</v>
      </c>
      <c r="O33" s="56"/>
      <c r="P33" s="53">
        <f t="shared" si="1"/>
        <v>144.8397616438356</v>
      </c>
      <c r="Q33" s="56"/>
      <c r="R33" s="53">
        <f t="shared" si="0"/>
        <v>102.61693380821919</v>
      </c>
    </row>
    <row r="34" spans="2:21" x14ac:dyDescent="0.35">
      <c r="C34" t="s">
        <v>16</v>
      </c>
      <c r="D34" s="12">
        <v>31</v>
      </c>
      <c r="E34" s="13">
        <v>1.89E-2</v>
      </c>
      <c r="G34" s="53">
        <f t="shared" si="2"/>
        <v>92.750797014657735</v>
      </c>
      <c r="K34" s="19">
        <f t="shared" si="3"/>
        <v>-92.750797014657735</v>
      </c>
      <c r="M34" s="53">
        <f t="shared" si="1"/>
        <v>-106.03749826849314</v>
      </c>
      <c r="N34" s="53">
        <f t="shared" si="1"/>
        <v>-149.66775369863015</v>
      </c>
      <c r="O34" s="56"/>
      <c r="P34" s="53">
        <f t="shared" si="1"/>
        <v>149.66775369863015</v>
      </c>
      <c r="Q34" s="56"/>
      <c r="R34" s="53">
        <f t="shared" si="0"/>
        <v>106.03749826849314</v>
      </c>
    </row>
    <row r="35" spans="2:21" x14ac:dyDescent="0.35">
      <c r="C35" t="s">
        <v>17</v>
      </c>
      <c r="D35" s="12">
        <v>31</v>
      </c>
      <c r="E35" s="13">
        <v>1.89E-2</v>
      </c>
      <c r="G35" s="53">
        <f t="shared" si="2"/>
        <v>92.750797014657735</v>
      </c>
      <c r="K35" s="19">
        <f t="shared" si="3"/>
        <v>-92.750797014657735</v>
      </c>
      <c r="M35" s="53">
        <f t="shared" si="1"/>
        <v>-106.03749826849314</v>
      </c>
      <c r="N35" s="53">
        <f t="shared" si="1"/>
        <v>-149.66775369863015</v>
      </c>
      <c r="O35" s="56"/>
      <c r="P35" s="53">
        <f t="shared" si="1"/>
        <v>149.66775369863015</v>
      </c>
      <c r="Q35" s="56"/>
      <c r="R35" s="53">
        <f t="shared" si="0"/>
        <v>106.03749826849314</v>
      </c>
    </row>
    <row r="36" spans="2:21" x14ac:dyDescent="0.35">
      <c r="C36" t="s">
        <v>18</v>
      </c>
      <c r="D36" s="12">
        <v>30</v>
      </c>
      <c r="E36" s="13">
        <v>1.89E-2</v>
      </c>
      <c r="G36" s="53">
        <f t="shared" si="2"/>
        <v>89.75883582063652</v>
      </c>
      <c r="K36" s="19">
        <f t="shared" si="3"/>
        <v>-89.75883582063652</v>
      </c>
      <c r="M36" s="53">
        <f t="shared" si="1"/>
        <v>-102.61693380821919</v>
      </c>
      <c r="N36" s="53">
        <f t="shared" si="1"/>
        <v>-144.8397616438356</v>
      </c>
      <c r="O36" s="56"/>
      <c r="P36" s="53">
        <f t="shared" si="1"/>
        <v>144.8397616438356</v>
      </c>
      <c r="Q36" s="56"/>
      <c r="R36" s="53">
        <f t="shared" si="0"/>
        <v>102.61693380821919</v>
      </c>
    </row>
    <row r="37" spans="2:21" x14ac:dyDescent="0.35">
      <c r="C37" t="s">
        <v>19</v>
      </c>
      <c r="D37" s="12">
        <v>31</v>
      </c>
      <c r="E37" s="13">
        <v>2.1700000000000001E-2</v>
      </c>
      <c r="G37" s="53">
        <f t="shared" si="2"/>
        <v>106.49165583164405</v>
      </c>
      <c r="K37" s="19">
        <f t="shared" si="3"/>
        <v>-106.49165583164405</v>
      </c>
      <c r="M37" s="53">
        <f t="shared" si="1"/>
        <v>-121.74675727123289</v>
      </c>
      <c r="N37" s="53">
        <f t="shared" si="1"/>
        <v>-171.84075424657533</v>
      </c>
      <c r="O37" s="56"/>
      <c r="P37" s="53">
        <f t="shared" si="1"/>
        <v>171.84075424657533</v>
      </c>
      <c r="Q37" s="56"/>
      <c r="R37" s="53">
        <f t="shared" si="0"/>
        <v>121.74675727123289</v>
      </c>
    </row>
    <row r="38" spans="2:21" x14ac:dyDescent="0.35">
      <c r="C38" t="s">
        <v>20</v>
      </c>
      <c r="D38" s="12">
        <v>30</v>
      </c>
      <c r="E38" s="13">
        <v>2.1700000000000001E-2</v>
      </c>
      <c r="G38" s="53">
        <f t="shared" si="2"/>
        <v>103.05644112739746</v>
      </c>
      <c r="K38" s="19">
        <f t="shared" si="3"/>
        <v>-103.05644112739746</v>
      </c>
      <c r="M38" s="53">
        <f t="shared" si="1"/>
        <v>-117.81944252054797</v>
      </c>
      <c r="N38" s="53">
        <f t="shared" si="1"/>
        <v>-166.29750410958903</v>
      </c>
      <c r="O38" s="56"/>
      <c r="P38" s="53">
        <f t="shared" si="1"/>
        <v>166.29750410958903</v>
      </c>
      <c r="Q38" s="56"/>
      <c r="R38" s="53">
        <f t="shared" si="0"/>
        <v>117.81944252054797</v>
      </c>
    </row>
    <row r="39" spans="2:21" x14ac:dyDescent="0.35">
      <c r="B39" s="51"/>
      <c r="C39" s="16" t="s">
        <v>21</v>
      </c>
      <c r="D39" s="17">
        <v>31</v>
      </c>
      <c r="E39" s="18">
        <v>2.1700000000000001E-2</v>
      </c>
      <c r="F39" s="16"/>
      <c r="G39" s="54">
        <f t="shared" si="2"/>
        <v>106.49165583164405</v>
      </c>
      <c r="H39" s="16"/>
      <c r="I39" s="45"/>
      <c r="J39" s="16"/>
      <c r="K39" s="40">
        <f t="shared" si="3"/>
        <v>-106.49165583164405</v>
      </c>
      <c r="L39" s="16"/>
      <c r="M39" s="54">
        <f t="shared" si="1"/>
        <v>-121.74675727123289</v>
      </c>
      <c r="N39" s="54">
        <f t="shared" si="1"/>
        <v>-171.84075424657533</v>
      </c>
      <c r="O39" s="59"/>
      <c r="P39" s="54">
        <f t="shared" si="1"/>
        <v>171.84075424657533</v>
      </c>
      <c r="Q39" s="59"/>
      <c r="R39" s="54">
        <f t="shared" si="0"/>
        <v>121.74675727123289</v>
      </c>
      <c r="T39" s="57">
        <f>SUM(M28:M39)</f>
        <v>-1231.602286169863</v>
      </c>
      <c r="U39" s="57">
        <f>SUM(N28:N39)</f>
        <v>-1738.3581339726029</v>
      </c>
    </row>
    <row r="40" spans="2:21" x14ac:dyDescent="0.35">
      <c r="B40" s="47">
        <v>2019</v>
      </c>
      <c r="C40" t="s">
        <v>10</v>
      </c>
      <c r="D40" s="14">
        <v>31</v>
      </c>
      <c r="E40" s="15">
        <v>2.4500000000000001E-2</v>
      </c>
      <c r="F40" s="19">
        <f t="shared" ref="F40:F51" si="4">F$3*$E40*$D40/365</f>
        <v>3952.9296149863012</v>
      </c>
      <c r="G40" s="53">
        <f t="shared" si="2"/>
        <v>120.2325146486304</v>
      </c>
      <c r="H40" s="19">
        <f>H$3*$E40*$D40/365</f>
        <v>-398.3176525616426</v>
      </c>
      <c r="J40" s="19">
        <f t="shared" ref="J40:J51" si="5">J$3*$E40*$D40/365</f>
        <v>-3952.9296149863012</v>
      </c>
      <c r="K40" s="19">
        <f t="shared" si="3"/>
        <v>-120.2325146486304</v>
      </c>
      <c r="L40" s="19">
        <f>L$3*$E40*$D40/365</f>
        <v>396.79030846575347</v>
      </c>
      <c r="M40" s="53">
        <f t="shared" si="1"/>
        <v>-137.45601627397261</v>
      </c>
      <c r="N40" s="53">
        <f t="shared" si="1"/>
        <v>-194.01375479452054</v>
      </c>
      <c r="O40" s="56"/>
      <c r="P40" s="53">
        <f t="shared" si="1"/>
        <v>194.01375479452054</v>
      </c>
      <c r="Q40" s="56"/>
      <c r="R40" s="53">
        <f t="shared" si="0"/>
        <v>137.45601627397261</v>
      </c>
    </row>
    <row r="41" spans="2:21" x14ac:dyDescent="0.35">
      <c r="C41" t="s">
        <v>11</v>
      </c>
      <c r="D41" s="14">
        <v>28</v>
      </c>
      <c r="E41" s="15">
        <v>2.4500000000000001E-2</v>
      </c>
      <c r="F41" s="19">
        <f t="shared" si="4"/>
        <v>3570.3880393424656</v>
      </c>
      <c r="G41" s="53">
        <f t="shared" si="2"/>
        <v>108.59711000521455</v>
      </c>
      <c r="H41" s="19">
        <f t="shared" ref="H41:H51" si="6">H$3*$E41*$D41/365</f>
        <v>-359.770782958903</v>
      </c>
      <c r="J41" s="19">
        <f t="shared" si="5"/>
        <v>-3570.3880393424656</v>
      </c>
      <c r="K41" s="19">
        <f t="shared" si="3"/>
        <v>-108.59711000521455</v>
      </c>
      <c r="L41" s="19">
        <f t="shared" ref="L41:L51" si="7">L$3*$E41*$D41/365</f>
        <v>358.3912463561644</v>
      </c>
      <c r="M41" s="53">
        <f t="shared" si="1"/>
        <v>-124.15382115068495</v>
      </c>
      <c r="N41" s="53">
        <f t="shared" si="1"/>
        <v>-175.23823013698632</v>
      </c>
      <c r="O41" s="56"/>
      <c r="P41" s="53">
        <f t="shared" si="1"/>
        <v>175.23823013698632</v>
      </c>
      <c r="Q41" s="56"/>
      <c r="R41" s="53">
        <f t="shared" si="0"/>
        <v>124.15382115068495</v>
      </c>
    </row>
    <row r="42" spans="2:21" x14ac:dyDescent="0.35">
      <c r="C42" t="s">
        <v>12</v>
      </c>
      <c r="D42" s="14">
        <v>31</v>
      </c>
      <c r="E42" s="15">
        <v>2.4500000000000001E-2</v>
      </c>
      <c r="F42" s="19">
        <f t="shared" si="4"/>
        <v>3952.9296149863012</v>
      </c>
      <c r="G42" s="53">
        <f t="shared" si="2"/>
        <v>120.2325146486304</v>
      </c>
      <c r="H42" s="19">
        <f t="shared" si="6"/>
        <v>-398.3176525616426</v>
      </c>
      <c r="J42" s="19">
        <f t="shared" si="5"/>
        <v>-3952.9296149863012</v>
      </c>
      <c r="K42" s="19">
        <f t="shared" si="3"/>
        <v>-120.2325146486304</v>
      </c>
      <c r="L42" s="19">
        <f t="shared" si="7"/>
        <v>396.79030846575347</v>
      </c>
      <c r="M42" s="53">
        <f t="shared" si="1"/>
        <v>-137.45601627397261</v>
      </c>
      <c r="N42" s="53">
        <f t="shared" si="1"/>
        <v>-194.01375479452054</v>
      </c>
      <c r="O42" s="56"/>
      <c r="P42" s="53">
        <f t="shared" si="1"/>
        <v>194.01375479452054</v>
      </c>
      <c r="Q42" s="56"/>
      <c r="R42" s="53">
        <f t="shared" si="0"/>
        <v>137.45601627397261</v>
      </c>
    </row>
    <row r="43" spans="2:21" x14ac:dyDescent="0.35">
      <c r="C43" t="s">
        <v>13</v>
      </c>
      <c r="D43" s="14">
        <v>30</v>
      </c>
      <c r="E43" s="15">
        <v>2.18E-2</v>
      </c>
      <c r="F43" s="19">
        <f t="shared" si="4"/>
        <v>3403.8393261369865</v>
      </c>
      <c r="G43" s="53">
        <f t="shared" si="2"/>
        <v>103.53135560263893</v>
      </c>
      <c r="H43" s="19">
        <f t="shared" si="6"/>
        <v>-342.98847238356058</v>
      </c>
      <c r="J43" s="19">
        <f t="shared" si="5"/>
        <v>-3403.8393261369865</v>
      </c>
      <c r="K43" s="19">
        <f t="shared" si="3"/>
        <v>-103.53135560263893</v>
      </c>
      <c r="L43" s="19">
        <f t="shared" si="7"/>
        <v>341.67328734246576</v>
      </c>
      <c r="M43" s="53">
        <f t="shared" si="1"/>
        <v>-118.36238926027399</v>
      </c>
      <c r="N43" s="53">
        <f t="shared" si="1"/>
        <v>-167.06385205479452</v>
      </c>
      <c r="O43" s="56"/>
      <c r="P43" s="53">
        <f t="shared" si="1"/>
        <v>167.06385205479452</v>
      </c>
      <c r="Q43" s="56"/>
      <c r="R43" s="53">
        <f t="shared" si="0"/>
        <v>118.36238926027399</v>
      </c>
    </row>
    <row r="44" spans="2:21" x14ac:dyDescent="0.35">
      <c r="C44" t="s">
        <v>14</v>
      </c>
      <c r="D44" s="14">
        <v>31</v>
      </c>
      <c r="E44" s="15">
        <v>2.18E-2</v>
      </c>
      <c r="F44" s="19">
        <f t="shared" si="4"/>
        <v>3517.3006370082189</v>
      </c>
      <c r="G44" s="53">
        <f t="shared" si="2"/>
        <v>106.98240078939357</v>
      </c>
      <c r="H44" s="19">
        <f t="shared" si="6"/>
        <v>-354.42142146301262</v>
      </c>
      <c r="J44" s="19">
        <f t="shared" si="5"/>
        <v>-3517.3006370082189</v>
      </c>
      <c r="K44" s="19">
        <f t="shared" si="3"/>
        <v>-106.98240078939357</v>
      </c>
      <c r="L44" s="19">
        <f t="shared" si="7"/>
        <v>353.062396920548</v>
      </c>
      <c r="M44" s="53">
        <f t="shared" si="1"/>
        <v>-122.30780223561644</v>
      </c>
      <c r="N44" s="53">
        <f t="shared" si="1"/>
        <v>-172.63264712328768</v>
      </c>
      <c r="O44" s="56"/>
      <c r="P44" s="53">
        <f t="shared" si="1"/>
        <v>172.63264712328768</v>
      </c>
      <c r="Q44" s="56"/>
      <c r="R44" s="53">
        <f t="shared" si="0"/>
        <v>122.30780223561644</v>
      </c>
    </row>
    <row r="45" spans="2:21" x14ac:dyDescent="0.35">
      <c r="C45" t="s">
        <v>15</v>
      </c>
      <c r="D45" s="14">
        <v>30</v>
      </c>
      <c r="E45" s="15">
        <v>2.18E-2</v>
      </c>
      <c r="F45" s="19">
        <f t="shared" si="4"/>
        <v>3403.8393261369865</v>
      </c>
      <c r="G45" s="53">
        <f t="shared" si="2"/>
        <v>103.53135560263893</v>
      </c>
      <c r="H45" s="19">
        <f t="shared" si="6"/>
        <v>-342.98847238356058</v>
      </c>
      <c r="J45" s="19">
        <f t="shared" si="5"/>
        <v>-3403.8393261369865</v>
      </c>
      <c r="K45" s="19">
        <f t="shared" si="3"/>
        <v>-103.53135560263893</v>
      </c>
      <c r="L45" s="19">
        <f t="shared" si="7"/>
        <v>341.67328734246576</v>
      </c>
      <c r="M45" s="53">
        <f t="shared" si="1"/>
        <v>-118.36238926027399</v>
      </c>
      <c r="N45" s="53">
        <f t="shared" si="1"/>
        <v>-167.06385205479452</v>
      </c>
      <c r="O45" s="56"/>
      <c r="P45" s="53">
        <f t="shared" si="1"/>
        <v>167.06385205479452</v>
      </c>
      <c r="Q45" s="56"/>
      <c r="R45" s="53">
        <f t="shared" si="0"/>
        <v>118.36238926027399</v>
      </c>
    </row>
    <row r="46" spans="2:21" x14ac:dyDescent="0.35">
      <c r="C46" t="s">
        <v>16</v>
      </c>
      <c r="D46" s="14">
        <v>31</v>
      </c>
      <c r="E46" s="15">
        <v>2.18E-2</v>
      </c>
      <c r="F46" s="19">
        <f t="shared" si="4"/>
        <v>3517.3006370082189</v>
      </c>
      <c r="G46" s="53">
        <f t="shared" si="2"/>
        <v>106.98240078939357</v>
      </c>
      <c r="H46" s="19">
        <f t="shared" si="6"/>
        <v>-354.42142146301262</v>
      </c>
      <c r="J46" s="19">
        <f t="shared" si="5"/>
        <v>-3517.3006370082189</v>
      </c>
      <c r="K46" s="19">
        <f t="shared" si="3"/>
        <v>-106.98240078939357</v>
      </c>
      <c r="L46" s="19">
        <f t="shared" si="7"/>
        <v>353.062396920548</v>
      </c>
      <c r="M46" s="53">
        <f t="shared" si="1"/>
        <v>-122.30780223561644</v>
      </c>
      <c r="N46" s="53">
        <f t="shared" si="1"/>
        <v>-172.63264712328768</v>
      </c>
      <c r="O46" s="56"/>
      <c r="P46" s="53">
        <f t="shared" si="1"/>
        <v>172.63264712328768</v>
      </c>
      <c r="Q46" s="56"/>
      <c r="R46" s="53">
        <f t="shared" si="0"/>
        <v>122.30780223561644</v>
      </c>
    </row>
    <row r="47" spans="2:21" x14ac:dyDescent="0.35">
      <c r="C47" t="s">
        <v>17</v>
      </c>
      <c r="D47" s="14">
        <v>31</v>
      </c>
      <c r="E47" s="15">
        <v>2.18E-2</v>
      </c>
      <c r="F47" s="19">
        <f t="shared" si="4"/>
        <v>3517.3006370082189</v>
      </c>
      <c r="G47" s="53">
        <f t="shared" si="2"/>
        <v>106.98240078939357</v>
      </c>
      <c r="H47" s="19">
        <f t="shared" si="6"/>
        <v>-354.42142146301262</v>
      </c>
      <c r="J47" s="19">
        <f t="shared" si="5"/>
        <v>-3517.3006370082189</v>
      </c>
      <c r="K47" s="19">
        <f t="shared" si="3"/>
        <v>-106.98240078939357</v>
      </c>
      <c r="L47" s="19">
        <f t="shared" si="7"/>
        <v>353.062396920548</v>
      </c>
      <c r="M47" s="53">
        <f t="shared" si="1"/>
        <v>-122.30780223561644</v>
      </c>
      <c r="N47" s="53">
        <f t="shared" si="1"/>
        <v>-172.63264712328768</v>
      </c>
      <c r="O47" s="56"/>
      <c r="P47" s="53">
        <f t="shared" si="1"/>
        <v>172.63264712328768</v>
      </c>
      <c r="Q47" s="56"/>
      <c r="R47" s="53">
        <f t="shared" si="0"/>
        <v>122.30780223561644</v>
      </c>
    </row>
    <row r="48" spans="2:21" x14ac:dyDescent="0.35">
      <c r="C48" t="s">
        <v>18</v>
      </c>
      <c r="D48" s="14">
        <v>30</v>
      </c>
      <c r="E48" s="15">
        <v>2.18E-2</v>
      </c>
      <c r="F48" s="19">
        <f t="shared" si="4"/>
        <v>3403.8393261369865</v>
      </c>
      <c r="G48" s="53">
        <f t="shared" si="2"/>
        <v>103.53135560263893</v>
      </c>
      <c r="H48" s="19">
        <f t="shared" si="6"/>
        <v>-342.98847238356058</v>
      </c>
      <c r="J48" s="19">
        <f t="shared" si="5"/>
        <v>-3403.8393261369865</v>
      </c>
      <c r="K48" s="19">
        <f t="shared" si="3"/>
        <v>-103.53135560263893</v>
      </c>
      <c r="L48" s="19">
        <f t="shared" si="7"/>
        <v>341.67328734246576</v>
      </c>
      <c r="M48" s="53">
        <f t="shared" si="1"/>
        <v>-118.36238926027399</v>
      </c>
      <c r="N48" s="53">
        <f t="shared" si="1"/>
        <v>-167.06385205479452</v>
      </c>
      <c r="O48" s="56"/>
      <c r="P48" s="53">
        <f t="shared" si="1"/>
        <v>167.06385205479452</v>
      </c>
      <c r="Q48" s="56"/>
      <c r="R48" s="53">
        <f t="shared" si="0"/>
        <v>118.36238926027399</v>
      </c>
    </row>
    <row r="49" spans="3:21" x14ac:dyDescent="0.35">
      <c r="C49" t="s">
        <v>19</v>
      </c>
      <c r="D49" s="14">
        <v>31</v>
      </c>
      <c r="E49" s="15">
        <v>2.18E-2</v>
      </c>
      <c r="F49" s="19">
        <f t="shared" si="4"/>
        <v>3517.3006370082189</v>
      </c>
      <c r="G49" s="53">
        <f t="shared" si="2"/>
        <v>106.98240078939357</v>
      </c>
      <c r="H49" s="19">
        <f t="shared" si="6"/>
        <v>-354.42142146301262</v>
      </c>
      <c r="J49" s="19">
        <f t="shared" si="5"/>
        <v>-3517.3006370082189</v>
      </c>
      <c r="K49" s="19">
        <f t="shared" si="3"/>
        <v>-106.98240078939357</v>
      </c>
      <c r="L49" s="19">
        <f t="shared" si="7"/>
        <v>353.062396920548</v>
      </c>
      <c r="M49" s="53">
        <f t="shared" si="1"/>
        <v>-122.30780223561644</v>
      </c>
      <c r="N49" s="53">
        <f t="shared" si="1"/>
        <v>-172.63264712328768</v>
      </c>
      <c r="O49" s="56"/>
      <c r="P49" s="53">
        <f t="shared" si="1"/>
        <v>172.63264712328768</v>
      </c>
      <c r="Q49" s="56"/>
      <c r="R49" s="53">
        <f t="shared" si="0"/>
        <v>122.30780223561644</v>
      </c>
    </row>
    <row r="50" spans="3:21" x14ac:dyDescent="0.35">
      <c r="C50" t="s">
        <v>20</v>
      </c>
      <c r="D50" s="14">
        <v>30</v>
      </c>
      <c r="E50" s="15">
        <v>2.18E-2</v>
      </c>
      <c r="F50" s="19">
        <f t="shared" si="4"/>
        <v>3403.8393261369865</v>
      </c>
      <c r="G50" s="53">
        <f t="shared" si="2"/>
        <v>103.53135560263893</v>
      </c>
      <c r="H50" s="19">
        <f t="shared" si="6"/>
        <v>-342.98847238356058</v>
      </c>
      <c r="J50" s="19">
        <f t="shared" si="5"/>
        <v>-3403.8393261369865</v>
      </c>
      <c r="K50" s="19">
        <f t="shared" si="3"/>
        <v>-103.53135560263893</v>
      </c>
      <c r="L50" s="19">
        <f t="shared" si="7"/>
        <v>341.67328734246576</v>
      </c>
      <c r="M50" s="53">
        <f t="shared" si="1"/>
        <v>-118.36238926027399</v>
      </c>
      <c r="N50" s="53">
        <f t="shared" si="1"/>
        <v>-167.06385205479452</v>
      </c>
      <c r="O50" s="56"/>
      <c r="P50" s="53">
        <f t="shared" si="1"/>
        <v>167.06385205479452</v>
      </c>
      <c r="Q50" s="56"/>
      <c r="R50" s="53">
        <f t="shared" si="0"/>
        <v>118.36238926027399</v>
      </c>
    </row>
    <row r="51" spans="3:21" x14ac:dyDescent="0.35">
      <c r="C51" t="s">
        <v>21</v>
      </c>
      <c r="D51" s="14">
        <v>31</v>
      </c>
      <c r="E51" s="15">
        <v>2.18E-2</v>
      </c>
      <c r="F51" s="19">
        <f t="shared" si="4"/>
        <v>3517.3006370082189</v>
      </c>
      <c r="G51" s="53">
        <f t="shared" si="2"/>
        <v>106.98240078939357</v>
      </c>
      <c r="H51" s="19">
        <f t="shared" si="6"/>
        <v>-354.42142146301262</v>
      </c>
      <c r="J51" s="19">
        <f t="shared" si="5"/>
        <v>-3517.3006370082189</v>
      </c>
      <c r="K51" s="19">
        <f t="shared" si="3"/>
        <v>-106.98240078939357</v>
      </c>
      <c r="L51" s="19">
        <f t="shared" si="7"/>
        <v>353.062396920548</v>
      </c>
      <c r="M51" s="53">
        <f t="shared" si="1"/>
        <v>-122.30780223561644</v>
      </c>
      <c r="N51" s="53">
        <f t="shared" si="1"/>
        <v>-172.63264712328768</v>
      </c>
      <c r="O51" s="56"/>
      <c r="P51" s="53">
        <f t="shared" si="1"/>
        <v>172.63264712328768</v>
      </c>
      <c r="Q51" s="56"/>
      <c r="R51" s="53">
        <f t="shared" si="0"/>
        <v>122.30780223561644</v>
      </c>
      <c r="T51" s="57">
        <f>SUM(M40:M51)</f>
        <v>-1484.0544219178084</v>
      </c>
      <c r="U51" s="57">
        <f>SUM(N40:N51)</f>
        <v>-2094.6843835616437</v>
      </c>
    </row>
    <row r="53" spans="3:21" ht="15" thickBot="1" x14ac:dyDescent="0.4">
      <c r="D53" s="28"/>
      <c r="E53" s="2" t="s">
        <v>47</v>
      </c>
      <c r="F53" s="48">
        <f>SUM(F4:F52)</f>
        <v>42678.107758904109</v>
      </c>
      <c r="G53" s="48">
        <f>SUM(G4:G52)</f>
        <v>2375.3797308152252</v>
      </c>
      <c r="H53" s="48">
        <f>SUM(H4:H52)</f>
        <v>-4300.4670849314934</v>
      </c>
      <c r="I53" s="49"/>
      <c r="J53" s="48">
        <f>SUM(J4:J52)</f>
        <v>-42678.107758904109</v>
      </c>
      <c r="K53" s="48">
        <f>SUM(K4:K52)</f>
        <v>-2375.3797308152252</v>
      </c>
      <c r="L53" s="48">
        <f>SUM(L4:L52)</f>
        <v>4283.9769972602744</v>
      </c>
      <c r="M53" s="48">
        <f t="shared" ref="M53:R53" si="8">SUM(M4:M52)</f>
        <v>-4235.545614827397</v>
      </c>
      <c r="N53" s="48">
        <f t="shared" si="8"/>
        <v>-4952.6768654794523</v>
      </c>
      <c r="O53" s="50"/>
      <c r="P53" s="48">
        <f t="shared" si="8"/>
        <v>4952.6768654794523</v>
      </c>
      <c r="Q53" s="50"/>
      <c r="R53" s="48">
        <f t="shared" si="8"/>
        <v>4235.545614827397</v>
      </c>
      <c r="T53" t="s">
        <v>52</v>
      </c>
      <c r="U53">
        <v>1580</v>
      </c>
    </row>
    <row r="54" spans="3:21" ht="15" thickTop="1" x14ac:dyDescent="0.35"/>
  </sheetData>
  <mergeCells count="2">
    <mergeCell ref="F1:H1"/>
    <mergeCell ref="J1:N1"/>
  </mergeCells>
  <pageMargins left="0.7" right="0.7" top="0.75" bottom="0.75" header="0.3" footer="0.3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Principal Adjustments</vt:lpstr>
      <vt:lpstr>Summary</vt:lpstr>
      <vt:lpstr>Int rate impacts of adj</vt:lpstr>
      <vt:lpstr>'Principal Adjustments'!Print_Area</vt:lpstr>
      <vt:lpstr>Summary!Print_Area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 Kiang</dc:creator>
  <cp:lastModifiedBy>Laura Hampton</cp:lastModifiedBy>
  <dcterms:created xsi:type="dcterms:W3CDTF">2020-07-08T19:13:06Z</dcterms:created>
  <dcterms:modified xsi:type="dcterms:W3CDTF">2020-10-22T15:21:09Z</dcterms:modified>
</cp:coreProperties>
</file>