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1 EDR Application\0. Application and Adjudication Process\C. Interrogatories\Regulatory Review\Batch 6\"/>
    </mc:Choice>
  </mc:AlternateContent>
  <xr:revisionPtr revIDLastSave="0" documentId="13_ncr:1_{7362FD98-669E-437D-94BE-671442E4B862}" xr6:coauthVersionLast="45" xr6:coauthVersionMax="45" xr10:uidLastSave="{00000000-0000-0000-0000-000000000000}"/>
  <bookViews>
    <workbookView xWindow="28740" yWindow="-60" windowWidth="28920" windowHeight="15720" xr2:uid="{BFE52F1D-2BDE-4659-97BB-78E33E6EDE5A}"/>
  </bookViews>
  <sheets>
    <sheet name="Threshold Test ERZ" sheetId="1" r:id="rId1"/>
    <sheet name="Threshold Test BRZ" sheetId="2" r:id="rId2"/>
    <sheet name="Threshold Test GRZ" sheetId="3" r:id="rId3"/>
    <sheet name="Threshold Test PRZ" sheetId="4" r:id="rId4"/>
    <sheet name="Threshold Test HRZ" sheetId="6" r:id="rId5"/>
  </sheets>
  <definedNames>
    <definedName name="d" localSheetId="1">'Threshold Test BRZ'!$E$51</definedName>
    <definedName name="d" localSheetId="0">'Threshold Test ERZ'!$E$51</definedName>
    <definedName name="d" localSheetId="2">'Threshold Test GRZ'!$E$51</definedName>
    <definedName name="d" localSheetId="4">'Threshold Test HRZ'!$E$51</definedName>
    <definedName name="d" localSheetId="3">'Threshold Test PRZ'!$E$51</definedName>
    <definedName name="g" localSheetId="1">'Threshold Test BRZ'!$E$20</definedName>
    <definedName name="g" localSheetId="0">'Threshold Test ERZ'!$E$20</definedName>
    <definedName name="g" localSheetId="2">'Threshold Test GRZ'!$E$20</definedName>
    <definedName name="g" localSheetId="4">'Threshold Test HRZ'!$E$20</definedName>
    <definedName name="g" localSheetId="3">'Threshold Test PRZ'!$E$20</definedName>
    <definedName name="PCI" localSheetId="1">'Threshold Test BRZ'!$E$16</definedName>
    <definedName name="PCI" localSheetId="0">'Threshold Test ERZ'!$E$16</definedName>
    <definedName name="PCI" localSheetId="2">'Threshold Test GRZ'!$E$16</definedName>
    <definedName name="PCI" localSheetId="4">'Threshold Test HRZ'!$E$16</definedName>
    <definedName name="PCI" localSheetId="3">'Threshold Test PRZ'!$E$16</definedName>
    <definedName name="RB" localSheetId="1">'Threshold Test BRZ'!$E$49</definedName>
    <definedName name="RB" localSheetId="0">'Threshold Test ERZ'!$E$49</definedName>
    <definedName name="RB" localSheetId="2">'Threshold Test GRZ'!$E$49</definedName>
    <definedName name="RB" localSheetId="4">'Threshold Test HRZ'!$E$49</definedName>
    <definedName name="RB" localSheetId="3">'Threshold Test PRZ'!$E$49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5" i="6" l="1"/>
  <c r="C74" i="6"/>
  <c r="C73" i="6"/>
  <c r="C72" i="6"/>
  <c r="C71" i="6"/>
  <c r="C70" i="6"/>
  <c r="C69" i="6"/>
  <c r="C68" i="6"/>
  <c r="C67" i="6"/>
  <c r="C66" i="6"/>
  <c r="E51" i="6"/>
  <c r="E47" i="6"/>
  <c r="E39" i="6"/>
  <c r="E31" i="6"/>
  <c r="E41" i="6" s="1"/>
  <c r="E49" i="6" s="1"/>
  <c r="E20" i="6"/>
  <c r="E16" i="6"/>
  <c r="E51" i="4"/>
  <c r="E47" i="4"/>
  <c r="E39" i="4"/>
  <c r="E31" i="4"/>
  <c r="E41" i="4" s="1"/>
  <c r="E49" i="4" s="1"/>
  <c r="E20" i="4"/>
  <c r="E16" i="4"/>
  <c r="C75" i="3"/>
  <c r="C74" i="3"/>
  <c r="C73" i="3"/>
  <c r="C72" i="3"/>
  <c r="C71" i="3"/>
  <c r="C70" i="3"/>
  <c r="C69" i="3"/>
  <c r="C68" i="3"/>
  <c r="C67" i="3"/>
  <c r="C66" i="3"/>
  <c r="E51" i="3"/>
  <c r="E47" i="3"/>
  <c r="E39" i="3"/>
  <c r="E31" i="3"/>
  <c r="E41" i="3" s="1"/>
  <c r="E49" i="3" s="1"/>
  <c r="E20" i="3"/>
  <c r="E16" i="3"/>
  <c r="C75" i="2"/>
  <c r="C74" i="2"/>
  <c r="C73" i="2"/>
  <c r="C72" i="2"/>
  <c r="C71" i="2"/>
  <c r="C70" i="2"/>
  <c r="C69" i="2"/>
  <c r="C68" i="2"/>
  <c r="C67" i="2"/>
  <c r="C66" i="2"/>
  <c r="E51" i="2"/>
  <c r="E47" i="2"/>
  <c r="E39" i="2"/>
  <c r="E31" i="2"/>
  <c r="E41" i="2" s="1"/>
  <c r="E49" i="2" s="1"/>
  <c r="E20" i="2"/>
  <c r="E16" i="2"/>
  <c r="C76" i="1"/>
  <c r="C75" i="1"/>
  <c r="C74" i="1"/>
  <c r="C73" i="1"/>
  <c r="C72" i="1"/>
  <c r="C71" i="1"/>
  <c r="C70" i="1"/>
  <c r="C69" i="1"/>
  <c r="C68" i="1"/>
  <c r="C67" i="1"/>
  <c r="E51" i="1"/>
  <c r="E47" i="1"/>
  <c r="E41" i="1"/>
  <c r="E49" i="1" s="1"/>
  <c r="E39" i="1"/>
  <c r="E31" i="1"/>
  <c r="E20" i="1"/>
  <c r="E16" i="1"/>
  <c r="E60" i="6" l="1"/>
  <c r="E72" i="6" s="1"/>
  <c r="E56" i="6"/>
  <c r="E63" i="6"/>
  <c r="E59" i="6"/>
  <c r="E55" i="6"/>
  <c r="E57" i="6"/>
  <c r="E69" i="6" s="1"/>
  <c r="E62" i="6"/>
  <c r="E74" i="6" s="1"/>
  <c r="E58" i="6"/>
  <c r="E54" i="6"/>
  <c r="E61" i="6"/>
  <c r="E66" i="6"/>
  <c r="E68" i="6"/>
  <c r="E70" i="6"/>
  <c r="E67" i="6"/>
  <c r="E71" i="6"/>
  <c r="E73" i="6"/>
  <c r="E75" i="6"/>
  <c r="E62" i="4"/>
  <c r="E58" i="4"/>
  <c r="E54" i="4"/>
  <c r="E61" i="4"/>
  <c r="E74" i="4" s="1"/>
  <c r="E57" i="4"/>
  <c r="E60" i="4"/>
  <c r="E73" i="4" s="1"/>
  <c r="E56" i="4"/>
  <c r="E63" i="4"/>
  <c r="E76" i="4" s="1"/>
  <c r="E59" i="4"/>
  <c r="E55" i="4"/>
  <c r="E68" i="4" s="1"/>
  <c r="E70" i="4"/>
  <c r="E67" i="4"/>
  <c r="E71" i="4"/>
  <c r="E75" i="4"/>
  <c r="E72" i="4"/>
  <c r="E69" i="4"/>
  <c r="E60" i="3"/>
  <c r="E72" i="3" s="1"/>
  <c r="E56" i="3"/>
  <c r="E63" i="3"/>
  <c r="E59" i="3"/>
  <c r="E55" i="3"/>
  <c r="E62" i="3"/>
  <c r="E58" i="3"/>
  <c r="E70" i="3" s="1"/>
  <c r="E54" i="3"/>
  <c r="E61" i="3"/>
  <c r="E57" i="3"/>
  <c r="E69" i="3" s="1"/>
  <c r="E66" i="3"/>
  <c r="E74" i="3"/>
  <c r="E68" i="3"/>
  <c r="E67" i="3"/>
  <c r="E71" i="3"/>
  <c r="E73" i="3"/>
  <c r="E75" i="3"/>
  <c r="E60" i="2"/>
  <c r="E56" i="2"/>
  <c r="E63" i="2"/>
  <c r="E75" i="2" s="1"/>
  <c r="E59" i="2"/>
  <c r="E55" i="2"/>
  <c r="E61" i="2"/>
  <c r="E62" i="2"/>
  <c r="E74" i="2" s="1"/>
  <c r="E58" i="2"/>
  <c r="E54" i="2"/>
  <c r="E57" i="2"/>
  <c r="E68" i="2"/>
  <c r="E66" i="2"/>
  <c r="E70" i="2"/>
  <c r="E72" i="2"/>
  <c r="E67" i="2"/>
  <c r="E69" i="2"/>
  <c r="E71" i="2"/>
  <c r="E73" i="2"/>
  <c r="E62" i="1"/>
  <c r="E75" i="1" s="1"/>
  <c r="E58" i="1"/>
  <c r="E71" i="1" s="1"/>
  <c r="E54" i="1"/>
  <c r="E61" i="1"/>
  <c r="E74" i="1" s="1"/>
  <c r="E57" i="1"/>
  <c r="E70" i="1" s="1"/>
  <c r="E60" i="1"/>
  <c r="E56" i="1"/>
  <c r="E63" i="1"/>
  <c r="E76" i="1" s="1"/>
  <c r="E59" i="1"/>
  <c r="E72" i="1" s="1"/>
  <c r="E55" i="1"/>
  <c r="E68" i="1" s="1"/>
  <c r="E67" i="1"/>
  <c r="E69" i="1"/>
  <c r="E73" i="1"/>
</calcChain>
</file>

<file path=xl/sharedStrings.xml><?xml version="1.0" encoding="utf-8"?>
<sst xmlns="http://schemas.openxmlformats.org/spreadsheetml/2006/main" count="234" uniqueCount="55">
  <si>
    <t>No Input Required.</t>
  </si>
  <si>
    <t>Final Threshold Calculation</t>
  </si>
  <si>
    <t>Cost of Service Rebasing Year</t>
  </si>
  <si>
    <t>Price Cap IR Year in which Application is made</t>
  </si>
  <si>
    <t>Price Cap Index</t>
  </si>
  <si>
    <t>Growth Factor Calculation</t>
  </si>
  <si>
    <t>Revenues Based on 2019 Actual Distribution Demand</t>
  </si>
  <si>
    <t>Revenues Based on 2017 Board-Approved Distribution Demand</t>
  </si>
  <si>
    <t>Growth Factor</t>
  </si>
  <si>
    <t>Dead Band</t>
  </si>
  <si>
    <t>Average Net Fixed Assets</t>
  </si>
  <si>
    <t>Gross Fixed Assets Opening</t>
  </si>
  <si>
    <t>Add: CWIP Opening</t>
  </si>
  <si>
    <t>Capital Additions</t>
  </si>
  <si>
    <t>Capital Disposals</t>
  </si>
  <si>
    <t>Capital Retirements</t>
  </si>
  <si>
    <t>Deduct: CWIP Closing</t>
  </si>
  <si>
    <t>Gross Fixed Assets - Closing</t>
  </si>
  <si>
    <t>Average Gross Fixed Assets</t>
  </si>
  <si>
    <t>Accumulated Depreciation - Opening</t>
  </si>
  <si>
    <t>Depreciation Expense</t>
  </si>
  <si>
    <t>Disposals</t>
  </si>
  <si>
    <t>Retirements</t>
  </si>
  <si>
    <t>Accumulated Depreciation - Closing</t>
  </si>
  <si>
    <t>Average Accumulated Depreciation</t>
  </si>
  <si>
    <t xml:space="preserve">Average Net Fixed Assets </t>
  </si>
  <si>
    <t>Working Capital Allowance</t>
  </si>
  <si>
    <t>Working Capital Allowance Base</t>
  </si>
  <si>
    <t>Working Capital Allowance Rate</t>
  </si>
  <si>
    <t>Rate Base</t>
  </si>
  <si>
    <t>Depreciation</t>
  </si>
  <si>
    <t>Threshold Value (varies by Price Cap IR Year subsequent to CoS rebasing)</t>
  </si>
  <si>
    <t xml:space="preserve">    Price Cap IR Year 2018</t>
  </si>
  <si>
    <t xml:space="preserve">    Price Cap IR Year 2019</t>
  </si>
  <si>
    <t xml:space="preserve">    Price Cap IR Year 2020</t>
  </si>
  <si>
    <t xml:space="preserve">    Price Cap IR Year 2021</t>
  </si>
  <si>
    <t xml:space="preserve">    Price Cap IR Year 2022</t>
  </si>
  <si>
    <t xml:space="preserve">    Price Cap IR Year 2023</t>
  </si>
  <si>
    <t xml:space="preserve">    Price Cap IR Year 2024</t>
  </si>
  <si>
    <t xml:space="preserve">    Price Cap IR Year 2025</t>
  </si>
  <si>
    <t xml:space="preserve">    Price Cap IR Year 2026</t>
  </si>
  <si>
    <t xml:space="preserve">    Price Cap IR Year 2027</t>
  </si>
  <si>
    <t>Threshold CAPEX</t>
  </si>
  <si>
    <t>Back to Index</t>
  </si>
  <si>
    <t>Revenues Based on 2013 Board-Approved Distribution Demand</t>
  </si>
  <si>
    <t xml:space="preserve">    Price Cap IR Year 2014</t>
  </si>
  <si>
    <t xml:space="preserve">    Price Cap IR Year 2015</t>
  </si>
  <si>
    <t xml:space="preserve">    Price Cap IR Year 2016</t>
  </si>
  <si>
    <t xml:space="preserve">    Price Cap IR Year 2017</t>
  </si>
  <si>
    <t>Revenues Based on 2015 Board-Approved Distribution Demand</t>
  </si>
  <si>
    <t>Revenues Based on 2016 Board-Approved Distribution Demand</t>
  </si>
  <si>
    <t>Revenues Based on 2019 Board-Approved Distribution Demand</t>
  </si>
  <si>
    <t>Revenues Based on 2018 Actual Distribution Demand</t>
  </si>
  <si>
    <t xml:space="preserve">    Price Cap IR Year 2028</t>
  </si>
  <si>
    <t xml:space="preserve">    Price Cap IR Year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</si>
</sst>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_-&quot;$&quot;* #,##0_-;\-&quot;$&quot;* #,##0_-;_-&quot;$&quot;* &quot;-&quot;??_-;_-@_-"/>
    <numFmt numFmtId="166" formatCode="0.0%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i/>
      <sz val="12"/>
      <name val="Arial"/>
      <family val="2"/>
    </font>
    <font>
      <i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4"/>
    <xf numFmtId="0" fontId="3" fillId="0" borderId="0" xfId="4" applyFont="1" applyProtection="1">
      <protection locked="0"/>
    </xf>
    <xf numFmtId="0" fontId="4" fillId="0" borderId="0" xfId="4" applyFont="1"/>
    <xf numFmtId="0" fontId="3" fillId="0" borderId="0" xfId="4" applyFont="1"/>
    <xf numFmtId="0" fontId="5" fillId="0" borderId="0" xfId="4" applyFont="1" applyAlignment="1">
      <alignment horizontal="left" indent="1"/>
    </xf>
    <xf numFmtId="0" fontId="7" fillId="0" borderId="0" xfId="4" applyFont="1"/>
    <xf numFmtId="0" fontId="5" fillId="0" borderId="0" xfId="4" applyFont="1"/>
    <xf numFmtId="0" fontId="5" fillId="0" borderId="0" xfId="4" applyFont="1" applyAlignment="1" applyProtection="1">
      <alignment horizontal="center"/>
      <protection locked="0"/>
    </xf>
    <xf numFmtId="0" fontId="2" fillId="2" borderId="0" xfId="4" applyFill="1"/>
    <xf numFmtId="0" fontId="5" fillId="3" borderId="0" xfId="4" applyFont="1" applyFill="1"/>
    <xf numFmtId="0" fontId="2" fillId="3" borderId="0" xfId="4" applyFill="1"/>
    <xf numFmtId="10" fontId="5" fillId="3" borderId="0" xfId="4" applyNumberFormat="1" applyFont="1" applyFill="1" applyAlignment="1">
      <alignment horizontal="center"/>
    </xf>
    <xf numFmtId="0" fontId="8" fillId="0" borderId="0" xfId="4" applyFont="1" applyAlignment="1">
      <alignment horizontal="left" vertical="center" indent="3"/>
    </xf>
    <xf numFmtId="164" fontId="8" fillId="2" borderId="0" xfId="2" applyNumberFormat="1" applyFont="1" applyFill="1" applyAlignment="1" applyProtection="1">
      <alignment horizontal="center"/>
    </xf>
    <xf numFmtId="10" fontId="5" fillId="3" borderId="0" xfId="5" applyNumberFormat="1" applyFont="1" applyFill="1" applyAlignment="1" applyProtection="1">
      <alignment horizontal="center"/>
    </xf>
    <xf numFmtId="9" fontId="5" fillId="3" borderId="0" xfId="5" applyFont="1" applyFill="1" applyAlignment="1" applyProtection="1">
      <alignment horizontal="center"/>
    </xf>
    <xf numFmtId="165" fontId="9" fillId="2" borderId="0" xfId="6" applyNumberFormat="1" applyFont="1" applyFill="1" applyProtection="1"/>
    <xf numFmtId="0" fontId="2" fillId="0" borderId="0" xfId="4" applyAlignment="1">
      <alignment horizontal="left" indent="1"/>
    </xf>
    <xf numFmtId="165" fontId="9" fillId="2" borderId="1" xfId="6" applyNumberFormat="1" applyFont="1" applyFill="1" applyBorder="1" applyProtection="1"/>
    <xf numFmtId="0" fontId="2" fillId="0" borderId="0" xfId="4" applyAlignment="1">
      <alignment horizontal="left" indent="2"/>
    </xf>
    <xf numFmtId="166" fontId="9" fillId="2" borderId="0" xfId="5" applyNumberFormat="1" applyFont="1" applyFill="1" applyAlignment="1" applyProtection="1">
      <alignment horizontal="right"/>
    </xf>
    <xf numFmtId="165" fontId="10" fillId="2" borderId="2" xfId="6" applyNumberFormat="1" applyFont="1" applyFill="1" applyBorder="1" applyProtection="1"/>
    <xf numFmtId="0" fontId="5" fillId="0" borderId="0" xfId="4" applyFont="1" applyAlignment="1">
      <alignment horizontal="right"/>
    </xf>
    <xf numFmtId="165" fontId="5" fillId="2" borderId="0" xfId="6" applyNumberFormat="1" applyFont="1" applyFill="1" applyProtection="1"/>
    <xf numFmtId="9" fontId="5" fillId="2" borderId="3" xfId="3" applyFont="1" applyFill="1" applyBorder="1" applyAlignment="1" applyProtection="1">
      <alignment horizontal="right"/>
    </xf>
    <xf numFmtId="166" fontId="5" fillId="2" borderId="4" xfId="3" applyNumberFormat="1" applyFont="1" applyFill="1" applyBorder="1" applyAlignment="1" applyProtection="1">
      <alignment horizontal="right"/>
    </xf>
    <xf numFmtId="166" fontId="5" fillId="0" borderId="4" xfId="3" applyNumberFormat="1" applyFont="1" applyFill="1" applyBorder="1" applyAlignment="1" applyProtection="1">
      <alignment horizontal="right"/>
    </xf>
    <xf numFmtId="166" fontId="5" fillId="0" borderId="0" xfId="3" applyNumberFormat="1" applyFont="1" applyFill="1" applyBorder="1" applyAlignment="1" applyProtection="1">
      <alignment horizontal="right"/>
    </xf>
    <xf numFmtId="165" fontId="9" fillId="2" borderId="3" xfId="6" applyNumberFormat="1" applyFont="1" applyFill="1" applyBorder="1" applyProtection="1"/>
    <xf numFmtId="165" fontId="11" fillId="2" borderId="4" xfId="6" applyNumberFormat="1" applyFont="1" applyFill="1" applyBorder="1" applyProtection="1"/>
    <xf numFmtId="167" fontId="3" fillId="0" borderId="0" xfId="1" applyNumberFormat="1" applyFont="1" applyProtection="1"/>
    <xf numFmtId="165" fontId="11" fillId="0" borderId="4" xfId="6" applyNumberFormat="1" applyFont="1" applyFill="1" applyBorder="1" applyProtection="1"/>
    <xf numFmtId="165" fontId="2" fillId="0" borderId="0" xfId="4" applyNumberFormat="1"/>
    <xf numFmtId="0" fontId="2" fillId="0" borderId="0" xfId="4" applyProtection="1">
      <protection locked="0"/>
    </xf>
    <xf numFmtId="0" fontId="13" fillId="0" borderId="0" xfId="7" applyFont="1" applyProtection="1">
      <protection locked="0"/>
    </xf>
    <xf numFmtId="165" fontId="5" fillId="2" borderId="2" xfId="6" applyNumberFormat="1" applyFont="1" applyFill="1" applyBorder="1" applyProtection="1"/>
    <xf numFmtId="167" fontId="3" fillId="0" borderId="0" xfId="4" applyNumberFormat="1" applyFont="1"/>
    <xf numFmtId="0" fontId="14" fillId="0" borderId="0" xfId="4" applyFont="1" applyAlignment="1">
      <alignment vertical="top"/>
    </xf>
    <xf numFmtId="0" fontId="2" fillId="0" borderId="0" xfId="4" applyAlignment="1">
      <alignment wrapText="1"/>
    </xf>
    <xf numFmtId="0" fontId="15" fillId="0" borderId="0" xfId="4" applyFont="1" applyAlignment="1">
      <alignment horizontal="center"/>
    </xf>
    <xf numFmtId="165" fontId="3" fillId="0" borderId="0" xfId="4" applyNumberFormat="1" applyFont="1"/>
    <xf numFmtId="0" fontId="6" fillId="0" borderId="0" xfId="4" applyFont="1" applyAlignment="1">
      <alignment horizontal="center" vertical="center"/>
    </xf>
    <xf numFmtId="0" fontId="2" fillId="0" borderId="0" xfId="4" applyAlignment="1">
      <alignment horizontal="left" wrapText="1"/>
    </xf>
  </cellXfs>
  <cellStyles count="8">
    <cellStyle name="Comma" xfId="1" builtinId="3"/>
    <cellStyle name="Currency" xfId="2" builtinId="4"/>
    <cellStyle name="Currency 3" xfId="6" xr:uid="{9993BF20-D6E4-4340-A10C-BF9A5632D168}"/>
    <cellStyle name="Hyperlink" xfId="7" builtinId="8"/>
    <cellStyle name="Normal" xfId="0" builtinId="0"/>
    <cellStyle name="Normal 6" xfId="4" xr:uid="{70C93421-36B4-45C5-BE56-F43A4B67A70C}"/>
    <cellStyle name="Percent" xfId="3" builtinId="5"/>
    <cellStyle name="Percent 4" xfId="5" xr:uid="{87A6B1AB-7616-4ACC-BE5D-9AD683C30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DD11EE43-134D-4969-9FF6-0AE9F01A552A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DD11EE43-134D-4969-9FF6-0AE9F01A552A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12F0A9C6-E9B4-43D6-B3EC-90974AC3459D}"/>
                </a:ext>
              </a:extLst>
            </xdr:cNvPr>
            <xdr:cNvSpPr txBox="1"/>
          </xdr:nvSpPr>
          <xdr:spPr>
            <a:xfrm>
              <a:off x="7891462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12F0A9C6-E9B4-43D6-B3EC-90974AC3459D}"/>
                </a:ext>
              </a:extLst>
            </xdr:cNvPr>
            <xdr:cNvSpPr txBox="1"/>
          </xdr:nvSpPr>
          <xdr:spPr>
            <a:xfrm>
              <a:off x="7891462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4D1FB651-0990-4BE6-BC3E-578B81B3477E}"/>
                </a:ext>
              </a:extLst>
            </xdr:cNvPr>
            <xdr:cNvSpPr txBox="1"/>
          </xdr:nvSpPr>
          <xdr:spPr>
            <a:xfrm>
              <a:off x="7948611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4D1FB651-0990-4BE6-BC3E-578B81B3477E}"/>
                </a:ext>
              </a:extLst>
            </xdr:cNvPr>
            <xdr:cNvSpPr txBox="1"/>
          </xdr:nvSpPr>
          <xdr:spPr>
            <a:xfrm>
              <a:off x="7948611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ADF5206-4F02-4165-A599-0566FA4FAADE}"/>
                </a:ext>
              </a:extLst>
            </xdr:cNvPr>
            <xdr:cNvSpPr txBox="1"/>
          </xdr:nvSpPr>
          <xdr:spPr>
            <a:xfrm>
              <a:off x="795813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ADF5206-4F02-4165-A599-0566FA4FAADE}"/>
                </a:ext>
              </a:extLst>
            </xdr:cNvPr>
            <xdr:cNvSpPr txBox="1"/>
          </xdr:nvSpPr>
          <xdr:spPr>
            <a:xfrm>
              <a:off x="795813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A151515-0135-4A37-9AA6-C842349C2FF6}"/>
                </a:ext>
              </a:extLst>
            </xdr:cNvPr>
            <xdr:cNvSpPr txBox="1"/>
          </xdr:nvSpPr>
          <xdr:spPr>
            <a:xfrm>
              <a:off x="790098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A151515-0135-4A37-9AA6-C842349C2FF6}"/>
                </a:ext>
              </a:extLst>
            </xdr:cNvPr>
            <xdr:cNvSpPr txBox="1"/>
          </xdr:nvSpPr>
          <xdr:spPr>
            <a:xfrm>
              <a:off x="790098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35BC6CD1-06AB-415C-B4A9-1026BEFF1AA6}"/>
                </a:ext>
              </a:extLst>
            </xdr:cNvPr>
            <xdr:cNvSpPr txBox="1"/>
          </xdr:nvSpPr>
          <xdr:spPr>
            <a:xfrm>
              <a:off x="7920037" y="12192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35BC6CD1-06AB-415C-B4A9-1026BEFF1AA6}"/>
                </a:ext>
              </a:extLst>
            </xdr:cNvPr>
            <xdr:cNvSpPr txBox="1"/>
          </xdr:nvSpPr>
          <xdr:spPr>
            <a:xfrm>
              <a:off x="7920037" y="12192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1DBDBDB3-0BEE-4986-9D1C-C5B439AB5703}"/>
                </a:ext>
              </a:extLst>
            </xdr:cNvPr>
            <xdr:cNvSpPr txBox="1"/>
          </xdr:nvSpPr>
          <xdr:spPr>
            <a:xfrm>
              <a:off x="7891462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1DBDBDB3-0BEE-4986-9D1C-C5B439AB5703}"/>
                </a:ext>
              </a:extLst>
            </xdr:cNvPr>
            <xdr:cNvSpPr txBox="1"/>
          </xdr:nvSpPr>
          <xdr:spPr>
            <a:xfrm>
              <a:off x="7891462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6</xdr:col>
      <xdr:colOff>3311</xdr:colOff>
      <xdr:row>7</xdr:row>
      <xdr:rowOff>171450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A36C0F18-2DB7-42AC-89A2-FA6A23249F85}"/>
            </a:ext>
          </a:extLst>
        </xdr:cNvPr>
        <xdr:cNvGrpSpPr/>
      </xdr:nvGrpSpPr>
      <xdr:grpSpPr>
        <a:xfrm>
          <a:off x="0" y="0"/>
          <a:ext cx="10417311" cy="1647825"/>
          <a:chOff x="200024" y="4499942"/>
          <a:chExt cx="8857420" cy="1915766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8B2ED73B-8864-4DC0-85AE-8A3DB1FF2E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24" name="TextBox 23">
            <a:extLst>
              <a:ext uri="{FF2B5EF4-FFF2-40B4-BE49-F238E27FC236}">
                <a16:creationId xmlns:a16="http://schemas.microsoft.com/office/drawing/2014/main" id="{B4BD796B-8F1D-4BFC-BE2A-AB39E2BE6E2E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Enersource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A64E93C1-65FF-4CEA-8276-61DB4117A20D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75EE106-AD29-4BDF-AA42-3AE9A7C240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436B70F3-682D-477E-BD75-F4B621F386B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37972C67-F5E6-4B51-9F20-5EC9C6240B24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37972C67-F5E6-4B51-9F20-5EC9C6240B24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81C8E7E-112F-4D5C-9F56-27D67BBA0C17}"/>
                </a:ext>
              </a:extLst>
            </xdr:cNvPr>
            <xdr:cNvSpPr txBox="1"/>
          </xdr:nvSpPr>
          <xdr:spPr>
            <a:xfrm>
              <a:off x="7034212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81C8E7E-112F-4D5C-9F56-27D67BBA0C17}"/>
                </a:ext>
              </a:extLst>
            </xdr:cNvPr>
            <xdr:cNvSpPr txBox="1"/>
          </xdr:nvSpPr>
          <xdr:spPr>
            <a:xfrm>
              <a:off x="7034212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923DDCDE-F1DF-4B59-A910-FD72C79FEB54}"/>
                </a:ext>
              </a:extLst>
            </xdr:cNvPr>
            <xdr:cNvSpPr txBox="1"/>
          </xdr:nvSpPr>
          <xdr:spPr>
            <a:xfrm>
              <a:off x="7091361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923DDCDE-F1DF-4B59-A910-FD72C79FEB54}"/>
                </a:ext>
              </a:extLst>
            </xdr:cNvPr>
            <xdr:cNvSpPr txBox="1"/>
          </xdr:nvSpPr>
          <xdr:spPr>
            <a:xfrm>
              <a:off x="7091361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B0F414D1-5735-4B87-B7A4-21AB26EC64DB}"/>
                </a:ext>
              </a:extLst>
            </xdr:cNvPr>
            <xdr:cNvSpPr txBox="1"/>
          </xdr:nvSpPr>
          <xdr:spPr>
            <a:xfrm>
              <a:off x="710088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B0F414D1-5735-4B87-B7A4-21AB26EC64DB}"/>
                </a:ext>
              </a:extLst>
            </xdr:cNvPr>
            <xdr:cNvSpPr txBox="1"/>
          </xdr:nvSpPr>
          <xdr:spPr>
            <a:xfrm>
              <a:off x="710088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FF817013-80ED-43A7-B494-CA32670A30CB}"/>
                </a:ext>
              </a:extLst>
            </xdr:cNvPr>
            <xdr:cNvSpPr txBox="1"/>
          </xdr:nvSpPr>
          <xdr:spPr>
            <a:xfrm>
              <a:off x="704373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FF817013-80ED-43A7-B494-CA32670A30CB}"/>
                </a:ext>
              </a:extLst>
            </xdr:cNvPr>
            <xdr:cNvSpPr txBox="1"/>
          </xdr:nvSpPr>
          <xdr:spPr>
            <a:xfrm>
              <a:off x="704373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948303E-1000-41F4-94F7-3A0309224C02}"/>
                </a:ext>
              </a:extLst>
            </xdr:cNvPr>
            <xdr:cNvSpPr txBox="1"/>
          </xdr:nvSpPr>
          <xdr:spPr>
            <a:xfrm>
              <a:off x="7062787" y="12192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948303E-1000-41F4-94F7-3A0309224C02}"/>
                </a:ext>
              </a:extLst>
            </xdr:cNvPr>
            <xdr:cNvSpPr txBox="1"/>
          </xdr:nvSpPr>
          <xdr:spPr>
            <a:xfrm>
              <a:off x="7062787" y="12192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7CA3ACE1-6854-4B7D-ADFD-E646C049581E}"/>
                </a:ext>
              </a:extLst>
            </xdr:cNvPr>
            <xdr:cNvSpPr txBox="1"/>
          </xdr:nvSpPr>
          <xdr:spPr>
            <a:xfrm>
              <a:off x="7034212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7CA3ACE1-6854-4B7D-ADFD-E646C049581E}"/>
                </a:ext>
              </a:extLst>
            </xdr:cNvPr>
            <xdr:cNvSpPr txBox="1"/>
          </xdr:nvSpPr>
          <xdr:spPr>
            <a:xfrm>
              <a:off x="7034212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6</xdr:col>
      <xdr:colOff>3311</xdr:colOff>
      <xdr:row>7</xdr:row>
      <xdr:rowOff>171450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BC04227F-7B44-4425-860C-4C960C8A661A}"/>
            </a:ext>
          </a:extLst>
        </xdr:cNvPr>
        <xdr:cNvGrpSpPr/>
      </xdr:nvGrpSpPr>
      <xdr:grpSpPr>
        <a:xfrm>
          <a:off x="0" y="0"/>
          <a:ext cx="9560061" cy="1647825"/>
          <a:chOff x="200024" y="4499942"/>
          <a:chExt cx="8857420" cy="1915766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F7140615-777A-47AC-94BB-62BBE69438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24" name="TextBox 23">
            <a:extLst>
              <a:ext uri="{FF2B5EF4-FFF2-40B4-BE49-F238E27FC236}">
                <a16:creationId xmlns:a16="http://schemas.microsoft.com/office/drawing/2014/main" id="{ED131B5F-5403-413B-AD1F-597B1532CE10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Brampton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C46778E9-19B3-40BC-8B94-53CF67AD9E9A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B17FCBEE-AE84-4A4D-A92D-F8D6C5EE9F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69B5D0FA-2A98-4C21-BBC4-1FED001FEED4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47C03AF-E955-4D4D-84DA-CF6F87EA6CAE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47C03AF-E955-4D4D-84DA-CF6F87EA6CAE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30A5353-F9E1-4B16-8AF7-9066E63C5BC9}"/>
                </a:ext>
              </a:extLst>
            </xdr:cNvPr>
            <xdr:cNvSpPr txBox="1"/>
          </xdr:nvSpPr>
          <xdr:spPr>
            <a:xfrm>
              <a:off x="7824787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30A5353-F9E1-4B16-8AF7-9066E63C5BC9}"/>
                </a:ext>
              </a:extLst>
            </xdr:cNvPr>
            <xdr:cNvSpPr txBox="1"/>
          </xdr:nvSpPr>
          <xdr:spPr>
            <a:xfrm>
              <a:off x="7824787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29C2D9C-6B5A-433E-A641-B87F0CAFE2DE}"/>
                </a:ext>
              </a:extLst>
            </xdr:cNvPr>
            <xdr:cNvSpPr txBox="1"/>
          </xdr:nvSpPr>
          <xdr:spPr>
            <a:xfrm>
              <a:off x="7881936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29C2D9C-6B5A-433E-A641-B87F0CAFE2DE}"/>
                </a:ext>
              </a:extLst>
            </xdr:cNvPr>
            <xdr:cNvSpPr txBox="1"/>
          </xdr:nvSpPr>
          <xdr:spPr>
            <a:xfrm>
              <a:off x="7881936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D82B7B4-9BCF-4397-B954-B029367691DC}"/>
                </a:ext>
              </a:extLst>
            </xdr:cNvPr>
            <xdr:cNvSpPr txBox="1"/>
          </xdr:nvSpPr>
          <xdr:spPr>
            <a:xfrm>
              <a:off x="7891462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D82B7B4-9BCF-4397-B954-B029367691DC}"/>
                </a:ext>
              </a:extLst>
            </xdr:cNvPr>
            <xdr:cNvSpPr txBox="1"/>
          </xdr:nvSpPr>
          <xdr:spPr>
            <a:xfrm>
              <a:off x="7891462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9059EEA-DD09-4A18-8DAC-16BDB54DEA3E}"/>
                </a:ext>
              </a:extLst>
            </xdr:cNvPr>
            <xdr:cNvSpPr txBox="1"/>
          </xdr:nvSpPr>
          <xdr:spPr>
            <a:xfrm>
              <a:off x="7834312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9059EEA-DD09-4A18-8DAC-16BDB54DEA3E}"/>
                </a:ext>
              </a:extLst>
            </xdr:cNvPr>
            <xdr:cNvSpPr txBox="1"/>
          </xdr:nvSpPr>
          <xdr:spPr>
            <a:xfrm>
              <a:off x="7834312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84BE19C-35C1-496A-B2D4-8D47523E4E1B}"/>
                </a:ext>
              </a:extLst>
            </xdr:cNvPr>
            <xdr:cNvSpPr txBox="1"/>
          </xdr:nvSpPr>
          <xdr:spPr>
            <a:xfrm>
              <a:off x="7853362" y="12192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84BE19C-35C1-496A-B2D4-8D47523E4E1B}"/>
                </a:ext>
              </a:extLst>
            </xdr:cNvPr>
            <xdr:cNvSpPr txBox="1"/>
          </xdr:nvSpPr>
          <xdr:spPr>
            <a:xfrm>
              <a:off x="7853362" y="12192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BF11DE67-81B9-4CC5-9DA2-435D497DBF69}"/>
                </a:ext>
              </a:extLst>
            </xdr:cNvPr>
            <xdr:cNvSpPr txBox="1"/>
          </xdr:nvSpPr>
          <xdr:spPr>
            <a:xfrm>
              <a:off x="7824787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BF11DE67-81B9-4CC5-9DA2-435D497DBF69}"/>
                </a:ext>
              </a:extLst>
            </xdr:cNvPr>
            <xdr:cNvSpPr txBox="1"/>
          </xdr:nvSpPr>
          <xdr:spPr>
            <a:xfrm>
              <a:off x="7824787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6</xdr:col>
      <xdr:colOff>1406</xdr:colOff>
      <xdr:row>7</xdr:row>
      <xdr:rowOff>167640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95B6B059-CD15-4B4F-AAD5-2C3488C34210}"/>
            </a:ext>
          </a:extLst>
        </xdr:cNvPr>
        <xdr:cNvGrpSpPr/>
      </xdr:nvGrpSpPr>
      <xdr:grpSpPr>
        <a:xfrm>
          <a:off x="0" y="0"/>
          <a:ext cx="10351906" cy="1644015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ACDF7829-0CF6-4293-85C6-D36921B83C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2AA67008-0E5D-42F8-9435-0E2B9403B9A4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Enersource Hydro Mississauga Inc.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410D5C9A-EA71-4941-8E76-D5399AB2DA50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CFAF5CF2-705F-4CD9-8E35-AB25C4C4EF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C53CDF86-6D56-45F4-B0AF-EE2A14A0C7EB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EB1DEE2-271D-42ED-BE50-6D6B9DF06F65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EB1DEE2-271D-42ED-BE50-6D6B9DF06F65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E32B6F9-9F2C-453C-A630-AE67BAD27AF2}"/>
                </a:ext>
              </a:extLst>
            </xdr:cNvPr>
            <xdr:cNvSpPr txBox="1"/>
          </xdr:nvSpPr>
          <xdr:spPr>
            <a:xfrm>
              <a:off x="7891462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E32B6F9-9F2C-453C-A630-AE67BAD27AF2}"/>
                </a:ext>
              </a:extLst>
            </xdr:cNvPr>
            <xdr:cNvSpPr txBox="1"/>
          </xdr:nvSpPr>
          <xdr:spPr>
            <a:xfrm>
              <a:off x="7891462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3D3C1E0-ACFC-4988-B466-B9F128696ADB}"/>
                </a:ext>
              </a:extLst>
            </xdr:cNvPr>
            <xdr:cNvSpPr txBox="1"/>
          </xdr:nvSpPr>
          <xdr:spPr>
            <a:xfrm>
              <a:off x="7948611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3D3C1E0-ACFC-4988-B466-B9F128696ADB}"/>
                </a:ext>
              </a:extLst>
            </xdr:cNvPr>
            <xdr:cNvSpPr txBox="1"/>
          </xdr:nvSpPr>
          <xdr:spPr>
            <a:xfrm>
              <a:off x="7948611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CEDAA5F-E835-416D-B123-03634422D7B0}"/>
                </a:ext>
              </a:extLst>
            </xdr:cNvPr>
            <xdr:cNvSpPr txBox="1"/>
          </xdr:nvSpPr>
          <xdr:spPr>
            <a:xfrm>
              <a:off x="795813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CEDAA5F-E835-416D-B123-03634422D7B0}"/>
                </a:ext>
              </a:extLst>
            </xdr:cNvPr>
            <xdr:cNvSpPr txBox="1"/>
          </xdr:nvSpPr>
          <xdr:spPr>
            <a:xfrm>
              <a:off x="795813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5AC5524-2D01-4638-BD02-4F668E5E84B7}"/>
                </a:ext>
              </a:extLst>
            </xdr:cNvPr>
            <xdr:cNvSpPr txBox="1"/>
          </xdr:nvSpPr>
          <xdr:spPr>
            <a:xfrm>
              <a:off x="790098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5AC5524-2D01-4638-BD02-4F668E5E84B7}"/>
                </a:ext>
              </a:extLst>
            </xdr:cNvPr>
            <xdr:cNvSpPr txBox="1"/>
          </xdr:nvSpPr>
          <xdr:spPr>
            <a:xfrm>
              <a:off x="790098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4F60746-71C2-4C38-BC61-494EB4CD9874}"/>
                </a:ext>
              </a:extLst>
            </xdr:cNvPr>
            <xdr:cNvSpPr txBox="1"/>
          </xdr:nvSpPr>
          <xdr:spPr>
            <a:xfrm>
              <a:off x="7920037" y="12192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4F60746-71C2-4C38-BC61-494EB4CD9874}"/>
                </a:ext>
              </a:extLst>
            </xdr:cNvPr>
            <xdr:cNvSpPr txBox="1"/>
          </xdr:nvSpPr>
          <xdr:spPr>
            <a:xfrm>
              <a:off x="7920037" y="12192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ADB5437-CBB9-4D6B-9C5F-D7B3148EACD9}"/>
                </a:ext>
              </a:extLst>
            </xdr:cNvPr>
            <xdr:cNvSpPr txBox="1"/>
          </xdr:nvSpPr>
          <xdr:spPr>
            <a:xfrm>
              <a:off x="7891462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ADB5437-CBB9-4D6B-9C5F-D7B3148EACD9}"/>
                </a:ext>
              </a:extLst>
            </xdr:cNvPr>
            <xdr:cNvSpPr txBox="1"/>
          </xdr:nvSpPr>
          <xdr:spPr>
            <a:xfrm>
              <a:off x="7891462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6</xdr:col>
      <xdr:colOff>3311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9CDFD1DD-3A50-4A96-872F-CC9B258F60E6}"/>
            </a:ext>
          </a:extLst>
        </xdr:cNvPr>
        <xdr:cNvGrpSpPr/>
      </xdr:nvGrpSpPr>
      <xdr:grpSpPr>
        <a:xfrm>
          <a:off x="0" y="0"/>
          <a:ext cx="10417311" cy="1647825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38716B47-AC2A-478D-B034-36688B2A0E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410635CF-D2E0-4DB2-996B-B052713A5117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PowerStream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3295BA4-355F-495F-A92E-E04893E55477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DEB09A5-8E1A-4F7B-80D0-29064C390A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5FE42D76-DE28-4EA4-B550-50B880A6F08A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5940EB-CBA4-47AA-838D-6765EFC66CB2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5940EB-CBA4-47AA-838D-6765EFC66CB2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63B4F0E-4D62-4086-8F4F-37D02F0966FA}"/>
                </a:ext>
              </a:extLst>
            </xdr:cNvPr>
            <xdr:cNvSpPr txBox="1"/>
          </xdr:nvSpPr>
          <xdr:spPr>
            <a:xfrm>
              <a:off x="7615237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63B4F0E-4D62-4086-8F4F-37D02F0966FA}"/>
                </a:ext>
              </a:extLst>
            </xdr:cNvPr>
            <xdr:cNvSpPr txBox="1"/>
          </xdr:nvSpPr>
          <xdr:spPr>
            <a:xfrm>
              <a:off x="7615237" y="34051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A047758-31E9-4E34-A138-AE0B5F946C67}"/>
                </a:ext>
              </a:extLst>
            </xdr:cNvPr>
            <xdr:cNvSpPr txBox="1"/>
          </xdr:nvSpPr>
          <xdr:spPr>
            <a:xfrm>
              <a:off x="7672386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A047758-31E9-4E34-A138-AE0B5F946C67}"/>
                </a:ext>
              </a:extLst>
            </xdr:cNvPr>
            <xdr:cNvSpPr txBox="1"/>
          </xdr:nvSpPr>
          <xdr:spPr>
            <a:xfrm>
              <a:off x="7672386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B3D2DE6-9900-4FB2-BAA9-96A81BC1760C}"/>
                </a:ext>
              </a:extLst>
            </xdr:cNvPr>
            <xdr:cNvSpPr txBox="1"/>
          </xdr:nvSpPr>
          <xdr:spPr>
            <a:xfrm>
              <a:off x="7681912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B3D2DE6-9900-4FB2-BAA9-96A81BC1760C}"/>
                </a:ext>
              </a:extLst>
            </xdr:cNvPr>
            <xdr:cNvSpPr txBox="1"/>
          </xdr:nvSpPr>
          <xdr:spPr>
            <a:xfrm>
              <a:off x="7681912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C07516C-288F-459C-BF7C-3E6D8840AA06}"/>
                </a:ext>
              </a:extLst>
            </xdr:cNvPr>
            <xdr:cNvSpPr txBox="1"/>
          </xdr:nvSpPr>
          <xdr:spPr>
            <a:xfrm>
              <a:off x="7624762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C07516C-288F-459C-BF7C-3E6D8840AA06}"/>
                </a:ext>
              </a:extLst>
            </xdr:cNvPr>
            <xdr:cNvSpPr txBox="1"/>
          </xdr:nvSpPr>
          <xdr:spPr>
            <a:xfrm>
              <a:off x="7624762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58</xdr:row>
      <xdr:rowOff>0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3C9AF8-7949-4967-AD88-1D667055D4AE}"/>
                </a:ext>
              </a:extLst>
            </xdr:cNvPr>
            <xdr:cNvSpPr txBox="1"/>
          </xdr:nvSpPr>
          <xdr:spPr>
            <a:xfrm>
              <a:off x="7643812" y="11830050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3C9AF8-7949-4967-AD88-1D667055D4AE}"/>
                </a:ext>
              </a:extLst>
            </xdr:cNvPr>
            <xdr:cNvSpPr txBox="1"/>
          </xdr:nvSpPr>
          <xdr:spPr>
            <a:xfrm>
              <a:off x="7643812" y="11830050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875A9D1-8800-4ED5-B396-EA514C91A9E8}"/>
                </a:ext>
              </a:extLst>
            </xdr:cNvPr>
            <xdr:cNvSpPr txBox="1"/>
          </xdr:nvSpPr>
          <xdr:spPr>
            <a:xfrm>
              <a:off x="7615237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875A9D1-8800-4ED5-B396-EA514C91A9E8}"/>
                </a:ext>
              </a:extLst>
            </xdr:cNvPr>
            <xdr:cNvSpPr txBox="1"/>
          </xdr:nvSpPr>
          <xdr:spPr>
            <a:xfrm>
              <a:off x="7615237" y="30622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6</xdr:col>
      <xdr:colOff>1406</xdr:colOff>
      <xdr:row>7</xdr:row>
      <xdr:rowOff>167640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67276BD8-D7D3-483A-BEEA-C571E4A48817}"/>
            </a:ext>
          </a:extLst>
        </xdr:cNvPr>
        <xdr:cNvGrpSpPr/>
      </xdr:nvGrpSpPr>
      <xdr:grpSpPr>
        <a:xfrm>
          <a:off x="0" y="0"/>
          <a:ext cx="10145531" cy="1644015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E05E6140-931F-4003-ABDE-EB12D4417E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5BE29C95-8B52-41D9-A64C-22FBF2C6E7EF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Horizon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48FDC268-871E-46EF-A248-9778EA1FE4C3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BDA939B-7391-471E-B983-E28950083E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D2EC44AD-5D74-4598-9195-409E8A72A822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B15F-519E-414D-97A0-AC5F82CCB968}">
  <dimension ref="A1:H88"/>
  <sheetViews>
    <sheetView showGridLines="0" tabSelected="1" view="pageBreakPreview" topLeftCell="A19" zoomScale="60" zoomScaleNormal="100" workbookViewId="0">
      <selection activeCell="F68" sqref="F68"/>
    </sheetView>
  </sheetViews>
  <sheetFormatPr defaultColWidth="9.140625" defaultRowHeight="15" x14ac:dyDescent="0.2"/>
  <cols>
    <col min="1" max="1" width="10.7109375" style="34" customWidth="1"/>
    <col min="2" max="2" width="13.7109375" style="34" customWidth="1"/>
    <col min="3" max="3" width="61.42578125" style="34" customWidth="1"/>
    <col min="4" max="4" width="3.5703125" style="34" customWidth="1"/>
    <col min="5" max="5" width="27.5703125" style="34" customWidth="1"/>
    <col min="6" max="6" width="39.140625" style="34" bestFit="1" customWidth="1"/>
    <col min="7" max="7" width="16.85546875" style="2" customWidth="1"/>
    <col min="8" max="8" width="15.5703125" style="2" bestFit="1" customWidth="1"/>
    <col min="9" max="16384" width="9.140625" style="34"/>
  </cols>
  <sheetData>
    <row r="1" spans="1:8" ht="15.75" x14ac:dyDescent="0.25">
      <c r="A1" s="1"/>
      <c r="B1" s="1"/>
      <c r="C1" s="1"/>
      <c r="D1" s="1"/>
      <c r="E1" s="1"/>
      <c r="F1" s="1"/>
      <c r="H1" s="35" t="s">
        <v>43</v>
      </c>
    </row>
    <row r="2" spans="1:8" s="1" customFormat="1" ht="18" x14ac:dyDescent="0.25">
      <c r="C2" s="3"/>
      <c r="G2" s="4"/>
      <c r="H2" s="4"/>
    </row>
    <row r="3" spans="1:8" s="1" customFormat="1" ht="18" x14ac:dyDescent="0.25">
      <c r="C3" s="3"/>
      <c r="G3" s="4"/>
      <c r="H3" s="4"/>
    </row>
    <row r="4" spans="1:8" s="1" customFormat="1" ht="18" x14ac:dyDescent="0.25">
      <c r="C4" s="3"/>
      <c r="G4" s="4"/>
      <c r="H4" s="4"/>
    </row>
    <row r="5" spans="1:8" s="1" customFormat="1" ht="18" x14ac:dyDescent="0.25">
      <c r="C5" s="3"/>
      <c r="G5" s="4"/>
      <c r="H5" s="4"/>
    </row>
    <row r="6" spans="1:8" s="1" customFormat="1" x14ac:dyDescent="0.2">
      <c r="G6" s="4"/>
      <c r="H6" s="4"/>
    </row>
    <row r="7" spans="1:8" s="1" customFormat="1" x14ac:dyDescent="0.2">
      <c r="G7" s="4"/>
      <c r="H7" s="4"/>
    </row>
    <row r="8" spans="1:8" s="1" customFormat="1" ht="27.75" customHeight="1" x14ac:dyDescent="0.25">
      <c r="A8" s="5" t="s">
        <v>0</v>
      </c>
      <c r="G8" s="4"/>
      <c r="H8" s="4"/>
    </row>
    <row r="9" spans="1:8" s="1" customFormat="1" ht="23.25" x14ac:dyDescent="0.2">
      <c r="C9" s="42" t="s">
        <v>1</v>
      </c>
      <c r="D9" s="42"/>
      <c r="E9" s="42"/>
      <c r="G9" s="4"/>
      <c r="H9" s="4"/>
    </row>
    <row r="10" spans="1:8" s="1" customFormat="1" ht="26.25" x14ac:dyDescent="0.4">
      <c r="C10" s="6"/>
      <c r="G10" s="4"/>
      <c r="H10" s="4"/>
    </row>
    <row r="11" spans="1:8" s="1" customFormat="1" x14ac:dyDescent="0.2">
      <c r="G11" s="4"/>
      <c r="H11" s="4"/>
    </row>
    <row r="12" spans="1:8" s="1" customFormat="1" x14ac:dyDescent="0.2">
      <c r="G12" s="4"/>
      <c r="H12" s="4"/>
    </row>
    <row r="13" spans="1:8" s="1" customFormat="1" ht="15.75" x14ac:dyDescent="0.25">
      <c r="C13" s="7" t="s">
        <v>2</v>
      </c>
      <c r="E13" s="8">
        <v>2013</v>
      </c>
      <c r="G13" s="4"/>
      <c r="H13" s="4"/>
    </row>
    <row r="14" spans="1:8" s="1" customFormat="1" ht="15.75" x14ac:dyDescent="0.25">
      <c r="C14" s="7" t="s">
        <v>3</v>
      </c>
      <c r="E14" s="8">
        <v>8</v>
      </c>
      <c r="F14" s="5"/>
      <c r="G14" s="4"/>
      <c r="H14" s="4"/>
    </row>
    <row r="15" spans="1:8" s="1" customFormat="1" x14ac:dyDescent="0.2">
      <c r="E15" s="9"/>
      <c r="G15" s="4"/>
      <c r="H15" s="4"/>
    </row>
    <row r="16" spans="1:8" s="1" customFormat="1" ht="15.75" x14ac:dyDescent="0.25">
      <c r="C16" s="10" t="s">
        <v>4</v>
      </c>
      <c r="D16" s="11"/>
      <c r="E16" s="12">
        <f>2%-0.3%</f>
        <v>1.7000000000000001E-2</v>
      </c>
      <c r="F16" s="5"/>
      <c r="G16" s="4"/>
      <c r="H16" s="4"/>
    </row>
    <row r="17" spans="3:8" s="1" customFormat="1" ht="15.75" x14ac:dyDescent="0.25">
      <c r="C17" s="7" t="s">
        <v>5</v>
      </c>
      <c r="G17" s="4"/>
      <c r="H17" s="4"/>
    </row>
    <row r="18" spans="3:8" s="1" customFormat="1" ht="15.75" x14ac:dyDescent="0.25">
      <c r="C18" s="13" t="s">
        <v>6</v>
      </c>
      <c r="E18" s="14">
        <v>134302222.32959998</v>
      </c>
      <c r="F18" s="7"/>
      <c r="G18" s="4">
        <v>2019</v>
      </c>
      <c r="H18" s="4"/>
    </row>
    <row r="19" spans="3:8" s="1" customFormat="1" ht="15.75" x14ac:dyDescent="0.25">
      <c r="C19" s="13" t="s">
        <v>44</v>
      </c>
      <c r="E19" s="14">
        <v>135434723.98850003</v>
      </c>
      <c r="F19" s="7"/>
      <c r="G19" s="4">
        <v>2013</v>
      </c>
      <c r="H19" s="4"/>
    </row>
    <row r="20" spans="3:8" s="1" customFormat="1" ht="15.75" x14ac:dyDescent="0.25">
      <c r="C20" s="10" t="s">
        <v>8</v>
      </c>
      <c r="D20" s="11"/>
      <c r="E20" s="15">
        <f>IF(ISERROR(E18/E19-1),0,(E18/E19-1)/(G18-G19))</f>
        <v>-1.3936623557439336E-3</v>
      </c>
      <c r="F20" s="5"/>
      <c r="G20" s="4"/>
      <c r="H20" s="4"/>
    </row>
    <row r="21" spans="3:8" s="1" customFormat="1" ht="15.75" x14ac:dyDescent="0.25">
      <c r="C21" s="10" t="s">
        <v>9</v>
      </c>
      <c r="D21" s="11"/>
      <c r="E21" s="16">
        <v>0.1</v>
      </c>
      <c r="F21" s="7"/>
      <c r="G21" s="4"/>
      <c r="H21" s="4"/>
    </row>
    <row r="22" spans="3:8" s="1" customFormat="1" ht="15.75" x14ac:dyDescent="0.25">
      <c r="C22" s="7" t="s">
        <v>10</v>
      </c>
      <c r="E22" s="9"/>
      <c r="G22" s="4"/>
      <c r="H22" s="4"/>
    </row>
    <row r="23" spans="3:8" s="1" customFormat="1" x14ac:dyDescent="0.2">
      <c r="C23" s="1" t="s">
        <v>11</v>
      </c>
      <c r="E23" s="17">
        <v>541300088</v>
      </c>
      <c r="G23" s="4"/>
      <c r="H23" s="4"/>
    </row>
    <row r="24" spans="3:8" s="1" customFormat="1" x14ac:dyDescent="0.2">
      <c r="C24" s="18" t="s">
        <v>12</v>
      </c>
      <c r="E24" s="17">
        <v>4371226</v>
      </c>
      <c r="G24" s="4"/>
      <c r="H24" s="4"/>
    </row>
    <row r="25" spans="3:8" s="1" customFormat="1" x14ac:dyDescent="0.2">
      <c r="C25" s="18" t="s">
        <v>13</v>
      </c>
      <c r="E25" s="17">
        <v>46257875</v>
      </c>
      <c r="G25" s="4"/>
      <c r="H25" s="4"/>
    </row>
    <row r="26" spans="3:8" s="1" customFormat="1" x14ac:dyDescent="0.2">
      <c r="C26" s="18" t="s">
        <v>14</v>
      </c>
      <c r="E26" s="17">
        <v>-1026755</v>
      </c>
      <c r="G26" s="4"/>
      <c r="H26" s="4"/>
    </row>
    <row r="27" spans="3:8" s="1" customFormat="1" x14ac:dyDescent="0.2">
      <c r="C27" s="18" t="s">
        <v>15</v>
      </c>
      <c r="E27" s="17">
        <v>0</v>
      </c>
      <c r="G27" s="4"/>
      <c r="H27" s="4"/>
    </row>
    <row r="28" spans="3:8" s="1" customFormat="1" x14ac:dyDescent="0.2">
      <c r="C28" s="18" t="s">
        <v>16</v>
      </c>
      <c r="E28" s="17">
        <v>-4371726</v>
      </c>
      <c r="G28" s="4"/>
      <c r="H28" s="4"/>
    </row>
    <row r="29" spans="3:8" s="1" customFormat="1" x14ac:dyDescent="0.2">
      <c r="C29" s="1" t="s">
        <v>17</v>
      </c>
      <c r="E29" s="17">
        <v>586530708</v>
      </c>
      <c r="G29" s="4"/>
      <c r="H29" s="4"/>
    </row>
    <row r="30" spans="3:8" s="1" customFormat="1" x14ac:dyDescent="0.2">
      <c r="E30" s="17"/>
      <c r="G30" s="4"/>
      <c r="H30" s="4"/>
    </row>
    <row r="31" spans="3:8" s="1" customFormat="1" x14ac:dyDescent="0.2">
      <c r="C31" s="1" t="s">
        <v>18</v>
      </c>
      <c r="E31" s="19">
        <f>(E23+E29)/2</f>
        <v>563915398</v>
      </c>
      <c r="G31" s="4"/>
      <c r="H31" s="4"/>
    </row>
    <row r="32" spans="3:8" s="1" customFormat="1" x14ac:dyDescent="0.2">
      <c r="E32" s="17"/>
      <c r="G32" s="4"/>
      <c r="H32" s="4"/>
    </row>
    <row r="33" spans="3:8" s="1" customFormat="1" x14ac:dyDescent="0.2">
      <c r="C33" s="18" t="s">
        <v>19</v>
      </c>
      <c r="E33" s="17">
        <v>45750490</v>
      </c>
      <c r="G33" s="4"/>
      <c r="H33" s="4"/>
    </row>
    <row r="34" spans="3:8" s="1" customFormat="1" ht="15.75" x14ac:dyDescent="0.25">
      <c r="C34" s="20" t="s">
        <v>20</v>
      </c>
      <c r="E34" s="17">
        <v>28721695</v>
      </c>
      <c r="F34" s="7"/>
      <c r="G34" s="4"/>
      <c r="H34" s="4"/>
    </row>
    <row r="35" spans="3:8" s="1" customFormat="1" x14ac:dyDescent="0.2">
      <c r="C35" s="20" t="s">
        <v>21</v>
      </c>
      <c r="E35" s="17">
        <v>0</v>
      </c>
      <c r="G35" s="4"/>
      <c r="H35" s="4"/>
    </row>
    <row r="36" spans="3:8" s="1" customFormat="1" x14ac:dyDescent="0.2">
      <c r="C36" s="20" t="s">
        <v>22</v>
      </c>
      <c r="E36" s="17">
        <v>-1026755</v>
      </c>
      <c r="G36" s="4"/>
      <c r="H36" s="4"/>
    </row>
    <row r="37" spans="3:8" s="1" customFormat="1" x14ac:dyDescent="0.2">
      <c r="C37" s="18" t="s">
        <v>23</v>
      </c>
      <c r="E37" s="17">
        <v>73445430</v>
      </c>
      <c r="G37" s="4"/>
      <c r="H37" s="4"/>
    </row>
    <row r="38" spans="3:8" s="1" customFormat="1" x14ac:dyDescent="0.2">
      <c r="C38" s="18"/>
      <c r="E38" s="17"/>
      <c r="G38" s="4"/>
      <c r="H38" s="4"/>
    </row>
    <row r="39" spans="3:8" s="1" customFormat="1" x14ac:dyDescent="0.2">
      <c r="C39" s="1" t="s">
        <v>24</v>
      </c>
      <c r="E39" s="19">
        <f>(E33+E37)/2</f>
        <v>59597960</v>
      </c>
      <c r="G39" s="4"/>
      <c r="H39" s="4"/>
    </row>
    <row r="40" spans="3:8" s="1" customFormat="1" x14ac:dyDescent="0.2">
      <c r="E40" s="17"/>
      <c r="G40" s="4"/>
      <c r="H40" s="4"/>
    </row>
    <row r="41" spans="3:8" s="1" customFormat="1" ht="15.75" x14ac:dyDescent="0.25">
      <c r="C41" s="7" t="s">
        <v>25</v>
      </c>
      <c r="E41" s="19">
        <f>E31-E39</f>
        <v>504317438</v>
      </c>
      <c r="F41" s="7"/>
      <c r="G41" s="4"/>
      <c r="H41" s="4"/>
    </row>
    <row r="42" spans="3:8" s="1" customFormat="1" x14ac:dyDescent="0.2">
      <c r="E42" s="9"/>
      <c r="G42" s="4"/>
      <c r="H42" s="4"/>
    </row>
    <row r="43" spans="3:8" s="1" customFormat="1" x14ac:dyDescent="0.2">
      <c r="E43" s="9"/>
      <c r="G43" s="4"/>
      <c r="H43" s="4"/>
    </row>
    <row r="44" spans="3:8" s="1" customFormat="1" ht="15.75" x14ac:dyDescent="0.25">
      <c r="C44" s="7" t="s">
        <v>26</v>
      </c>
      <c r="E44" s="9"/>
      <c r="G44" s="4"/>
      <c r="H44" s="4"/>
    </row>
    <row r="45" spans="3:8" s="1" customFormat="1" x14ac:dyDescent="0.2">
      <c r="C45" s="18" t="s">
        <v>27</v>
      </c>
      <c r="E45" s="17">
        <v>786215891</v>
      </c>
      <c r="G45" s="4"/>
      <c r="H45" s="4"/>
    </row>
    <row r="46" spans="3:8" s="1" customFormat="1" x14ac:dyDescent="0.2">
      <c r="C46" s="18" t="s">
        <v>28</v>
      </c>
      <c r="E46" s="21">
        <v>0.13500000000000001</v>
      </c>
      <c r="G46" s="4"/>
      <c r="H46" s="4"/>
    </row>
    <row r="47" spans="3:8" s="1" customFormat="1" ht="15.75" x14ac:dyDescent="0.25">
      <c r="C47" s="7" t="s">
        <v>26</v>
      </c>
      <c r="E47" s="19">
        <f>E45*E46</f>
        <v>106139145.28500001</v>
      </c>
      <c r="F47" s="7"/>
      <c r="G47" s="4"/>
      <c r="H47" s="4"/>
    </row>
    <row r="48" spans="3:8" s="1" customFormat="1" x14ac:dyDescent="0.2">
      <c r="E48" s="9"/>
      <c r="G48" s="4"/>
      <c r="H48" s="4"/>
    </row>
    <row r="49" spans="3:8" s="1" customFormat="1" ht="16.5" thickBot="1" x14ac:dyDescent="0.3">
      <c r="C49" s="7" t="s">
        <v>29</v>
      </c>
      <c r="E49" s="36">
        <f>E41+E47</f>
        <v>610456583.28499997</v>
      </c>
      <c r="F49" s="5"/>
      <c r="G49" s="4"/>
      <c r="H49" s="4"/>
    </row>
    <row r="50" spans="3:8" s="1" customFormat="1" x14ac:dyDescent="0.2">
      <c r="E50" s="9"/>
      <c r="F50" s="18"/>
      <c r="G50" s="4"/>
      <c r="H50" s="4"/>
    </row>
    <row r="51" spans="3:8" s="1" customFormat="1" ht="15.75" x14ac:dyDescent="0.25">
      <c r="C51" s="7" t="s">
        <v>30</v>
      </c>
      <c r="D51" s="23"/>
      <c r="E51" s="24">
        <f>E34</f>
        <v>28721695</v>
      </c>
      <c r="F51" s="5"/>
      <c r="G51" s="4"/>
      <c r="H51" s="4"/>
    </row>
    <row r="52" spans="3:8" s="1" customFormat="1" x14ac:dyDescent="0.2">
      <c r="E52" s="9"/>
      <c r="G52" s="4"/>
      <c r="H52" s="4"/>
    </row>
    <row r="53" spans="3:8" s="1" customFormat="1" ht="15.75" x14ac:dyDescent="0.25">
      <c r="C53" s="7" t="s">
        <v>31</v>
      </c>
      <c r="E53" s="25"/>
      <c r="F53" s="7"/>
      <c r="G53" s="4"/>
      <c r="H53" s="4"/>
    </row>
    <row r="54" spans="3:8" s="1" customFormat="1" ht="15.75" x14ac:dyDescent="0.25">
      <c r="C54" s="1" t="s">
        <v>45</v>
      </c>
      <c r="E54" s="26">
        <f>IF(ISERROR(1+((RB/d)*(g+PCI*(1+g)))*((1+g)*(1+PCI))^(1-1) + E21), 0, 1+((RB/d)*(g+PCI*(1+g)))*((1+g)*(1+PCI))^(1-1) + E21)</f>
        <v>1.4311966254006128</v>
      </c>
      <c r="F54" s="7"/>
      <c r="G54" s="4"/>
      <c r="H54" s="4"/>
    </row>
    <row r="55" spans="3:8" s="1" customFormat="1" ht="15.75" x14ac:dyDescent="0.25">
      <c r="C55" s="1" t="s">
        <v>46</v>
      </c>
      <c r="E55" s="26">
        <f>IF(ISERROR(1+((RB/d)*(g+PCI*(1+g)))*((1+g)*(1+PCI))^(2-1) + E21), 0, 1+((RB/d)*(g+PCI*(1+g)))*((1+g)*(1+PCI))^(2-1) + E21)</f>
        <v>1.436357544966677</v>
      </c>
      <c r="F55" s="7"/>
      <c r="G55" s="4"/>
      <c r="H55" s="4"/>
    </row>
    <row r="56" spans="3:8" s="1" customFormat="1" ht="15.75" x14ac:dyDescent="0.25">
      <c r="C56" s="1" t="s">
        <v>47</v>
      </c>
      <c r="E56" s="26">
        <f>IF(ISERROR(1+((RB/d)*(g+PCI*(1+g)))*((1+g)*(1+PCI))^(3-1) + E21), 0, 1+((RB/d)*(g+PCI*(1+g)))*((1+g)*(1+PCI))^(3-1) + E21)</f>
        <v>1.4415988853121955</v>
      </c>
      <c r="G56" s="4"/>
      <c r="H56" s="4"/>
    </row>
    <row r="57" spans="3:8" s="1" customFormat="1" ht="15.75" x14ac:dyDescent="0.25">
      <c r="C57" s="1" t="s">
        <v>48</v>
      </c>
      <c r="E57" s="27">
        <f>IF(ISERROR(1+((RB/d)*(g+PCI*(1+g)))*((1+g)*(1+PCI))^(4-1) + E21), 0, 1+((RB/d)*(g+PCI*(1+g)))*((1+g)*(1+PCI))^(4-1) + E21)</f>
        <v>1.4469218996056563</v>
      </c>
      <c r="G57" s="4"/>
      <c r="H57" s="4"/>
    </row>
    <row r="58" spans="3:8" s="1" customFormat="1" ht="15.75" x14ac:dyDescent="0.25">
      <c r="C58" s="1" t="s">
        <v>32</v>
      </c>
      <c r="E58" s="27">
        <f>IF(ISERROR(1+((RB/d)*(g+PCI*(1+g)))*((1+g)*(1+PCI))^(5-1) + E21), 0, 1+((RB/d)*(g+PCI*(1+g)))*((1+g)*(1+PCI))^(5-1) + E21)</f>
        <v>1.452327860543227</v>
      </c>
      <c r="G58" s="4"/>
      <c r="H58" s="4"/>
    </row>
    <row r="59" spans="3:8" s="1" customFormat="1" ht="15.75" x14ac:dyDescent="0.25">
      <c r="C59" s="1" t="s">
        <v>33</v>
      </c>
      <c r="E59" s="27">
        <f>IF(ISERROR(1+((RB/d)*(g+PCI*(1+g)))*((1+g)*(1+PCI))^(6-1) + E21), 0, 1+((RB/d)*(g+PCI*(1+g)))*((1+g)*(1+PCI))^(6-1) + E21)</f>
        <v>1.4578180606530491</v>
      </c>
      <c r="G59" s="4"/>
      <c r="H59" s="4"/>
    </row>
    <row r="60" spans="3:8" s="1" customFormat="1" ht="15.75" x14ac:dyDescent="0.25">
      <c r="C60" s="1" t="s">
        <v>34</v>
      </c>
      <c r="E60" s="27">
        <f>IF(ISERROR(1+((RB/d)*(g+PCI*(1+g)))*((1+g)*(1+PCI))^(7-1) + E21), 0, 1+((RB/d)*(g+PCI*(1+g)))*((1+g)*(1+PCI))^(7-1) + E21)</f>
        <v>1.4633938126042705</v>
      </c>
      <c r="G60" s="4"/>
      <c r="H60" s="4"/>
    </row>
    <row r="61" spans="3:8" s="1" customFormat="1" ht="15.75" x14ac:dyDescent="0.25">
      <c r="C61" s="1" t="s">
        <v>35</v>
      </c>
      <c r="E61" s="27">
        <f>IF(ISERROR(1+((RB/d)*(g+PCI*(1+g)))*((1+g)*(1+PCI))^(8-1) + E21), 0, 1+((RB/d)*(g+PCI*(1+g)))*((1+g)*(1+PCI))^(8-1) + E21)</f>
        <v>1.4690564495208984</v>
      </c>
      <c r="G61" s="4"/>
      <c r="H61" s="4"/>
    </row>
    <row r="62" spans="3:8" s="1" customFormat="1" ht="15.75" x14ac:dyDescent="0.25">
      <c r="C62" s="1" t="s">
        <v>36</v>
      </c>
      <c r="E62" s="27">
        <f>IF(ISERROR(1+((RB/d)*(g+PCI*(1+g)))*((1+g)*(1+PCI))^(9-1) + E21), 0, 1+((RB/d)*(g+PCI*(1+g)))*((1+g)*(1+PCI))^(9-1) + E21)</f>
        <v>1.4748073253005374</v>
      </c>
      <c r="G62" s="4"/>
      <c r="H62" s="4"/>
    </row>
    <row r="63" spans="3:8" s="1" customFormat="1" ht="15.75" x14ac:dyDescent="0.25">
      <c r="C63" s="1" t="s">
        <v>37</v>
      </c>
      <c r="E63" s="27">
        <f>IF(ISERROR(1+((RB/d)*(g+PCI*(1+g)))*((1+g)*(1+PCI))^(10-1) + E21), 0, 1+((RB/d)*(g+PCI*(1+g)))*((1+g)*(1+PCI))^(10-1) + E21)</f>
        <v>1.4806478149380993</v>
      </c>
      <c r="G63" s="4"/>
      <c r="H63" s="4"/>
    </row>
    <row r="64" spans="3:8" s="1" customFormat="1" ht="15.75" x14ac:dyDescent="0.25">
      <c r="E64" s="28"/>
      <c r="G64" s="4"/>
      <c r="H64" s="4"/>
    </row>
    <row r="65" spans="3:8" s="1" customFormat="1" ht="15.75" x14ac:dyDescent="0.25">
      <c r="C65" s="7"/>
      <c r="E65" s="9"/>
      <c r="G65" s="4"/>
      <c r="H65" s="4"/>
    </row>
    <row r="66" spans="3:8" s="1" customFormat="1" ht="15.75" x14ac:dyDescent="0.25">
      <c r="C66" s="7" t="s">
        <v>42</v>
      </c>
      <c r="E66" s="29"/>
      <c r="F66" s="7"/>
      <c r="G66" s="4"/>
      <c r="H66" s="4"/>
    </row>
    <row r="67" spans="3:8" s="1" customFormat="1" ht="15.75" x14ac:dyDescent="0.25">
      <c r="C67" s="1" t="str">
        <f t="shared" ref="C67:C76" si="0">C54</f>
        <v xml:space="preserve">    Price Cap IR Year 2014</v>
      </c>
      <c r="E67" s="30">
        <f t="shared" ref="E67:E76" si="1">IF(ISERROR(d*E54), "", d*E54)</f>
        <v>41106392.959785655</v>
      </c>
      <c r="G67" s="31"/>
      <c r="H67" s="37"/>
    </row>
    <row r="68" spans="3:8" s="1" customFormat="1" ht="15.75" x14ac:dyDescent="0.25">
      <c r="C68" s="1" t="str">
        <f t="shared" si="0"/>
        <v xml:space="preserve">    Price Cap IR Year 2015</v>
      </c>
      <c r="E68" s="30">
        <f t="shared" si="1"/>
        <v>41254623.317481682</v>
      </c>
      <c r="G68" s="31"/>
      <c r="H68" s="37"/>
    </row>
    <row r="69" spans="3:8" s="1" customFormat="1" ht="15.75" x14ac:dyDescent="0.25">
      <c r="C69" s="1" t="str">
        <f t="shared" si="0"/>
        <v xml:space="preserve">    Price Cap IR Year 2016</v>
      </c>
      <c r="E69" s="30">
        <f t="shared" si="1"/>
        <v>41405163.496276855</v>
      </c>
      <c r="G69" s="31"/>
      <c r="H69" s="37"/>
    </row>
    <row r="70" spans="3:8" s="1" customFormat="1" ht="15.75" x14ac:dyDescent="0.25">
      <c r="C70" s="1" t="str">
        <f t="shared" si="0"/>
        <v xml:space="preserve">    Price Cap IR Year 2017</v>
      </c>
      <c r="E70" s="30">
        <f t="shared" si="1"/>
        <v>41558049.489294283</v>
      </c>
      <c r="G70" s="31"/>
      <c r="H70" s="37"/>
    </row>
    <row r="71" spans="3:8" s="1" customFormat="1" ht="15.75" x14ac:dyDescent="0.25">
      <c r="C71" s="1" t="str">
        <f t="shared" si="0"/>
        <v xml:space="preserve">    Price Cap IR Year 2018</v>
      </c>
      <c r="E71" s="32">
        <f t="shared" si="1"/>
        <v>41713317.850525104</v>
      </c>
      <c r="G71" s="31"/>
      <c r="H71" s="37"/>
    </row>
    <row r="72" spans="3:8" s="1" customFormat="1" ht="15.75" x14ac:dyDescent="0.25">
      <c r="C72" s="1" t="str">
        <f t="shared" si="0"/>
        <v xml:space="preserve">    Price Cap IR Year 2019</v>
      </c>
      <c r="E72" s="32">
        <f t="shared" si="1"/>
        <v>41871005.703568377</v>
      </c>
      <c r="G72" s="31"/>
      <c r="H72" s="37"/>
    </row>
    <row r="73" spans="3:8" s="1" customFormat="1" ht="15.75" x14ac:dyDescent="0.25">
      <c r="C73" s="1" t="str">
        <f t="shared" si="0"/>
        <v xml:space="preserve">    Price Cap IR Year 2020</v>
      </c>
      <c r="E73" s="32">
        <f t="shared" si="1"/>
        <v>42031150.750507012</v>
      </c>
      <c r="G73" s="31"/>
      <c r="H73" s="37"/>
    </row>
    <row r="74" spans="3:8" s="1" customFormat="1" ht="15.75" x14ac:dyDescent="0.25">
      <c r="C74" s="1" t="str">
        <f t="shared" si="0"/>
        <v xml:space="preserve">    Price Cap IR Year 2021</v>
      </c>
      <c r="E74" s="32">
        <f t="shared" si="1"/>
        <v>42193791.280922137</v>
      </c>
      <c r="F74" s="33"/>
      <c r="G74" s="31"/>
      <c r="H74" s="37"/>
    </row>
    <row r="75" spans="3:8" s="1" customFormat="1" ht="15.75" x14ac:dyDescent="0.25">
      <c r="C75" s="1" t="str">
        <f t="shared" si="0"/>
        <v xml:space="preserve">    Price Cap IR Year 2022</v>
      </c>
      <c r="E75" s="32">
        <f t="shared" si="1"/>
        <v>42358966.18104782</v>
      </c>
      <c r="G75" s="31"/>
      <c r="H75" s="37"/>
    </row>
    <row r="76" spans="3:8" s="1" customFormat="1" ht="15.75" x14ac:dyDescent="0.25">
      <c r="C76" s="1" t="str">
        <f t="shared" si="0"/>
        <v xml:space="preserve">    Price Cap IR Year 2023</v>
      </c>
      <c r="E76" s="32">
        <f t="shared" si="1"/>
        <v>42526714.943068534</v>
      </c>
      <c r="G76" s="31"/>
      <c r="H76" s="37"/>
    </row>
    <row r="77" spans="3:8" s="1" customFormat="1" x14ac:dyDescent="0.2">
      <c r="E77" s="33"/>
      <c r="G77" s="4"/>
      <c r="H77" s="4"/>
    </row>
    <row r="78" spans="3:8" s="1" customFormat="1" x14ac:dyDescent="0.2">
      <c r="G78" s="4"/>
      <c r="H78" s="4"/>
    </row>
    <row r="79" spans="3:8" s="1" customFormat="1" x14ac:dyDescent="0.2">
      <c r="G79" s="4"/>
      <c r="H79" s="4"/>
    </row>
    <row r="80" spans="3:8" s="1" customFormat="1" x14ac:dyDescent="0.2">
      <c r="G80" s="4"/>
      <c r="H80" s="4"/>
    </row>
    <row r="81" spans="7:8" s="1" customFormat="1" x14ac:dyDescent="0.2">
      <c r="G81" s="4"/>
      <c r="H81" s="4"/>
    </row>
    <row r="82" spans="7:8" s="1" customFormat="1" x14ac:dyDescent="0.2">
      <c r="G82" s="4"/>
      <c r="H82" s="4"/>
    </row>
    <row r="83" spans="7:8" s="1" customFormat="1" x14ac:dyDescent="0.2">
      <c r="G83" s="4"/>
      <c r="H83" s="4"/>
    </row>
    <row r="84" spans="7:8" s="1" customFormat="1" x14ac:dyDescent="0.2">
      <c r="G84" s="4"/>
      <c r="H84" s="4"/>
    </row>
    <row r="85" spans="7:8" s="1" customFormat="1" x14ac:dyDescent="0.2">
      <c r="G85" s="4"/>
      <c r="H85" s="4"/>
    </row>
    <row r="86" spans="7:8" s="1" customFormat="1" x14ac:dyDescent="0.2">
      <c r="G86" s="4"/>
      <c r="H86" s="4"/>
    </row>
    <row r="87" spans="7:8" s="1" customFormat="1" x14ac:dyDescent="0.2">
      <c r="G87" s="4"/>
      <c r="H87" s="4"/>
    </row>
    <row r="88" spans="7:8" s="1" customFormat="1" x14ac:dyDescent="0.2">
      <c r="G88" s="4"/>
      <c r="H88" s="4"/>
    </row>
  </sheetData>
  <mergeCells count="1">
    <mergeCell ref="C9:E9"/>
  </mergeCells>
  <hyperlinks>
    <hyperlink ref="H1" location="Index" display="Back to Index" xr:uid="{822736DE-7870-4A60-912B-EC385B4F54FF}"/>
  </hyperlinks>
  <pageMargins left="0.7" right="0.7" top="0.75" bottom="0.75" header="0.3" footer="0.3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686D-7656-4676-A702-F22694272E54}">
  <dimension ref="A1:H88"/>
  <sheetViews>
    <sheetView showGridLines="0" view="pageBreakPreview" topLeftCell="A19" zoomScale="60" zoomScaleNormal="100" workbookViewId="0">
      <selection activeCell="E78" sqref="E78"/>
    </sheetView>
  </sheetViews>
  <sheetFormatPr defaultColWidth="9.140625" defaultRowHeight="15" x14ac:dyDescent="0.2"/>
  <cols>
    <col min="1" max="1" width="10.7109375" style="34" customWidth="1"/>
    <col min="2" max="2" width="13.7109375" style="34" customWidth="1"/>
    <col min="3" max="3" width="48.5703125" style="34" customWidth="1"/>
    <col min="4" max="4" width="3.5703125" style="34" customWidth="1"/>
    <col min="5" max="5" width="27.5703125" style="34" customWidth="1"/>
    <col min="6" max="6" width="39.140625" style="34" bestFit="1" customWidth="1"/>
    <col min="7" max="7" width="16.85546875" style="2" customWidth="1"/>
    <col min="8" max="8" width="15.5703125" style="2" bestFit="1" customWidth="1"/>
    <col min="9" max="16384" width="9.140625" style="34"/>
  </cols>
  <sheetData>
    <row r="1" spans="1:8" ht="15.75" x14ac:dyDescent="0.25">
      <c r="A1" s="1"/>
      <c r="B1" s="1"/>
      <c r="C1" s="1"/>
      <c r="D1" s="1"/>
      <c r="E1" s="1"/>
      <c r="F1" s="1"/>
      <c r="H1" s="35" t="s">
        <v>43</v>
      </c>
    </row>
    <row r="2" spans="1:8" s="1" customFormat="1" ht="18" x14ac:dyDescent="0.25">
      <c r="C2" s="3"/>
      <c r="G2" s="4"/>
      <c r="H2" s="4"/>
    </row>
    <row r="3" spans="1:8" s="1" customFormat="1" ht="18" x14ac:dyDescent="0.25">
      <c r="C3" s="3"/>
      <c r="G3" s="4"/>
      <c r="H3" s="4"/>
    </row>
    <row r="4" spans="1:8" s="1" customFormat="1" ht="18" x14ac:dyDescent="0.25">
      <c r="C4" s="3"/>
      <c r="G4" s="4"/>
      <c r="H4" s="4"/>
    </row>
    <row r="5" spans="1:8" s="1" customFormat="1" ht="18" x14ac:dyDescent="0.25">
      <c r="C5" s="3"/>
      <c r="G5" s="4"/>
      <c r="H5" s="4"/>
    </row>
    <row r="6" spans="1:8" s="1" customFormat="1" x14ac:dyDescent="0.2">
      <c r="G6" s="4"/>
      <c r="H6" s="4"/>
    </row>
    <row r="7" spans="1:8" s="1" customFormat="1" x14ac:dyDescent="0.2">
      <c r="G7" s="4"/>
      <c r="H7" s="4"/>
    </row>
    <row r="8" spans="1:8" s="1" customFormat="1" ht="27.75" customHeight="1" x14ac:dyDescent="0.25">
      <c r="A8" s="5" t="s">
        <v>0</v>
      </c>
      <c r="G8" s="4"/>
      <c r="H8" s="4"/>
    </row>
    <row r="9" spans="1:8" s="1" customFormat="1" ht="23.25" x14ac:dyDescent="0.2">
      <c r="C9" s="42" t="s">
        <v>1</v>
      </c>
      <c r="D9" s="42"/>
      <c r="E9" s="42"/>
      <c r="G9" s="4"/>
      <c r="H9" s="4"/>
    </row>
    <row r="10" spans="1:8" s="1" customFormat="1" ht="26.25" x14ac:dyDescent="0.4">
      <c r="C10" s="6"/>
      <c r="G10" s="4"/>
      <c r="H10" s="4"/>
    </row>
    <row r="11" spans="1:8" s="1" customFormat="1" x14ac:dyDescent="0.2">
      <c r="G11" s="4"/>
      <c r="H11" s="4"/>
    </row>
    <row r="12" spans="1:8" s="1" customFormat="1" x14ac:dyDescent="0.2">
      <c r="G12" s="4"/>
      <c r="H12" s="4"/>
    </row>
    <row r="13" spans="1:8" s="1" customFormat="1" ht="15.75" x14ac:dyDescent="0.25">
      <c r="C13" s="7" t="s">
        <v>2</v>
      </c>
      <c r="E13" s="8">
        <v>2015</v>
      </c>
      <c r="G13" s="4"/>
      <c r="H13" s="4"/>
    </row>
    <row r="14" spans="1:8" s="1" customFormat="1" ht="15.75" x14ac:dyDescent="0.25">
      <c r="C14" s="7" t="s">
        <v>3</v>
      </c>
      <c r="E14" s="8">
        <v>6</v>
      </c>
      <c r="F14" s="5"/>
      <c r="G14" s="4"/>
      <c r="H14" s="4"/>
    </row>
    <row r="15" spans="1:8" s="1" customFormat="1" x14ac:dyDescent="0.2">
      <c r="E15" s="9"/>
      <c r="G15" s="4"/>
      <c r="H15" s="4"/>
    </row>
    <row r="16" spans="1:8" s="1" customFormat="1" ht="15.75" x14ac:dyDescent="0.25">
      <c r="C16" s="10" t="s">
        <v>4</v>
      </c>
      <c r="D16" s="11"/>
      <c r="E16" s="12">
        <f>2%-0.3%</f>
        <v>1.7000000000000001E-2</v>
      </c>
      <c r="F16" s="5"/>
      <c r="G16" s="4"/>
      <c r="H16" s="4"/>
    </row>
    <row r="17" spans="3:8" s="1" customFormat="1" ht="15.75" x14ac:dyDescent="0.25">
      <c r="C17" s="7" t="s">
        <v>5</v>
      </c>
      <c r="G17" s="4"/>
      <c r="H17" s="4"/>
    </row>
    <row r="18" spans="3:8" s="1" customFormat="1" ht="15.75" x14ac:dyDescent="0.25">
      <c r="C18" s="13" t="s">
        <v>6</v>
      </c>
      <c r="E18" s="14">
        <v>78890653.037284479</v>
      </c>
      <c r="F18" s="7"/>
      <c r="G18" s="4">
        <v>2019</v>
      </c>
      <c r="H18" s="4"/>
    </row>
    <row r="19" spans="3:8" s="1" customFormat="1" ht="15.75" x14ac:dyDescent="0.25">
      <c r="C19" s="13" t="s">
        <v>49</v>
      </c>
      <c r="E19" s="14">
        <v>74702826.212000012</v>
      </c>
      <c r="F19" s="7"/>
      <c r="G19" s="4">
        <v>2015</v>
      </c>
      <c r="H19" s="4"/>
    </row>
    <row r="20" spans="3:8" s="1" customFormat="1" ht="15.75" x14ac:dyDescent="0.25">
      <c r="C20" s="10" t="s">
        <v>8</v>
      </c>
      <c r="D20" s="11"/>
      <c r="E20" s="15">
        <f>IF(ISERROR(E18/E19-1),0,(E18/E19-1)/(G18-G19))</f>
        <v>1.4014954445631611E-2</v>
      </c>
      <c r="F20" s="5"/>
      <c r="G20" s="4"/>
      <c r="H20" s="4"/>
    </row>
    <row r="21" spans="3:8" s="1" customFormat="1" ht="15.75" x14ac:dyDescent="0.25">
      <c r="C21" s="10" t="s">
        <v>9</v>
      </c>
      <c r="D21" s="11"/>
      <c r="E21" s="16">
        <v>0.1</v>
      </c>
      <c r="F21" s="7"/>
      <c r="G21" s="4"/>
      <c r="H21" s="4"/>
    </row>
    <row r="22" spans="3:8" s="1" customFormat="1" ht="15.75" x14ac:dyDescent="0.25">
      <c r="C22" s="7" t="s">
        <v>10</v>
      </c>
      <c r="E22" s="9"/>
      <c r="G22" s="4"/>
      <c r="H22" s="4"/>
    </row>
    <row r="23" spans="3:8" s="1" customFormat="1" x14ac:dyDescent="0.2">
      <c r="C23" s="1" t="s">
        <v>11</v>
      </c>
      <c r="E23" s="17">
        <v>627821483.36671233</v>
      </c>
      <c r="G23" s="4"/>
      <c r="H23" s="4"/>
    </row>
    <row r="24" spans="3:8" s="1" customFormat="1" x14ac:dyDescent="0.2">
      <c r="C24" s="18" t="s">
        <v>12</v>
      </c>
      <c r="E24" s="17">
        <v>0</v>
      </c>
      <c r="G24" s="4"/>
      <c r="H24" s="4"/>
    </row>
    <row r="25" spans="3:8" s="1" customFormat="1" x14ac:dyDescent="0.2">
      <c r="C25" s="18" t="s">
        <v>13</v>
      </c>
      <c r="E25" s="17">
        <v>32518046.632332224</v>
      </c>
      <c r="G25" s="4"/>
      <c r="H25" s="4"/>
    </row>
    <row r="26" spans="3:8" s="1" customFormat="1" x14ac:dyDescent="0.2">
      <c r="C26" s="18" t="s">
        <v>14</v>
      </c>
      <c r="E26" s="17">
        <v>-2963781</v>
      </c>
      <c r="G26" s="4"/>
      <c r="H26" s="4"/>
    </row>
    <row r="27" spans="3:8" s="1" customFormat="1" x14ac:dyDescent="0.2">
      <c r="C27" s="18" t="s">
        <v>15</v>
      </c>
      <c r="E27" s="17">
        <v>0</v>
      </c>
      <c r="G27" s="4"/>
      <c r="H27" s="4"/>
    </row>
    <row r="28" spans="3:8" s="1" customFormat="1" x14ac:dyDescent="0.2">
      <c r="C28" s="18" t="s">
        <v>16</v>
      </c>
      <c r="E28" s="17">
        <v>0</v>
      </c>
      <c r="G28" s="4"/>
      <c r="H28" s="4"/>
    </row>
    <row r="29" spans="3:8" s="1" customFormat="1" x14ac:dyDescent="0.2">
      <c r="C29" s="1" t="s">
        <v>17</v>
      </c>
      <c r="E29" s="17">
        <v>657375748.99904454</v>
      </c>
      <c r="G29" s="4"/>
      <c r="H29" s="4"/>
    </row>
    <row r="30" spans="3:8" s="1" customFormat="1" x14ac:dyDescent="0.2">
      <c r="E30" s="17"/>
      <c r="G30" s="4"/>
      <c r="H30" s="4"/>
    </row>
    <row r="31" spans="3:8" s="1" customFormat="1" x14ac:dyDescent="0.2">
      <c r="C31" s="1" t="s">
        <v>18</v>
      </c>
      <c r="E31" s="19">
        <f>(E23+E29)/2</f>
        <v>642598616.18287849</v>
      </c>
      <c r="G31" s="4"/>
      <c r="H31" s="4"/>
    </row>
    <row r="32" spans="3:8" s="1" customFormat="1" x14ac:dyDescent="0.2">
      <c r="E32" s="17"/>
      <c r="G32" s="4"/>
      <c r="H32" s="4"/>
    </row>
    <row r="33" spans="3:8" s="1" customFormat="1" x14ac:dyDescent="0.2">
      <c r="C33" s="18" t="s">
        <v>19</v>
      </c>
      <c r="E33" s="17">
        <v>295604515.73879898</v>
      </c>
      <c r="G33" s="4"/>
      <c r="H33" s="4"/>
    </row>
    <row r="34" spans="3:8" s="1" customFormat="1" ht="15.75" x14ac:dyDescent="0.25">
      <c r="C34" s="20" t="s">
        <v>20</v>
      </c>
      <c r="E34" s="17">
        <v>15227318.503412399</v>
      </c>
      <c r="F34" s="7"/>
      <c r="G34" s="4"/>
      <c r="H34" s="4"/>
    </row>
    <row r="35" spans="3:8" s="1" customFormat="1" x14ac:dyDescent="0.2">
      <c r="C35" s="20" t="s">
        <v>21</v>
      </c>
      <c r="E35" s="17">
        <v>-2191181</v>
      </c>
      <c r="G35" s="4"/>
      <c r="H35" s="4"/>
    </row>
    <row r="36" spans="3:8" s="1" customFormat="1" x14ac:dyDescent="0.2">
      <c r="C36" s="20" t="s">
        <v>22</v>
      </c>
      <c r="E36" s="17">
        <v>0</v>
      </c>
      <c r="G36" s="4"/>
      <c r="H36" s="4"/>
    </row>
    <row r="37" spans="3:8" s="1" customFormat="1" x14ac:dyDescent="0.2">
      <c r="C37" s="18" t="s">
        <v>23</v>
      </c>
      <c r="E37" s="17">
        <v>308640653.2422114</v>
      </c>
      <c r="G37" s="4"/>
      <c r="H37" s="4"/>
    </row>
    <row r="38" spans="3:8" s="1" customFormat="1" x14ac:dyDescent="0.2">
      <c r="C38" s="18"/>
      <c r="E38" s="17"/>
      <c r="G38" s="4"/>
      <c r="H38" s="4"/>
    </row>
    <row r="39" spans="3:8" s="1" customFormat="1" x14ac:dyDescent="0.2">
      <c r="C39" s="1" t="s">
        <v>24</v>
      </c>
      <c r="E39" s="19">
        <f>(E33+E37)/2</f>
        <v>302122584.49050522</v>
      </c>
      <c r="G39" s="4"/>
      <c r="H39" s="4"/>
    </row>
    <row r="40" spans="3:8" s="1" customFormat="1" x14ac:dyDescent="0.2">
      <c r="E40" s="17"/>
      <c r="G40" s="4"/>
      <c r="H40" s="4"/>
    </row>
    <row r="41" spans="3:8" s="1" customFormat="1" ht="15.75" x14ac:dyDescent="0.25">
      <c r="C41" s="7" t="s">
        <v>25</v>
      </c>
      <c r="E41" s="19">
        <f>E31-E39</f>
        <v>340476031.69237328</v>
      </c>
      <c r="F41" s="7"/>
      <c r="G41" s="4"/>
      <c r="H41" s="4"/>
    </row>
    <row r="42" spans="3:8" s="1" customFormat="1" x14ac:dyDescent="0.2">
      <c r="E42" s="9"/>
      <c r="G42" s="4"/>
      <c r="H42" s="4"/>
    </row>
    <row r="43" spans="3:8" s="1" customFormat="1" x14ac:dyDescent="0.2">
      <c r="E43" s="9"/>
      <c r="G43" s="4"/>
      <c r="H43" s="4"/>
    </row>
    <row r="44" spans="3:8" s="1" customFormat="1" ht="15.75" x14ac:dyDescent="0.25">
      <c r="C44" s="7" t="s">
        <v>26</v>
      </c>
      <c r="E44" s="9"/>
      <c r="G44" s="4"/>
      <c r="H44" s="4"/>
    </row>
    <row r="45" spans="3:8" s="1" customFormat="1" x14ac:dyDescent="0.2">
      <c r="C45" s="18" t="s">
        <v>27</v>
      </c>
      <c r="E45" s="17">
        <v>493403770</v>
      </c>
      <c r="G45" s="4"/>
      <c r="H45" s="4"/>
    </row>
    <row r="46" spans="3:8" s="1" customFormat="1" x14ac:dyDescent="0.2">
      <c r="C46" s="18" t="s">
        <v>28</v>
      </c>
      <c r="E46" s="21">
        <v>0.13</v>
      </c>
      <c r="G46" s="4"/>
      <c r="H46" s="4"/>
    </row>
    <row r="47" spans="3:8" s="1" customFormat="1" ht="15.75" x14ac:dyDescent="0.25">
      <c r="C47" s="7" t="s">
        <v>26</v>
      </c>
      <c r="E47" s="19">
        <f>E45*E46</f>
        <v>64142490.100000001</v>
      </c>
      <c r="F47" s="7"/>
      <c r="G47" s="4"/>
      <c r="H47" s="4"/>
    </row>
    <row r="48" spans="3:8" s="1" customFormat="1" x14ac:dyDescent="0.2">
      <c r="E48" s="9"/>
      <c r="G48" s="4"/>
      <c r="H48" s="4"/>
    </row>
    <row r="49" spans="3:8" s="1" customFormat="1" ht="16.5" thickBot="1" x14ac:dyDescent="0.3">
      <c r="C49" s="7" t="s">
        <v>29</v>
      </c>
      <c r="E49" s="22">
        <f>E41+E47</f>
        <v>404618521.7923733</v>
      </c>
      <c r="F49" s="5"/>
      <c r="G49" s="4"/>
      <c r="H49" s="4"/>
    </row>
    <row r="50" spans="3:8" s="1" customFormat="1" x14ac:dyDescent="0.2">
      <c r="E50" s="9"/>
      <c r="F50" s="18"/>
      <c r="G50" s="4"/>
      <c r="H50" s="4"/>
    </row>
    <row r="51" spans="3:8" s="1" customFormat="1" ht="15.75" x14ac:dyDescent="0.25">
      <c r="C51" s="7" t="s">
        <v>30</v>
      </c>
      <c r="D51" s="23"/>
      <c r="E51" s="24">
        <f>E34</f>
        <v>15227318.503412399</v>
      </c>
      <c r="F51" s="5"/>
      <c r="G51" s="4"/>
      <c r="H51" s="4"/>
    </row>
    <row r="52" spans="3:8" s="1" customFormat="1" x14ac:dyDescent="0.2">
      <c r="E52" s="9"/>
      <c r="G52" s="4"/>
      <c r="H52" s="4"/>
    </row>
    <row r="53" spans="3:8" s="1" customFormat="1" ht="15.75" x14ac:dyDescent="0.25">
      <c r="C53" s="7" t="s">
        <v>31</v>
      </c>
      <c r="E53" s="25"/>
      <c r="F53" s="7"/>
      <c r="G53" s="4"/>
      <c r="H53" s="4"/>
    </row>
    <row r="54" spans="3:8" s="1" customFormat="1" ht="15.75" x14ac:dyDescent="0.25">
      <c r="C54" s="1" t="s">
        <v>47</v>
      </c>
      <c r="E54" s="26">
        <f>IF(ISERROR(1+((RB/d)*(g+PCI*(1+g)))*((1+g)*(1+PCI))^(1-1) + E21), 0, 1+((RB/d)*(g+PCI*(1+g)))*((1+g)*(1+PCI))^(1-1) + E21)</f>
        <v>1.9304565962141433</v>
      </c>
      <c r="F54" s="7"/>
      <c r="G54" s="4"/>
      <c r="H54" s="4"/>
    </row>
    <row r="55" spans="3:8" s="1" customFormat="1" ht="15.75" x14ac:dyDescent="0.25">
      <c r="C55" s="1" t="s">
        <v>48</v>
      </c>
      <c r="E55" s="26">
        <f>IF(ISERROR(1+((RB/d)*(g+PCI*(1+g)))*((1+g)*(1+PCI))^(2-1) + E21), 0, 1+((RB/d)*(g+PCI*(1+g)))*((1+g)*(1+PCI))^(2-1) + E21)</f>
        <v>1.9564110295080042</v>
      </c>
      <c r="F55" s="7"/>
      <c r="G55" s="4"/>
      <c r="H55" s="4"/>
    </row>
    <row r="56" spans="3:8" s="1" customFormat="1" ht="15.75" x14ac:dyDescent="0.25">
      <c r="C56" s="1" t="s">
        <v>32</v>
      </c>
      <c r="E56" s="26">
        <f>IF(ISERROR(1+((RB/d)*(g+PCI*(1+g)))*((1+g)*(1+PCI))^(3-1) + E21), 0, 1+((RB/d)*(g+PCI*(1+g)))*((1+g)*(1+PCI))^(3-1) + E21)</f>
        <v>1.9831766221215412</v>
      </c>
      <c r="G56" s="4"/>
      <c r="H56" s="4"/>
    </row>
    <row r="57" spans="3:8" s="1" customFormat="1" ht="15.75" x14ac:dyDescent="0.25">
      <c r="C57" s="1" t="s">
        <v>33</v>
      </c>
      <c r="E57" s="27">
        <f>IF(ISERROR(1+((RB/d)*(g+PCI*(1+g)))*((1+g)*(1+PCI))^(4-1) + E21), 0, 1+((RB/d)*(g+PCI*(1+g)))*((1+g)*(1+PCI))^(4-1) + E21)</f>
        <v>2.0107787253862375</v>
      </c>
      <c r="G57" s="4"/>
      <c r="H57" s="4"/>
    </row>
    <row r="58" spans="3:8" s="1" customFormat="1" ht="15.75" x14ac:dyDescent="0.25">
      <c r="C58" s="1" t="s">
        <v>34</v>
      </c>
      <c r="E58" s="27">
        <f>IF(ISERROR(1+((RB/d)*(g+PCI*(1+g)))*((1+g)*(1+PCI))^(5-1) + E21), 0, 1+((RB/d)*(g+PCI*(1+g)))*((1+g)*(1+PCI))^(5-1) + E21)</f>
        <v>2.0392434829440296</v>
      </c>
      <c r="G58" s="4"/>
      <c r="H58" s="4"/>
    </row>
    <row r="59" spans="3:8" s="1" customFormat="1" ht="15.75" x14ac:dyDescent="0.25">
      <c r="C59" s="1" t="s">
        <v>35</v>
      </c>
      <c r="E59" s="27">
        <f>IF(ISERROR(1+((RB/d)*(g+PCI*(1+g)))*((1+g)*(1+PCI))^(6-1) + E21), 0, 1+((RB/d)*(g+PCI*(1+g)))*((1+g)*(1+PCI))^(6-1) + E21)</f>
        <v>2.0685978555095508</v>
      </c>
      <c r="G59" s="4"/>
      <c r="H59" s="4"/>
    </row>
    <row r="60" spans="3:8" s="1" customFormat="1" ht="15.75" x14ac:dyDescent="0.25">
      <c r="C60" s="1" t="s">
        <v>36</v>
      </c>
      <c r="E60" s="27">
        <f>IF(ISERROR(1+((RB/d)*(g+PCI*(1+g)))*((1+g)*(1+PCI))^(7-1) + E21), 0, 1+((RB/d)*(g+PCI*(1+g)))*((1+g)*(1+PCI))^(7-1) + E21)</f>
        <v>2.0988696464062744</v>
      </c>
      <c r="G60" s="4"/>
      <c r="H60" s="4"/>
    </row>
    <row r="61" spans="3:8" s="1" customFormat="1" ht="15.75" x14ac:dyDescent="0.25">
      <c r="C61" s="1" t="s">
        <v>37</v>
      </c>
      <c r="E61" s="27">
        <f>IF(ISERROR(1+((RB/d)*(g+PCI*(1+g)))*((1+g)*(1+PCI))^(8-1) + E21), 0, 1+((RB/d)*(g+PCI*(1+g)))*((1+g)*(1+PCI))^(8-1) + E21)</f>
        <v>2.130087527900745</v>
      </c>
      <c r="G61" s="4"/>
      <c r="H61" s="4"/>
    </row>
    <row r="62" spans="3:8" s="1" customFormat="1" ht="15.75" x14ac:dyDescent="0.25">
      <c r="C62" s="1" t="s">
        <v>38</v>
      </c>
      <c r="E62" s="27">
        <f>IF(ISERROR(1+((RB/d)*(g+PCI*(1+g)))*((1+g)*(1+PCI))^(9-1) + E21), 0, 1+((RB/d)*(g+PCI*(1+g)))*((1+g)*(1+PCI))^(9-1) + E21)</f>
        <v>2.1622810683598348</v>
      </c>
      <c r="G62" s="4"/>
      <c r="H62" s="4"/>
    </row>
    <row r="63" spans="3:8" s="1" customFormat="1" ht="15.75" x14ac:dyDescent="0.25">
      <c r="C63" s="1" t="s">
        <v>39</v>
      </c>
      <c r="E63" s="27">
        <f>IF(ISERROR(1+((RB/d)*(g+PCI*(1+g)))*((1+g)*(1+PCI))^(10-1) + E21), 0, 1+((RB/d)*(g+PCI*(1+g)))*((1+g)*(1+PCI))^(10-1) + E21)</f>
        <v>2.1954807602567574</v>
      </c>
      <c r="G63" s="4"/>
      <c r="H63" s="4"/>
    </row>
    <row r="64" spans="3:8" s="1" customFormat="1" ht="15.75" x14ac:dyDescent="0.25">
      <c r="C64" s="7"/>
      <c r="E64" s="9"/>
      <c r="G64" s="4"/>
      <c r="H64" s="4"/>
    </row>
    <row r="65" spans="2:8" s="1" customFormat="1" ht="15.75" x14ac:dyDescent="0.25">
      <c r="C65" s="7" t="s">
        <v>42</v>
      </c>
      <c r="E65" s="29"/>
      <c r="F65" s="7"/>
      <c r="G65" s="4"/>
      <c r="H65" s="4"/>
    </row>
    <row r="66" spans="2:8" s="1" customFormat="1" ht="15.75" x14ac:dyDescent="0.25">
      <c r="C66" s="1" t="str">
        <f t="shared" ref="C66:C75" si="0">C54</f>
        <v xml:space="preserve">    Price Cap IR Year 2016</v>
      </c>
      <c r="E66" s="30">
        <f t="shared" ref="E66:E75" si="1">IF(ISERROR(d*E54), "", d*E54)</f>
        <v>29395677.447566144</v>
      </c>
      <c r="G66" s="31"/>
      <c r="H66" s="37"/>
    </row>
    <row r="67" spans="2:8" s="1" customFormat="1" ht="15.75" x14ac:dyDescent="0.25">
      <c r="C67" s="1" t="str">
        <f t="shared" si="0"/>
        <v xml:space="preserve">    Price Cap IR Year 2017</v>
      </c>
      <c r="E67" s="30">
        <f t="shared" si="1"/>
        <v>29790893.869907334</v>
      </c>
      <c r="G67" s="31"/>
      <c r="H67" s="37"/>
    </row>
    <row r="68" spans="2:8" s="1" customFormat="1" ht="15.75" x14ac:dyDescent="0.25">
      <c r="C68" s="1" t="str">
        <f t="shared" si="0"/>
        <v xml:space="preserve">    Price Cap IR Year 2018</v>
      </c>
      <c r="E68" s="30">
        <f t="shared" si="1"/>
        <v>30198462.073566243</v>
      </c>
      <c r="G68" s="31"/>
      <c r="H68" s="37"/>
    </row>
    <row r="69" spans="2:8" s="1" customFormat="1" ht="15.75" x14ac:dyDescent="0.25">
      <c r="C69" s="1" t="str">
        <f t="shared" si="0"/>
        <v xml:space="preserve">    Price Cap IR Year 2019</v>
      </c>
      <c r="E69" s="30">
        <f t="shared" si="1"/>
        <v>30618768.091341853</v>
      </c>
      <c r="G69" s="31"/>
      <c r="H69" s="37"/>
    </row>
    <row r="70" spans="2:8" s="1" customFormat="1" ht="15.75" x14ac:dyDescent="0.25">
      <c r="C70" s="1" t="str">
        <f t="shared" si="0"/>
        <v xml:space="preserve">    Price Cap IR Year 2020</v>
      </c>
      <c r="E70" s="32">
        <f t="shared" si="1"/>
        <v>31052210.020796768</v>
      </c>
      <c r="G70" s="31"/>
      <c r="H70" s="37"/>
    </row>
    <row r="71" spans="2:8" s="1" customFormat="1" ht="15.75" x14ac:dyDescent="0.25">
      <c r="C71" s="1" t="str">
        <f t="shared" si="0"/>
        <v xml:space="preserve">    Price Cap IR Year 2021</v>
      </c>
      <c r="E71" s="32">
        <f t="shared" si="1"/>
        <v>31499198.401319791</v>
      </c>
      <c r="G71" s="31"/>
      <c r="H71" s="37"/>
    </row>
    <row r="72" spans="2:8" s="1" customFormat="1" ht="15.75" x14ac:dyDescent="0.25">
      <c r="C72" s="1" t="str">
        <f t="shared" si="0"/>
        <v xml:space="preserve">    Price Cap IR Year 2022</v>
      </c>
      <c r="E72" s="32">
        <f t="shared" si="1"/>
        <v>31960156.602972902</v>
      </c>
      <c r="G72" s="31"/>
      <c r="H72" s="37"/>
    </row>
    <row r="73" spans="2:8" s="1" customFormat="1" ht="15.75" x14ac:dyDescent="0.25">
      <c r="C73" s="1" t="str">
        <f t="shared" si="0"/>
        <v xml:space="preserve">    Price Cap IR Year 2023</v>
      </c>
      <c r="E73" s="32">
        <f t="shared" si="1"/>
        <v>32435521.227490988</v>
      </c>
      <c r="G73" s="31"/>
      <c r="H73" s="37"/>
    </row>
    <row r="74" spans="2:8" s="1" customFormat="1" ht="15.75" x14ac:dyDescent="0.25">
      <c r="C74" s="1" t="str">
        <f t="shared" si="0"/>
        <v xml:space="preserve">    Price Cap IR Year 2024</v>
      </c>
      <c r="E74" s="32">
        <f t="shared" si="1"/>
        <v>32925742.521814045</v>
      </c>
      <c r="G74" s="31"/>
      <c r="H74" s="37"/>
    </row>
    <row r="75" spans="2:8" s="1" customFormat="1" ht="15.75" x14ac:dyDescent="0.25">
      <c r="C75" s="1" t="str">
        <f t="shared" si="0"/>
        <v xml:space="preserve">    Price Cap IR Year 2025</v>
      </c>
      <c r="E75" s="32">
        <f t="shared" si="1"/>
        <v>33431284.804543644</v>
      </c>
      <c r="G75" s="4"/>
      <c r="H75" s="4"/>
    </row>
    <row r="76" spans="2:8" s="1" customFormat="1" x14ac:dyDescent="0.2">
      <c r="B76" s="38"/>
      <c r="C76" s="43"/>
      <c r="D76" s="43"/>
      <c r="E76" s="43"/>
      <c r="F76" s="43"/>
      <c r="G76" s="4"/>
      <c r="H76" s="4"/>
    </row>
    <row r="77" spans="2:8" s="1" customFormat="1" x14ac:dyDescent="0.2">
      <c r="F77" s="39"/>
      <c r="G77" s="4"/>
      <c r="H77" s="4"/>
    </row>
    <row r="78" spans="2:8" s="1" customFormat="1" x14ac:dyDescent="0.2">
      <c r="E78" s="33"/>
      <c r="G78" s="4"/>
      <c r="H78" s="4"/>
    </row>
    <row r="79" spans="2:8" s="1" customFormat="1" x14ac:dyDescent="0.2">
      <c r="G79" s="4"/>
      <c r="H79" s="4"/>
    </row>
    <row r="80" spans="2:8" s="1" customFormat="1" x14ac:dyDescent="0.2">
      <c r="G80" s="4"/>
      <c r="H80" s="4"/>
    </row>
    <row r="81" spans="7:8" s="1" customFormat="1" x14ac:dyDescent="0.2">
      <c r="G81" s="4"/>
      <c r="H81" s="4"/>
    </row>
    <row r="82" spans="7:8" s="1" customFormat="1" x14ac:dyDescent="0.2">
      <c r="G82" s="4"/>
      <c r="H82" s="4"/>
    </row>
    <row r="83" spans="7:8" s="1" customFormat="1" x14ac:dyDescent="0.2">
      <c r="G83" s="4"/>
      <c r="H83" s="4"/>
    </row>
    <row r="84" spans="7:8" s="1" customFormat="1" x14ac:dyDescent="0.2">
      <c r="G84" s="4"/>
      <c r="H84" s="4"/>
    </row>
    <row r="85" spans="7:8" s="1" customFormat="1" x14ac:dyDescent="0.2">
      <c r="G85" s="4"/>
      <c r="H85" s="4"/>
    </row>
    <row r="86" spans="7:8" s="1" customFormat="1" x14ac:dyDescent="0.2">
      <c r="G86" s="4"/>
      <c r="H86" s="4"/>
    </row>
    <row r="87" spans="7:8" s="1" customFormat="1" x14ac:dyDescent="0.2">
      <c r="G87" s="4"/>
      <c r="H87" s="4"/>
    </row>
    <row r="88" spans="7:8" s="1" customFormat="1" x14ac:dyDescent="0.2">
      <c r="G88" s="4"/>
      <c r="H88" s="4"/>
    </row>
  </sheetData>
  <mergeCells count="2">
    <mergeCell ref="C9:E9"/>
    <mergeCell ref="C76:F76"/>
  </mergeCells>
  <hyperlinks>
    <hyperlink ref="H1" location="Index" display="Back to Index" xr:uid="{8CDCB44C-49B3-45FB-8E61-758AAD31754C}"/>
  </hyperlinks>
  <pageMargins left="0.7" right="0.7" top="0.75" bottom="0.75" header="0.3" footer="0.3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B183-4A68-42D1-8D56-C91C70F1D459}">
  <dimension ref="A1:H81"/>
  <sheetViews>
    <sheetView showGridLines="0" view="pageBreakPreview" topLeftCell="A28" zoomScale="60" zoomScaleNormal="100" workbookViewId="0">
      <selection activeCell="E77" sqref="E77"/>
    </sheetView>
  </sheetViews>
  <sheetFormatPr defaultColWidth="9.140625" defaultRowHeight="15" x14ac:dyDescent="0.2"/>
  <cols>
    <col min="1" max="1" width="10.7109375" style="34" customWidth="1"/>
    <col min="2" max="2" width="13.7109375" style="34" customWidth="1"/>
    <col min="3" max="3" width="60.42578125" style="34" customWidth="1"/>
    <col min="4" max="4" width="3.5703125" style="34" customWidth="1"/>
    <col min="5" max="5" width="27.5703125" style="34" customWidth="1"/>
    <col min="6" max="6" width="39.140625" style="34" bestFit="1" customWidth="1"/>
    <col min="7" max="7" width="15.7109375" style="2" customWidth="1"/>
    <col min="8" max="8" width="15.5703125" style="2" bestFit="1" customWidth="1"/>
    <col min="9" max="16384" width="9.140625" style="34"/>
  </cols>
  <sheetData>
    <row r="1" spans="1:8" ht="15.75" x14ac:dyDescent="0.25">
      <c r="A1" s="1"/>
      <c r="B1" s="1"/>
      <c r="C1" s="1"/>
      <c r="D1" s="1"/>
      <c r="E1" s="1"/>
      <c r="F1" s="1"/>
      <c r="H1" s="35" t="s">
        <v>43</v>
      </c>
    </row>
    <row r="2" spans="1:8" s="1" customFormat="1" ht="18" x14ac:dyDescent="0.25">
      <c r="C2" s="3"/>
      <c r="G2" s="4"/>
      <c r="H2" s="4"/>
    </row>
    <row r="3" spans="1:8" s="1" customFormat="1" ht="18" x14ac:dyDescent="0.25">
      <c r="C3" s="3"/>
      <c r="G3" s="4"/>
      <c r="H3" s="4"/>
    </row>
    <row r="4" spans="1:8" s="1" customFormat="1" ht="18" x14ac:dyDescent="0.25">
      <c r="C4" s="3"/>
      <c r="G4" s="4"/>
      <c r="H4" s="4"/>
    </row>
    <row r="5" spans="1:8" s="1" customFormat="1" ht="18" x14ac:dyDescent="0.25">
      <c r="C5" s="3"/>
      <c r="G5" s="4"/>
      <c r="H5" s="4"/>
    </row>
    <row r="6" spans="1:8" s="1" customFormat="1" x14ac:dyDescent="0.2">
      <c r="G6" s="4"/>
      <c r="H6" s="4"/>
    </row>
    <row r="7" spans="1:8" s="1" customFormat="1" x14ac:dyDescent="0.2">
      <c r="G7" s="4"/>
      <c r="H7" s="4"/>
    </row>
    <row r="8" spans="1:8" s="1" customFormat="1" ht="27.75" customHeight="1" x14ac:dyDescent="0.25">
      <c r="A8" s="5" t="s">
        <v>0</v>
      </c>
      <c r="G8" s="4"/>
      <c r="H8" s="4"/>
    </row>
    <row r="9" spans="1:8" s="1" customFormat="1" ht="23.25" x14ac:dyDescent="0.2">
      <c r="C9" s="42" t="s">
        <v>1</v>
      </c>
      <c r="D9" s="42"/>
      <c r="E9" s="42"/>
      <c r="G9" s="4"/>
      <c r="H9" s="4"/>
    </row>
    <row r="10" spans="1:8" s="1" customFormat="1" ht="26.25" x14ac:dyDescent="0.4">
      <c r="C10" s="6"/>
      <c r="G10" s="4"/>
      <c r="H10" s="4"/>
    </row>
    <row r="11" spans="1:8" s="1" customFormat="1" x14ac:dyDescent="0.2">
      <c r="G11" s="4"/>
      <c r="H11" s="4"/>
    </row>
    <row r="12" spans="1:8" s="1" customFormat="1" x14ac:dyDescent="0.2">
      <c r="G12" s="4"/>
      <c r="H12" s="4"/>
    </row>
    <row r="13" spans="1:8" s="1" customFormat="1" ht="15.75" x14ac:dyDescent="0.25">
      <c r="C13" s="7" t="s">
        <v>2</v>
      </c>
      <c r="E13" s="8">
        <v>2016</v>
      </c>
      <c r="G13" s="4"/>
      <c r="H13" s="4"/>
    </row>
    <row r="14" spans="1:8" s="1" customFormat="1" ht="15.75" x14ac:dyDescent="0.25">
      <c r="C14" s="7" t="s">
        <v>3</v>
      </c>
      <c r="E14" s="8">
        <v>5</v>
      </c>
      <c r="F14" s="5"/>
      <c r="G14" s="4"/>
      <c r="H14" s="4"/>
    </row>
    <row r="15" spans="1:8" s="1" customFormat="1" x14ac:dyDescent="0.2">
      <c r="E15" s="9"/>
      <c r="G15" s="4"/>
      <c r="H15" s="4"/>
    </row>
    <row r="16" spans="1:8" s="1" customFormat="1" ht="15.75" x14ac:dyDescent="0.25">
      <c r="C16" s="10" t="s">
        <v>4</v>
      </c>
      <c r="D16" s="11"/>
      <c r="E16" s="12">
        <f>2%-0.3%</f>
        <v>1.7000000000000001E-2</v>
      </c>
      <c r="F16" s="5"/>
      <c r="G16" s="4"/>
      <c r="H16" s="4"/>
    </row>
    <row r="17" spans="3:8" s="1" customFormat="1" ht="15.75" x14ac:dyDescent="0.25">
      <c r="C17" s="7" t="s">
        <v>5</v>
      </c>
      <c r="G17" s="4"/>
      <c r="H17" s="4"/>
    </row>
    <row r="18" spans="3:8" s="1" customFormat="1" ht="15.75" x14ac:dyDescent="0.25">
      <c r="C18" s="13" t="s">
        <v>6</v>
      </c>
      <c r="E18" s="14">
        <v>31038355.984000001</v>
      </c>
      <c r="F18" s="7"/>
      <c r="G18" s="4">
        <v>2019</v>
      </c>
      <c r="H18" s="4"/>
    </row>
    <row r="19" spans="3:8" s="1" customFormat="1" ht="15.75" x14ac:dyDescent="0.25">
      <c r="C19" s="13" t="s">
        <v>50</v>
      </c>
      <c r="E19" s="14">
        <v>31204092.6866</v>
      </c>
      <c r="F19" s="7"/>
      <c r="G19" s="4">
        <v>2016</v>
      </c>
      <c r="H19" s="4"/>
    </row>
    <row r="20" spans="3:8" s="1" customFormat="1" ht="15.75" x14ac:dyDescent="0.25">
      <c r="C20" s="10" t="s">
        <v>8</v>
      </c>
      <c r="D20" s="11"/>
      <c r="E20" s="15">
        <f>IF(ISERROR(E18/E19-1),0,(E18/E19-1)/(G18-G19))</f>
        <v>-1.7704590256218955E-3</v>
      </c>
      <c r="F20" s="5"/>
      <c r="G20" s="4"/>
      <c r="H20" s="4"/>
    </row>
    <row r="21" spans="3:8" s="1" customFormat="1" ht="15.75" x14ac:dyDescent="0.25">
      <c r="C21" s="10" t="s">
        <v>9</v>
      </c>
      <c r="D21" s="11"/>
      <c r="E21" s="16">
        <v>0.1</v>
      </c>
      <c r="F21" s="7"/>
      <c r="G21" s="4"/>
      <c r="H21" s="4"/>
    </row>
    <row r="22" spans="3:8" s="1" customFormat="1" ht="15.75" x14ac:dyDescent="0.25">
      <c r="C22" s="7" t="s">
        <v>10</v>
      </c>
      <c r="E22" s="9"/>
      <c r="G22" s="4"/>
      <c r="H22" s="4"/>
    </row>
    <row r="23" spans="3:8" s="1" customFormat="1" x14ac:dyDescent="0.2">
      <c r="C23" s="1" t="s">
        <v>11</v>
      </c>
      <c r="E23" s="17">
        <v>163625735.1371074</v>
      </c>
      <c r="G23" s="4"/>
      <c r="H23" s="4"/>
    </row>
    <row r="24" spans="3:8" s="1" customFormat="1" x14ac:dyDescent="0.2">
      <c r="C24" s="18" t="s">
        <v>12</v>
      </c>
      <c r="E24" s="17">
        <v>0</v>
      </c>
      <c r="G24" s="4"/>
      <c r="H24" s="4"/>
    </row>
    <row r="25" spans="3:8" s="1" customFormat="1" x14ac:dyDescent="0.2">
      <c r="C25" s="18" t="s">
        <v>13</v>
      </c>
      <c r="E25" s="17">
        <v>11363000</v>
      </c>
      <c r="G25" s="4"/>
      <c r="H25" s="4"/>
    </row>
    <row r="26" spans="3:8" s="1" customFormat="1" x14ac:dyDescent="0.2">
      <c r="C26" s="18" t="s">
        <v>14</v>
      </c>
      <c r="E26" s="17">
        <v>0</v>
      </c>
      <c r="G26" s="4"/>
      <c r="H26" s="4"/>
    </row>
    <row r="27" spans="3:8" s="1" customFormat="1" x14ac:dyDescent="0.2">
      <c r="C27" s="18" t="s">
        <v>15</v>
      </c>
      <c r="E27" s="17">
        <v>0</v>
      </c>
      <c r="G27" s="4"/>
      <c r="H27" s="4"/>
    </row>
    <row r="28" spans="3:8" s="1" customFormat="1" x14ac:dyDescent="0.2">
      <c r="C28" s="18" t="s">
        <v>16</v>
      </c>
      <c r="E28" s="17">
        <v>0</v>
      </c>
      <c r="G28" s="4"/>
      <c r="H28" s="4"/>
    </row>
    <row r="29" spans="3:8" s="1" customFormat="1" x14ac:dyDescent="0.2">
      <c r="C29" s="1" t="s">
        <v>17</v>
      </c>
      <c r="E29" s="17">
        <v>174988735.1371074</v>
      </c>
      <c r="G29" s="4"/>
      <c r="H29" s="4"/>
    </row>
    <row r="30" spans="3:8" s="1" customFormat="1" x14ac:dyDescent="0.2">
      <c r="E30" s="17"/>
      <c r="G30" s="4"/>
      <c r="H30" s="4"/>
    </row>
    <row r="31" spans="3:8" s="1" customFormat="1" x14ac:dyDescent="0.2">
      <c r="C31" s="1" t="s">
        <v>18</v>
      </c>
      <c r="E31" s="19">
        <f>(E23+E29)/2</f>
        <v>169307235.1371074</v>
      </c>
      <c r="G31" s="4"/>
      <c r="H31" s="4"/>
    </row>
    <row r="32" spans="3:8" s="1" customFormat="1" x14ac:dyDescent="0.2">
      <c r="E32" s="17"/>
      <c r="G32" s="4"/>
      <c r="H32" s="4"/>
    </row>
    <row r="33" spans="3:8" s="1" customFormat="1" x14ac:dyDescent="0.2">
      <c r="C33" s="18" t="s">
        <v>19</v>
      </c>
      <c r="E33" s="17">
        <v>32529814.001650546</v>
      </c>
      <c r="G33" s="4"/>
      <c r="H33" s="4"/>
    </row>
    <row r="34" spans="3:8" s="1" customFormat="1" ht="15.75" x14ac:dyDescent="0.25">
      <c r="C34" s="20" t="s">
        <v>20</v>
      </c>
      <c r="E34" s="17">
        <v>6295623.6832013158</v>
      </c>
      <c r="F34" s="7"/>
      <c r="G34" s="4"/>
      <c r="H34" s="4"/>
    </row>
    <row r="35" spans="3:8" s="1" customFormat="1" x14ac:dyDescent="0.2">
      <c r="C35" s="20" t="s">
        <v>21</v>
      </c>
      <c r="E35" s="17">
        <v>0</v>
      </c>
      <c r="G35" s="4"/>
      <c r="H35" s="4"/>
    </row>
    <row r="36" spans="3:8" s="1" customFormat="1" x14ac:dyDescent="0.2">
      <c r="C36" s="20" t="s">
        <v>22</v>
      </c>
      <c r="E36" s="17">
        <v>0</v>
      </c>
      <c r="G36" s="4"/>
      <c r="H36" s="4"/>
    </row>
    <row r="37" spans="3:8" s="1" customFormat="1" x14ac:dyDescent="0.2">
      <c r="C37" s="18" t="s">
        <v>23</v>
      </c>
      <c r="E37" s="17">
        <v>38825437.684851862</v>
      </c>
      <c r="G37" s="4"/>
      <c r="H37" s="4"/>
    </row>
    <row r="38" spans="3:8" s="1" customFormat="1" x14ac:dyDescent="0.2">
      <c r="C38" s="18"/>
      <c r="E38" s="17"/>
      <c r="G38" s="4"/>
      <c r="H38" s="4"/>
    </row>
    <row r="39" spans="3:8" s="1" customFormat="1" x14ac:dyDescent="0.2">
      <c r="C39" s="1" t="s">
        <v>24</v>
      </c>
      <c r="E39" s="19">
        <f>(E33+E37)/2</f>
        <v>35677625.843251206</v>
      </c>
      <c r="G39" s="4"/>
      <c r="H39" s="4"/>
    </row>
    <row r="40" spans="3:8" s="1" customFormat="1" x14ac:dyDescent="0.2">
      <c r="E40" s="17"/>
      <c r="G40" s="4"/>
      <c r="H40" s="4"/>
    </row>
    <row r="41" spans="3:8" s="1" customFormat="1" ht="15.75" x14ac:dyDescent="0.25">
      <c r="C41" s="7" t="s">
        <v>25</v>
      </c>
      <c r="E41" s="19">
        <f>E31-E39</f>
        <v>133629609.2938562</v>
      </c>
      <c r="F41" s="7"/>
      <c r="G41" s="4"/>
      <c r="H41" s="4"/>
    </row>
    <row r="42" spans="3:8" s="1" customFormat="1" x14ac:dyDescent="0.2">
      <c r="E42" s="9"/>
      <c r="G42" s="4"/>
      <c r="H42" s="4"/>
    </row>
    <row r="43" spans="3:8" s="1" customFormat="1" x14ac:dyDescent="0.2">
      <c r="E43" s="9"/>
      <c r="G43" s="4"/>
      <c r="H43" s="4"/>
    </row>
    <row r="44" spans="3:8" s="1" customFormat="1" ht="15.75" x14ac:dyDescent="0.25">
      <c r="C44" s="7" t="s">
        <v>26</v>
      </c>
      <c r="E44" s="9"/>
      <c r="G44" s="4"/>
      <c r="H44" s="4"/>
    </row>
    <row r="45" spans="3:8" s="1" customFormat="1" x14ac:dyDescent="0.2">
      <c r="C45" s="18" t="s">
        <v>27</v>
      </c>
      <c r="E45" s="17">
        <v>236828274.81912801</v>
      </c>
      <c r="G45" s="4"/>
      <c r="H45" s="4"/>
    </row>
    <row r="46" spans="3:8" s="1" customFormat="1" x14ac:dyDescent="0.2">
      <c r="C46" s="18" t="s">
        <v>28</v>
      </c>
      <c r="E46" s="21">
        <v>7.4999999999999997E-2</v>
      </c>
      <c r="G46" s="4"/>
      <c r="H46" s="4"/>
    </row>
    <row r="47" spans="3:8" s="1" customFormat="1" ht="15.75" x14ac:dyDescent="0.25">
      <c r="C47" s="7" t="s">
        <v>26</v>
      </c>
      <c r="E47" s="19">
        <f>E45*E46</f>
        <v>17762120.611434601</v>
      </c>
      <c r="F47" s="7"/>
      <c r="G47" s="4"/>
      <c r="H47" s="4"/>
    </row>
    <row r="48" spans="3:8" s="1" customFormat="1" x14ac:dyDescent="0.2">
      <c r="E48" s="9"/>
      <c r="G48" s="4"/>
      <c r="H48" s="4"/>
    </row>
    <row r="49" spans="3:8" s="1" customFormat="1" ht="16.5" thickBot="1" x14ac:dyDescent="0.3">
      <c r="C49" s="7" t="s">
        <v>29</v>
      </c>
      <c r="E49" s="22">
        <f>E41+E47</f>
        <v>151391729.90529081</v>
      </c>
      <c r="F49" s="5"/>
      <c r="G49" s="4"/>
      <c r="H49" s="4"/>
    </row>
    <row r="50" spans="3:8" s="1" customFormat="1" x14ac:dyDescent="0.2">
      <c r="E50" s="9"/>
      <c r="F50" s="18"/>
      <c r="G50" s="4"/>
      <c r="H50" s="4"/>
    </row>
    <row r="51" spans="3:8" s="1" customFormat="1" ht="15.75" x14ac:dyDescent="0.25">
      <c r="C51" s="7" t="s">
        <v>30</v>
      </c>
      <c r="D51" s="23"/>
      <c r="E51" s="24">
        <f>E34</f>
        <v>6295623.6832013158</v>
      </c>
      <c r="F51" s="5"/>
      <c r="G51" s="4"/>
      <c r="H51" s="4"/>
    </row>
    <row r="52" spans="3:8" s="1" customFormat="1" x14ac:dyDescent="0.2">
      <c r="E52" s="9"/>
      <c r="G52" s="4"/>
      <c r="H52" s="4"/>
    </row>
    <row r="53" spans="3:8" s="1" customFormat="1" ht="15.75" x14ac:dyDescent="0.25">
      <c r="C53" s="7" t="s">
        <v>31</v>
      </c>
      <c r="E53" s="25"/>
      <c r="F53" s="7"/>
      <c r="G53" s="4"/>
      <c r="H53" s="4"/>
    </row>
    <row r="54" spans="3:8" s="1" customFormat="1" ht="15.75" x14ac:dyDescent="0.25">
      <c r="C54" s="1" t="s">
        <v>48</v>
      </c>
      <c r="E54" s="26">
        <f>IF(ISERROR(1+((RB/d)*(g+PCI*(1+g)))*((1+g)*(1+PCI))^(1-1) + E21), 0, 1+((RB/d)*(g+PCI*(1+g)))*((1+g)*(1+PCI))^(1-1) + E21)</f>
        <v>1.4655031035902164</v>
      </c>
      <c r="F54" s="7"/>
      <c r="G54" s="4"/>
      <c r="H54" s="4"/>
    </row>
    <row r="55" spans="3:8" s="1" customFormat="1" ht="15.75" x14ac:dyDescent="0.25">
      <c r="C55" s="1" t="s">
        <v>32</v>
      </c>
      <c r="E55" s="26">
        <f>IF(ISERROR(1+((RB/d)*(g+PCI*(1+g)))*((1+g)*(1+PCI))^(2-1) + E21), 0, 1+((RB/d)*(g+PCI*(1+g)))*((1+g)*(1+PCI))^(2-1) + E21)</f>
        <v>1.4710585472420388</v>
      </c>
      <c r="F55" s="7"/>
      <c r="G55" s="4"/>
      <c r="H55" s="4"/>
    </row>
    <row r="56" spans="3:8" s="1" customFormat="1" ht="15.75" x14ac:dyDescent="0.25">
      <c r="C56" s="1" t="s">
        <v>33</v>
      </c>
      <c r="E56" s="26">
        <f>IF(ISERROR(1+((RB/d)*(g+PCI*(1+g)))*((1+g)*(1+PCI))^(3-1) + E21), 0, 1+((RB/d)*(g+PCI*(1+g)))*((1+g)*(1+PCI))^(3-1) + E21)</f>
        <v>1.4766984305439366</v>
      </c>
      <c r="G56" s="4"/>
      <c r="H56" s="4"/>
    </row>
    <row r="57" spans="3:8" s="1" customFormat="1" ht="15.75" x14ac:dyDescent="0.25">
      <c r="C57" s="1" t="s">
        <v>34</v>
      </c>
      <c r="E57" s="27">
        <f>IF(ISERROR(1+((RB/d)*(g+PCI*(1+g)))*((1+g)*(1+PCI))^(4-1) + E21), 0, 1+((RB/d)*(g+PCI*(1+g)))*((1+g)*(1+PCI))^(4-1) + E21)</f>
        <v>1.4824240369315724</v>
      </c>
      <c r="G57" s="4"/>
      <c r="H57" s="4"/>
    </row>
    <row r="58" spans="3:8" s="1" customFormat="1" ht="15.75" x14ac:dyDescent="0.25">
      <c r="C58" s="1" t="s">
        <v>35</v>
      </c>
      <c r="E58" s="27">
        <f>IF(ISERROR(1+((RB/d)*(g+PCI*(1+g)))*((1+g)*(1+PCI))^(5-1) + E21), 0, 1+((RB/d)*(g+PCI*(1+g)))*((1+g)*(1+PCI))^(5-1) + E21)</f>
        <v>1.4882366693481162</v>
      </c>
      <c r="G58" s="4"/>
      <c r="H58" s="4"/>
    </row>
    <row r="59" spans="3:8" s="1" customFormat="1" ht="15.75" x14ac:dyDescent="0.25">
      <c r="C59" s="1" t="s">
        <v>36</v>
      </c>
      <c r="E59" s="27">
        <f>IF(ISERROR(1+((RB/d)*(g+PCI*(1+g)))*((1+g)*(1+PCI))^(6-1) + E21), 0, 1+((RB/d)*(g+PCI*(1+g)))*((1+g)*(1+PCI))^(6-1) + E21)</f>
        <v>1.4941376505407487</v>
      </c>
      <c r="G59" s="4"/>
      <c r="H59" s="4"/>
    </row>
    <row r="60" spans="3:8" s="1" customFormat="1" ht="15.75" x14ac:dyDescent="0.25">
      <c r="C60" s="1" t="s">
        <v>37</v>
      </c>
      <c r="E60" s="27">
        <f>IF(ISERROR(1+((RB/d)*(g+PCI*(1+g)))*((1+g)*(1+PCI))^(7-1) + E21), 0, 1+((RB/d)*(g+PCI*(1+g)))*((1+g)*(1+PCI))^(7-1) + E21)</f>
        <v>1.5001283233616716</v>
      </c>
      <c r="G60" s="4"/>
      <c r="H60" s="4"/>
    </row>
    <row r="61" spans="3:8" s="1" customFormat="1" ht="15.75" x14ac:dyDescent="0.25">
      <c r="C61" s="1" t="s">
        <v>38</v>
      </c>
      <c r="E61" s="27">
        <f>IF(ISERROR(1+((RB/d)*(g+PCI*(1+g)))*((1+g)*(1+PCI))^(8-1) + E21), 0, 1+((RB/d)*(g+PCI*(1+g)))*((1+g)*(1+PCI))^(8-1) + E21)</f>
        <v>1.5062100510736918</v>
      </c>
      <c r="G61" s="4"/>
      <c r="H61" s="4"/>
    </row>
    <row r="62" spans="3:8" s="1" customFormat="1" ht="15.75" x14ac:dyDescent="0.25">
      <c r="C62" s="1" t="s">
        <v>39</v>
      </c>
      <c r="E62" s="27">
        <f>IF(ISERROR(1+((RB/d)*(g+PCI*(1+g)))*((1+g)*(1+PCI))^(9-1) + $E$21), 0, 1+((RB/d)*(g+PCI*(1+g)))*((1+g)*(1+PCI))^(9-1) + $E$21)</f>
        <v>1.5123842176604518</v>
      </c>
      <c r="G62" s="4"/>
      <c r="H62" s="4"/>
    </row>
    <row r="63" spans="3:8" s="1" customFormat="1" ht="15.75" x14ac:dyDescent="0.25">
      <c r="C63" s="1" t="s">
        <v>40</v>
      </c>
      <c r="E63" s="27">
        <f>IF(ISERROR(1+((RB/d)*(g+PCI*(1+g)))*((1+g)*(1+PCI))^(10-1) + $E$21), 0, 1+((RB/d)*(g+PCI*(1+g)))*((1+g)*(1+PCI))^(10-1) + $E$21)</f>
        <v>1.5186522281413755</v>
      </c>
      <c r="G63" s="4"/>
      <c r="H63" s="4"/>
    </row>
    <row r="64" spans="3:8" s="1" customFormat="1" ht="15.75" x14ac:dyDescent="0.25">
      <c r="C64" s="7"/>
      <c r="E64" s="9"/>
      <c r="G64" s="4"/>
      <c r="H64" s="4"/>
    </row>
    <row r="65" spans="3:8" s="1" customFormat="1" ht="15.75" x14ac:dyDescent="0.25">
      <c r="C65" s="7" t="s">
        <v>42</v>
      </c>
      <c r="E65" s="29"/>
      <c r="F65" s="7"/>
      <c r="G65" s="4"/>
      <c r="H65" s="4"/>
    </row>
    <row r="66" spans="3:8" s="1" customFormat="1" ht="15.75" x14ac:dyDescent="0.25">
      <c r="C66" s="1" t="str">
        <f t="shared" ref="C66:C75" si="0">C54</f>
        <v xml:space="preserve">    Price Cap IR Year 2017</v>
      </c>
      <c r="E66" s="32">
        <f t="shared" ref="E66:E75" si="1">IF(ISERROR(d*E54), "", d*E54)</f>
        <v>9226256.046767598</v>
      </c>
      <c r="G66" s="31"/>
      <c r="H66" s="37"/>
    </row>
    <row r="67" spans="3:8" s="1" customFormat="1" ht="15.75" x14ac:dyDescent="0.25">
      <c r="C67" s="1" t="str">
        <f t="shared" si="0"/>
        <v xml:space="preserve">    Price Cap IR Year 2018</v>
      </c>
      <c r="E67" s="32">
        <f t="shared" si="1"/>
        <v>9261231.0293927006</v>
      </c>
      <c r="G67" s="31"/>
      <c r="H67" s="37"/>
    </row>
    <row r="68" spans="3:8" s="1" customFormat="1" ht="15.75" x14ac:dyDescent="0.25">
      <c r="C68" s="1" t="str">
        <f t="shared" si="0"/>
        <v xml:space="preserve">    Price Cap IR Year 2019</v>
      </c>
      <c r="E68" s="32">
        <f t="shared" si="1"/>
        <v>9296737.6122786198</v>
      </c>
      <c r="G68" s="31"/>
      <c r="H68" s="37"/>
    </row>
    <row r="69" spans="3:8" s="1" customFormat="1" ht="15.75" x14ac:dyDescent="0.25">
      <c r="C69" s="1" t="str">
        <f t="shared" si="0"/>
        <v xml:space="preserve">    Price Cap IR Year 2020</v>
      </c>
      <c r="E69" s="32">
        <f t="shared" si="1"/>
        <v>9332783.8754533101</v>
      </c>
      <c r="G69" s="31"/>
      <c r="H69" s="37"/>
    </row>
    <row r="70" spans="3:8" s="1" customFormat="1" ht="15.75" x14ac:dyDescent="0.25">
      <c r="C70" s="1" t="str">
        <f t="shared" si="0"/>
        <v xml:space="preserve">    Price Cap IR Year 2021</v>
      </c>
      <c r="E70" s="32">
        <f t="shared" si="1"/>
        <v>9369378.0217566453</v>
      </c>
      <c r="G70" s="31"/>
      <c r="H70" s="37"/>
    </row>
    <row r="71" spans="3:8" s="1" customFormat="1" ht="15.75" x14ac:dyDescent="0.25">
      <c r="C71" s="1" t="str">
        <f t="shared" si="0"/>
        <v xml:space="preserve">    Price Cap IR Year 2022</v>
      </c>
      <c r="E71" s="32">
        <f t="shared" si="1"/>
        <v>9406528.378707109</v>
      </c>
      <c r="G71" s="31"/>
      <c r="H71" s="37"/>
    </row>
    <row r="72" spans="3:8" s="1" customFormat="1" ht="15.75" x14ac:dyDescent="0.25">
      <c r="C72" s="1" t="str">
        <f t="shared" si="0"/>
        <v xml:space="preserve">    Price Cap IR Year 2023</v>
      </c>
      <c r="E72" s="32">
        <f t="shared" si="1"/>
        <v>9444243.400396822</v>
      </c>
      <c r="G72" s="31"/>
      <c r="H72" s="37"/>
    </row>
    <row r="73" spans="3:8" s="1" customFormat="1" ht="15.75" x14ac:dyDescent="0.25">
      <c r="C73" s="1" t="str">
        <f t="shared" si="0"/>
        <v xml:space="preserve">    Price Cap IR Year 2024</v>
      </c>
      <c r="E73" s="32">
        <f t="shared" si="1"/>
        <v>9482531.6694153976</v>
      </c>
      <c r="G73" s="31"/>
      <c r="H73" s="37"/>
    </row>
    <row r="74" spans="3:8" s="1" customFormat="1" ht="15.75" x14ac:dyDescent="0.25">
      <c r="C74" s="1" t="str">
        <f t="shared" si="0"/>
        <v xml:space="preserve">    Price Cap IR Year 2025</v>
      </c>
      <c r="E74" s="32">
        <f t="shared" si="1"/>
        <v>9521401.8988030348</v>
      </c>
      <c r="G74" s="4"/>
      <c r="H74" s="4"/>
    </row>
    <row r="75" spans="3:8" s="1" customFormat="1" ht="15.75" x14ac:dyDescent="0.25">
      <c r="C75" s="1" t="str">
        <f t="shared" si="0"/>
        <v xml:space="preserve">    Price Cap IR Year 2026</v>
      </c>
      <c r="E75" s="32">
        <f t="shared" si="1"/>
        <v>9560862.9340332914</v>
      </c>
      <c r="G75" s="4"/>
      <c r="H75" s="4"/>
    </row>
    <row r="76" spans="3:8" s="1" customFormat="1" x14ac:dyDescent="0.2">
      <c r="G76" s="4"/>
      <c r="H76" s="4"/>
    </row>
    <row r="77" spans="3:8" s="1" customFormat="1" x14ac:dyDescent="0.2">
      <c r="E77" s="33"/>
      <c r="G77" s="4"/>
      <c r="H77" s="4"/>
    </row>
    <row r="78" spans="3:8" s="1" customFormat="1" x14ac:dyDescent="0.2">
      <c r="G78" s="4"/>
      <c r="H78" s="4"/>
    </row>
    <row r="79" spans="3:8" s="1" customFormat="1" x14ac:dyDescent="0.2">
      <c r="G79" s="4"/>
      <c r="H79" s="4"/>
    </row>
    <row r="80" spans="3:8" s="1" customFormat="1" x14ac:dyDescent="0.2">
      <c r="G80" s="4"/>
      <c r="H80" s="4"/>
    </row>
    <row r="81" spans="7:8" s="1" customFormat="1" x14ac:dyDescent="0.2">
      <c r="G81" s="4"/>
      <c r="H81" s="4"/>
    </row>
  </sheetData>
  <mergeCells count="1">
    <mergeCell ref="C9:E9"/>
  </mergeCells>
  <hyperlinks>
    <hyperlink ref="H1" location="Index" display="Back to Index" xr:uid="{97BF9F46-787D-473B-9894-34484B60029A}"/>
  </hyperlinks>
  <pageMargins left="0.7" right="0.7" top="0.75" bottom="0.75" header="0.3" footer="0.3"/>
  <pageSetup scale="4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4A88-841F-434D-8567-6105522DCA40}">
  <dimension ref="A1:H85"/>
  <sheetViews>
    <sheetView showGridLines="0" view="pageBreakPreview" topLeftCell="A28" zoomScale="60" zoomScaleNormal="100" workbookViewId="0">
      <selection activeCell="E78" sqref="E78"/>
    </sheetView>
  </sheetViews>
  <sheetFormatPr defaultColWidth="9.140625" defaultRowHeight="15" x14ac:dyDescent="0.2"/>
  <cols>
    <col min="1" max="1" width="10.7109375" style="34" customWidth="1"/>
    <col min="2" max="2" width="13.7109375" style="34" customWidth="1"/>
    <col min="3" max="3" width="61.42578125" style="34" customWidth="1"/>
    <col min="4" max="4" width="3.5703125" style="34" customWidth="1"/>
    <col min="5" max="5" width="27.5703125" style="34" customWidth="1"/>
    <col min="6" max="6" width="39.140625" style="34" bestFit="1" customWidth="1"/>
    <col min="7" max="7" width="16.85546875" style="2" customWidth="1"/>
    <col min="8" max="8" width="15.5703125" style="2" bestFit="1" customWidth="1"/>
    <col min="9" max="16384" width="9.140625" style="34"/>
  </cols>
  <sheetData>
    <row r="1" spans="1:8" ht="15.75" x14ac:dyDescent="0.25">
      <c r="A1" s="1"/>
      <c r="B1" s="1"/>
      <c r="C1" s="1"/>
      <c r="D1" s="1"/>
      <c r="E1" s="1"/>
      <c r="F1" s="1"/>
      <c r="H1" s="35" t="s">
        <v>43</v>
      </c>
    </row>
    <row r="2" spans="1:8" s="1" customFormat="1" ht="18" x14ac:dyDescent="0.25">
      <c r="C2" s="3"/>
      <c r="G2" s="4"/>
      <c r="H2" s="4"/>
    </row>
    <row r="3" spans="1:8" s="1" customFormat="1" ht="18" x14ac:dyDescent="0.25">
      <c r="C3" s="3"/>
      <c r="G3" s="4"/>
      <c r="H3" s="4"/>
    </row>
    <row r="4" spans="1:8" s="1" customFormat="1" ht="18" x14ac:dyDescent="0.25">
      <c r="C4" s="3"/>
      <c r="G4" s="4"/>
      <c r="H4" s="4"/>
    </row>
    <row r="5" spans="1:8" s="1" customFormat="1" ht="18" x14ac:dyDescent="0.25">
      <c r="C5" s="3"/>
      <c r="G5" s="4"/>
      <c r="H5" s="4"/>
    </row>
    <row r="6" spans="1:8" s="1" customFormat="1" x14ac:dyDescent="0.2">
      <c r="G6" s="4"/>
      <c r="H6" s="4"/>
    </row>
    <row r="7" spans="1:8" s="1" customFormat="1" x14ac:dyDescent="0.2">
      <c r="G7" s="4"/>
      <c r="H7" s="4"/>
    </row>
    <row r="8" spans="1:8" s="1" customFormat="1" ht="27.75" customHeight="1" x14ac:dyDescent="0.25">
      <c r="A8" s="5" t="s">
        <v>0</v>
      </c>
      <c r="G8" s="4"/>
      <c r="H8" s="4"/>
    </row>
    <row r="9" spans="1:8" s="1" customFormat="1" ht="23.25" x14ac:dyDescent="0.2">
      <c r="C9" s="42" t="s">
        <v>1</v>
      </c>
      <c r="D9" s="42"/>
      <c r="E9" s="42"/>
      <c r="G9" s="4"/>
      <c r="H9" s="4"/>
    </row>
    <row r="10" spans="1:8" s="1" customFormat="1" ht="26.25" x14ac:dyDescent="0.4">
      <c r="C10" s="6"/>
      <c r="G10" s="4"/>
      <c r="H10" s="4"/>
    </row>
    <row r="11" spans="1:8" s="1" customFormat="1" x14ac:dyDescent="0.2">
      <c r="G11" s="4"/>
      <c r="H11" s="4"/>
    </row>
    <row r="12" spans="1:8" s="1" customFormat="1" x14ac:dyDescent="0.2">
      <c r="G12" s="4"/>
      <c r="H12" s="4"/>
    </row>
    <row r="13" spans="1:8" s="1" customFormat="1" ht="15.75" x14ac:dyDescent="0.25">
      <c r="C13" s="7" t="s">
        <v>2</v>
      </c>
      <c r="E13" s="8">
        <v>2017</v>
      </c>
      <c r="G13" s="4"/>
      <c r="H13" s="4"/>
    </row>
    <row r="14" spans="1:8" s="1" customFormat="1" ht="15.75" x14ac:dyDescent="0.25">
      <c r="C14" s="7" t="s">
        <v>3</v>
      </c>
      <c r="E14" s="8">
        <v>4</v>
      </c>
      <c r="F14" s="5"/>
      <c r="G14" s="4"/>
      <c r="H14" s="4"/>
    </row>
    <row r="15" spans="1:8" s="1" customFormat="1" x14ac:dyDescent="0.2">
      <c r="E15" s="9"/>
      <c r="G15" s="4"/>
      <c r="H15" s="4"/>
    </row>
    <row r="16" spans="1:8" s="1" customFormat="1" ht="15.75" x14ac:dyDescent="0.25">
      <c r="C16" s="10" t="s">
        <v>4</v>
      </c>
      <c r="D16" s="11"/>
      <c r="E16" s="12">
        <f>2%-0.3%</f>
        <v>1.7000000000000001E-2</v>
      </c>
      <c r="F16" s="5"/>
      <c r="G16" s="4"/>
      <c r="H16" s="4"/>
    </row>
    <row r="17" spans="3:8" s="1" customFormat="1" ht="15.75" x14ac:dyDescent="0.25">
      <c r="C17" s="7" t="s">
        <v>5</v>
      </c>
      <c r="G17" s="4"/>
      <c r="H17" s="4"/>
    </row>
    <row r="18" spans="3:8" s="1" customFormat="1" ht="15.75" x14ac:dyDescent="0.25">
      <c r="C18" s="13" t="s">
        <v>6</v>
      </c>
      <c r="E18" s="14">
        <v>210728062.98369998</v>
      </c>
      <c r="F18" s="7"/>
      <c r="G18" s="4">
        <v>2019</v>
      </c>
      <c r="H18" s="4"/>
    </row>
    <row r="19" spans="3:8" s="1" customFormat="1" ht="15.75" x14ac:dyDescent="0.25">
      <c r="C19" s="13" t="s">
        <v>7</v>
      </c>
      <c r="E19" s="14">
        <v>209884946.19824949</v>
      </c>
      <c r="F19" s="7"/>
      <c r="G19" s="4">
        <v>2017</v>
      </c>
      <c r="H19" s="4"/>
    </row>
    <row r="20" spans="3:8" s="1" customFormat="1" ht="15.75" x14ac:dyDescent="0.25">
      <c r="C20" s="10" t="s">
        <v>8</v>
      </c>
      <c r="D20" s="11"/>
      <c r="E20" s="15">
        <f>IF(ISERROR(E18/E19-1),0,(E18/E19-1)/(G18-G19))</f>
        <v>2.0085213368616905E-3</v>
      </c>
      <c r="F20" s="5"/>
      <c r="G20" s="4"/>
      <c r="H20" s="4"/>
    </row>
    <row r="21" spans="3:8" s="1" customFormat="1" ht="15.75" x14ac:dyDescent="0.25">
      <c r="C21" s="10" t="s">
        <v>9</v>
      </c>
      <c r="D21" s="11"/>
      <c r="E21" s="16">
        <v>0.1</v>
      </c>
      <c r="F21" s="7"/>
      <c r="G21" s="4"/>
      <c r="H21" s="4"/>
    </row>
    <row r="22" spans="3:8" s="1" customFormat="1" ht="15.75" x14ac:dyDescent="0.25">
      <c r="C22" s="7" t="s">
        <v>10</v>
      </c>
      <c r="E22" s="9"/>
      <c r="G22" s="4"/>
      <c r="H22" s="4"/>
    </row>
    <row r="23" spans="3:8" s="1" customFormat="1" x14ac:dyDescent="0.2">
      <c r="C23" s="1" t="s">
        <v>11</v>
      </c>
      <c r="E23" s="17">
        <v>1183508940.44208</v>
      </c>
      <c r="G23" s="4"/>
      <c r="H23" s="4"/>
    </row>
    <row r="24" spans="3:8" s="1" customFormat="1" x14ac:dyDescent="0.2">
      <c r="C24" s="18" t="s">
        <v>12</v>
      </c>
      <c r="E24" s="17">
        <v>57486861.787412159</v>
      </c>
      <c r="G24" s="4"/>
      <c r="H24" s="4"/>
    </row>
    <row r="25" spans="3:8" s="1" customFormat="1" x14ac:dyDescent="0.2">
      <c r="C25" s="18" t="s">
        <v>13</v>
      </c>
      <c r="E25" s="17">
        <v>114494288.88597526</v>
      </c>
      <c r="G25" s="4"/>
      <c r="H25" s="4"/>
    </row>
    <row r="26" spans="3:8" s="1" customFormat="1" x14ac:dyDescent="0.2">
      <c r="C26" s="18" t="s">
        <v>14</v>
      </c>
      <c r="E26" s="17">
        <v>-2734108.1446969695</v>
      </c>
      <c r="G26" s="4"/>
      <c r="H26" s="4"/>
    </row>
    <row r="27" spans="3:8" s="1" customFormat="1" x14ac:dyDescent="0.2">
      <c r="C27" s="18" t="s">
        <v>15</v>
      </c>
      <c r="E27" s="17">
        <v>0</v>
      </c>
      <c r="G27" s="4"/>
      <c r="H27" s="4"/>
    </row>
    <row r="28" spans="3:8" s="1" customFormat="1" x14ac:dyDescent="0.2">
      <c r="C28" s="18" t="s">
        <v>16</v>
      </c>
      <c r="E28" s="17">
        <v>-39959632.129796535</v>
      </c>
      <c r="G28" s="4"/>
      <c r="H28" s="4"/>
    </row>
    <row r="29" spans="3:8" s="1" customFormat="1" x14ac:dyDescent="0.2">
      <c r="C29" s="1" t="s">
        <v>17</v>
      </c>
      <c r="E29" s="17">
        <v>1312796350.8409741</v>
      </c>
      <c r="G29" s="4"/>
      <c r="H29" s="4"/>
    </row>
    <row r="30" spans="3:8" s="1" customFormat="1" x14ac:dyDescent="0.2">
      <c r="E30" s="17"/>
      <c r="G30" s="4"/>
      <c r="H30" s="4"/>
    </row>
    <row r="31" spans="3:8" s="1" customFormat="1" x14ac:dyDescent="0.2">
      <c r="C31" s="1" t="s">
        <v>18</v>
      </c>
      <c r="E31" s="19">
        <f>(E23+E29)/2</f>
        <v>1248152645.6415272</v>
      </c>
      <c r="G31" s="4"/>
      <c r="H31" s="4"/>
    </row>
    <row r="32" spans="3:8" s="1" customFormat="1" x14ac:dyDescent="0.2">
      <c r="E32" s="17"/>
      <c r="G32" s="4"/>
      <c r="H32" s="4"/>
    </row>
    <row r="33" spans="3:8" s="1" customFormat="1" x14ac:dyDescent="0.2">
      <c r="C33" s="18" t="s">
        <v>19</v>
      </c>
      <c r="E33" s="17">
        <v>229378961.98459369</v>
      </c>
      <c r="G33" s="4"/>
      <c r="H33" s="4"/>
    </row>
    <row r="34" spans="3:8" s="1" customFormat="1" ht="15.75" x14ac:dyDescent="0.25">
      <c r="C34" s="20" t="s">
        <v>20</v>
      </c>
      <c r="E34" s="17">
        <v>52272172.962740391</v>
      </c>
      <c r="F34" s="7"/>
      <c r="G34" s="4"/>
      <c r="H34" s="4"/>
    </row>
    <row r="35" spans="3:8" s="1" customFormat="1" x14ac:dyDescent="0.2">
      <c r="C35" s="20" t="s">
        <v>21</v>
      </c>
      <c r="E35" s="17">
        <v>-717703</v>
      </c>
      <c r="G35" s="4"/>
      <c r="H35" s="4"/>
    </row>
    <row r="36" spans="3:8" s="1" customFormat="1" x14ac:dyDescent="0.2">
      <c r="C36" s="20" t="s">
        <v>22</v>
      </c>
      <c r="E36" s="17">
        <v>0</v>
      </c>
      <c r="G36" s="4"/>
      <c r="H36" s="4"/>
    </row>
    <row r="37" spans="3:8" s="1" customFormat="1" x14ac:dyDescent="0.2">
      <c r="C37" s="18" t="s">
        <v>23</v>
      </c>
      <c r="E37" s="17">
        <v>280933431.94733405</v>
      </c>
      <c r="G37" s="4"/>
      <c r="H37" s="4"/>
    </row>
    <row r="38" spans="3:8" s="1" customFormat="1" x14ac:dyDescent="0.2">
      <c r="C38" s="18"/>
      <c r="E38" s="17"/>
      <c r="G38" s="4"/>
      <c r="H38" s="4"/>
    </row>
    <row r="39" spans="3:8" s="1" customFormat="1" x14ac:dyDescent="0.2">
      <c r="C39" s="1" t="s">
        <v>24</v>
      </c>
      <c r="E39" s="19">
        <f>(E33+E37)/2</f>
        <v>255156196.96596387</v>
      </c>
      <c r="G39" s="4"/>
      <c r="H39" s="4"/>
    </row>
    <row r="40" spans="3:8" s="1" customFormat="1" x14ac:dyDescent="0.2">
      <c r="E40" s="17"/>
      <c r="G40" s="4"/>
      <c r="H40" s="4"/>
    </row>
    <row r="41" spans="3:8" s="1" customFormat="1" ht="15.75" x14ac:dyDescent="0.25">
      <c r="C41" s="7" t="s">
        <v>25</v>
      </c>
      <c r="E41" s="19">
        <f>E31-E39</f>
        <v>992996448.67556334</v>
      </c>
      <c r="F41" s="7"/>
      <c r="G41" s="4"/>
      <c r="H41" s="4"/>
    </row>
    <row r="42" spans="3:8" s="1" customFormat="1" x14ac:dyDescent="0.2">
      <c r="E42" s="9"/>
      <c r="G42" s="4"/>
      <c r="H42" s="4"/>
    </row>
    <row r="43" spans="3:8" s="1" customFormat="1" x14ac:dyDescent="0.2">
      <c r="E43" s="9"/>
      <c r="G43" s="4"/>
      <c r="H43" s="4"/>
    </row>
    <row r="44" spans="3:8" s="1" customFormat="1" ht="15.75" x14ac:dyDescent="0.25">
      <c r="C44" s="7" t="s">
        <v>26</v>
      </c>
      <c r="E44" s="9"/>
      <c r="G44" s="4"/>
      <c r="H44" s="4"/>
    </row>
    <row r="45" spans="3:8" s="1" customFormat="1" x14ac:dyDescent="0.2">
      <c r="C45" s="18" t="s">
        <v>27</v>
      </c>
      <c r="E45" s="17">
        <v>1197449514.7006097</v>
      </c>
      <c r="G45" s="4"/>
      <c r="H45" s="4"/>
    </row>
    <row r="46" spans="3:8" s="1" customFormat="1" x14ac:dyDescent="0.2">
      <c r="C46" s="18" t="s">
        <v>28</v>
      </c>
      <c r="E46" s="21">
        <v>7.4999999999999997E-2</v>
      </c>
      <c r="G46" s="4"/>
      <c r="H46" s="4"/>
    </row>
    <row r="47" spans="3:8" s="1" customFormat="1" ht="15.75" x14ac:dyDescent="0.25">
      <c r="C47" s="7" t="s">
        <v>26</v>
      </c>
      <c r="E47" s="19">
        <f>E45*E46</f>
        <v>89808713.602545723</v>
      </c>
      <c r="F47" s="7"/>
      <c r="G47" s="4"/>
      <c r="H47" s="4"/>
    </row>
    <row r="48" spans="3:8" s="1" customFormat="1" x14ac:dyDescent="0.2">
      <c r="E48" s="9"/>
      <c r="G48" s="4"/>
      <c r="H48" s="4"/>
    </row>
    <row r="49" spans="3:8" s="1" customFormat="1" ht="16.5" thickBot="1" x14ac:dyDescent="0.3">
      <c r="C49" s="7" t="s">
        <v>29</v>
      </c>
      <c r="E49" s="22">
        <f>E41+E47</f>
        <v>1082805162.2781091</v>
      </c>
      <c r="F49" s="5"/>
      <c r="G49" s="4"/>
      <c r="H49" s="4"/>
    </row>
    <row r="50" spans="3:8" s="1" customFormat="1" x14ac:dyDescent="0.2">
      <c r="E50" s="9"/>
      <c r="F50" s="18"/>
      <c r="G50" s="4"/>
      <c r="H50" s="4"/>
    </row>
    <row r="51" spans="3:8" s="1" customFormat="1" ht="15.75" x14ac:dyDescent="0.25">
      <c r="C51" s="7" t="s">
        <v>30</v>
      </c>
      <c r="D51" s="23"/>
      <c r="E51" s="24">
        <f>E34</f>
        <v>52272172.962740391</v>
      </c>
      <c r="F51" s="5"/>
      <c r="G51" s="4"/>
      <c r="H51" s="4"/>
    </row>
    <row r="52" spans="3:8" s="1" customFormat="1" x14ac:dyDescent="0.2">
      <c r="E52" s="9"/>
      <c r="G52" s="4"/>
      <c r="H52" s="4"/>
    </row>
    <row r="53" spans="3:8" s="1" customFormat="1" ht="15.75" x14ac:dyDescent="0.25">
      <c r="C53" s="7" t="s">
        <v>31</v>
      </c>
      <c r="E53" s="25"/>
      <c r="F53" s="7"/>
      <c r="G53" s="4"/>
      <c r="H53" s="4"/>
    </row>
    <row r="54" spans="3:8" s="1" customFormat="1" ht="15.75" x14ac:dyDescent="0.25">
      <c r="C54" s="1" t="s">
        <v>32</v>
      </c>
      <c r="E54" s="26">
        <f>IF(ISERROR(1+((RB/d)*(g+PCI*(1+g)))*((1+g)*(1+PCI))^(1-1) + E21), 0, 1+((RB/d)*(g+PCI*(1+g)))*((1+g)*(1+PCI))^(1-1) + E21)</f>
        <v>1.4944641306408037</v>
      </c>
      <c r="F54" s="7"/>
      <c r="G54" s="4"/>
      <c r="H54" s="4"/>
    </row>
    <row r="55" spans="3:8" s="1" customFormat="1" ht="15.75" x14ac:dyDescent="0.25">
      <c r="C55" s="1" t="s">
        <v>33</v>
      </c>
      <c r="E55" s="26">
        <f>IF(ISERROR(1+((RB/d)*(g+PCI*(1+g)))*((1+g)*(1+PCI))^(2-1) + E21), 0, 1+((RB/d)*(g+PCI*(1+g)))*((1+g)*(1+PCI))^(2-1) + E21)</f>
        <v>1.5019757794083075</v>
      </c>
      <c r="F55" s="7"/>
      <c r="G55" s="4"/>
      <c r="H55" s="4"/>
    </row>
    <row r="56" spans="3:8" s="1" customFormat="1" ht="15.75" x14ac:dyDescent="0.25">
      <c r="C56" s="1" t="s">
        <v>34</v>
      </c>
      <c r="E56" s="26">
        <f>IF(ISERROR(1+((RB/d)*(g+PCI*(1+g)))*((1+g)*(1+PCI))^(3-1) + E21), 0, 1+((RB/d)*(g+PCI*(1+g)))*((1+g)*(1+PCI))^(3-1) + E21)</f>
        <v>1.5096304699958991</v>
      </c>
      <c r="G56" s="4"/>
      <c r="H56" s="4"/>
    </row>
    <row r="57" spans="3:8" s="1" customFormat="1" ht="15.75" x14ac:dyDescent="0.25">
      <c r="C57" s="1" t="s">
        <v>35</v>
      </c>
      <c r="E57" s="27">
        <f>IF(ISERROR(1+((RB/d)*(g+PCI*(1+g)))*((1+g)*(1+PCI))^(4-1) + E21), 0, 1+((RB/d)*(g+PCI*(1+g)))*((1+g)*(1+PCI))^(4-1) + E21)</f>
        <v>1.5174309263012113</v>
      </c>
      <c r="G57" s="4"/>
      <c r="H57" s="4"/>
    </row>
    <row r="58" spans="3:8" s="1" customFormat="1" ht="15.75" x14ac:dyDescent="0.25">
      <c r="C58" s="1" t="s">
        <v>36</v>
      </c>
      <c r="E58" s="27">
        <f>IF(ISERROR(1+((RB/d)*(g+PCI*(1+g)))*((1+g)*(1+PCI))^(5-1) + E21), 0, 1+((RB/d)*(g+PCI*(1+g)))*((1+g)*(1+PCI))^(5-1) + E21)</f>
        <v>1.5253799240921504</v>
      </c>
      <c r="G58" s="4"/>
      <c r="H58" s="4"/>
    </row>
    <row r="59" spans="3:8" s="1" customFormat="1" ht="15.75" x14ac:dyDescent="0.25">
      <c r="C59" s="1" t="s">
        <v>37</v>
      </c>
      <c r="E59" s="27">
        <f>IF(ISERROR(1+((RB/d)*(g+PCI*(1+g)))*((1+g)*(1+PCI))^(6-1) + E21), 0, 1+((RB/d)*(g+PCI*(1+g)))*((1+g)*(1+PCI))^(6-1) + E21)</f>
        <v>1.5334802919946433</v>
      </c>
      <c r="G59" s="4"/>
      <c r="H59" s="4"/>
    </row>
    <row r="60" spans="3:8" s="1" customFormat="1" ht="15.75" x14ac:dyDescent="0.25">
      <c r="C60" s="1" t="s">
        <v>38</v>
      </c>
      <c r="E60" s="27">
        <f>IF(ISERROR(1+((RB/d)*(g+PCI*(1+g)))*((1+g)*(1+PCI))^(7-1) + $E$21), 0, 1+((RB/d)*(g+PCI*(1+g)))*((1+g)*(1+PCI))^(7-1) + $E$21)</f>
        <v>1.5417349124991975</v>
      </c>
      <c r="G60" s="4"/>
      <c r="H60" s="4"/>
    </row>
    <row r="61" spans="3:8" s="1" customFormat="1" ht="15.75" x14ac:dyDescent="0.25">
      <c r="C61" s="1" t="s">
        <v>39</v>
      </c>
      <c r="E61" s="27">
        <f>IF(ISERROR(1+((RB/d)*(g+PCI*(1+g)))*((1+g)*(1+PCI))^(8-1) + $E$21), 0, 1+((RB/d)*(g+PCI*(1+g)))*((1+g)*(1+PCI))^(8-1) + $E$21)</f>
        <v>1.5501467229866237</v>
      </c>
      <c r="G61" s="4"/>
      <c r="H61" s="4"/>
    </row>
    <row r="62" spans="3:8" s="1" customFormat="1" ht="15.75" x14ac:dyDescent="0.25">
      <c r="C62" s="1" t="s">
        <v>40</v>
      </c>
      <c r="E62" s="27">
        <f>IF(ISERROR(1+((RB/d)*(g+PCI*(1+g)))*((1+g)*(1+PCI))^(9-1) + $E$21), 0, 1+((RB/d)*(g+PCI*(1+g)))*((1+g)*(1+PCI))^(9-1) + $E$21)</f>
        <v>1.5587187167732965</v>
      </c>
      <c r="G62" s="4"/>
      <c r="H62" s="4"/>
    </row>
    <row r="63" spans="3:8" s="1" customFormat="1" ht="15.75" x14ac:dyDescent="0.25">
      <c r="C63" s="1" t="s">
        <v>41</v>
      </c>
      <c r="E63" s="27">
        <f>IF(ISERROR(1+((RB/d)*(g+PCI*(1+g)))*((1+g)*(1+PCI))^(10-1) + $E$21), 0, 1+((RB/d)*(g+PCI*(1+g)))*((1+g)*(1+PCI))^(10-1) + $E$21)</f>
        <v>1.567453944176314</v>
      </c>
      <c r="G63" s="4"/>
      <c r="H63" s="4"/>
    </row>
    <row r="64" spans="3:8" s="1" customFormat="1" ht="15.75" x14ac:dyDescent="0.25">
      <c r="E64" s="28"/>
      <c r="G64" s="4"/>
      <c r="H64" s="4"/>
    </row>
    <row r="65" spans="3:8" s="1" customFormat="1" ht="15.75" x14ac:dyDescent="0.25">
      <c r="C65" s="7"/>
      <c r="E65" s="9"/>
      <c r="G65" s="4"/>
      <c r="H65" s="4"/>
    </row>
    <row r="66" spans="3:8" s="1" customFormat="1" ht="15.75" x14ac:dyDescent="0.25">
      <c r="C66" s="7" t="s">
        <v>42</v>
      </c>
      <c r="E66" s="29"/>
      <c r="F66" s="7"/>
      <c r="G66" s="4"/>
      <c r="H66" s="4"/>
    </row>
    <row r="67" spans="3:8" s="1" customFormat="1" ht="15.75" x14ac:dyDescent="0.25">
      <c r="C67" s="1" t="s">
        <v>32</v>
      </c>
      <c r="E67" s="30">
        <f t="shared" ref="E67:E76" si="0">IF(ISERROR(d*E54), "", d*E54)</f>
        <v>78118887.523467541</v>
      </c>
      <c r="G67" s="31"/>
      <c r="H67" s="37"/>
    </row>
    <row r="68" spans="3:8" s="1" customFormat="1" ht="15.75" x14ac:dyDescent="0.25">
      <c r="C68" s="1" t="s">
        <v>33</v>
      </c>
      <c r="E68" s="30">
        <f t="shared" si="0"/>
        <v>78511537.727077857</v>
      </c>
      <c r="G68" s="31"/>
      <c r="H68" s="37"/>
    </row>
    <row r="69" spans="3:8" s="1" customFormat="1" ht="15.75" x14ac:dyDescent="0.25">
      <c r="C69" s="1" t="s">
        <v>34</v>
      </c>
      <c r="E69" s="30">
        <f t="shared" si="0"/>
        <v>78911665.037448704</v>
      </c>
      <c r="G69" s="31"/>
      <c r="H69" s="37"/>
    </row>
    <row r="70" spans="3:8" s="1" customFormat="1" ht="15.75" x14ac:dyDescent="0.25">
      <c r="C70" s="1" t="s">
        <v>35</v>
      </c>
      <c r="E70" s="30">
        <f t="shared" si="0"/>
        <v>79319411.838628292</v>
      </c>
      <c r="G70" s="31"/>
      <c r="H70" s="37"/>
    </row>
    <row r="71" spans="3:8" s="1" customFormat="1" ht="15.75" x14ac:dyDescent="0.25">
      <c r="C71" s="1" t="s">
        <v>36</v>
      </c>
      <c r="E71" s="32">
        <f t="shared" si="0"/>
        <v>79734923.226036698</v>
      </c>
      <c r="G71" s="31"/>
      <c r="H71" s="37"/>
    </row>
    <row r="72" spans="3:8" s="1" customFormat="1" ht="15.75" x14ac:dyDescent="0.25">
      <c r="C72" s="1" t="s">
        <v>37</v>
      </c>
      <c r="E72" s="32">
        <f t="shared" si="0"/>
        <v>80158347.058097631</v>
      </c>
      <c r="G72" s="31"/>
      <c r="H72" s="37"/>
    </row>
    <row r="73" spans="3:8" s="1" customFormat="1" ht="15.75" x14ac:dyDescent="0.25">
      <c r="C73" s="1" t="s">
        <v>38</v>
      </c>
      <c r="E73" s="32">
        <f t="shared" si="0"/>
        <v>80589834.00885348</v>
      </c>
      <c r="G73" s="31"/>
      <c r="H73" s="37"/>
    </row>
    <row r="74" spans="3:8" s="1" customFormat="1" ht="15.75" x14ac:dyDescent="0.25">
      <c r="C74" s="1" t="s">
        <v>39</v>
      </c>
      <c r="E74" s="32">
        <f t="shared" si="0"/>
        <v>81029537.621582016</v>
      </c>
      <c r="G74" s="4"/>
      <c r="H74" s="4"/>
    </row>
    <row r="75" spans="3:8" s="1" customFormat="1" ht="15.75" x14ac:dyDescent="0.25">
      <c r="C75" s="1" t="s">
        <v>40</v>
      </c>
      <c r="E75" s="32">
        <f t="shared" si="0"/>
        <v>81477614.363434508</v>
      </c>
      <c r="G75" s="4"/>
      <c r="H75" s="4"/>
    </row>
    <row r="76" spans="3:8" s="1" customFormat="1" ht="15.75" x14ac:dyDescent="0.25">
      <c r="C76" s="1" t="s">
        <v>41</v>
      </c>
      <c r="E76" s="32">
        <f t="shared" si="0"/>
        <v>81934223.681113914</v>
      </c>
      <c r="G76" s="4"/>
      <c r="H76" s="4"/>
    </row>
    <row r="77" spans="3:8" s="1" customFormat="1" x14ac:dyDescent="0.2">
      <c r="G77" s="4"/>
      <c r="H77" s="4"/>
    </row>
    <row r="78" spans="3:8" s="1" customFormat="1" x14ac:dyDescent="0.2">
      <c r="E78" s="33"/>
      <c r="G78" s="4"/>
      <c r="H78" s="4"/>
    </row>
    <row r="79" spans="3:8" s="1" customFormat="1" x14ac:dyDescent="0.2">
      <c r="G79" s="4"/>
      <c r="H79" s="4"/>
    </row>
    <row r="80" spans="3:8" s="1" customFormat="1" x14ac:dyDescent="0.2">
      <c r="G80" s="4"/>
      <c r="H80" s="4"/>
    </row>
    <row r="81" spans="7:8" s="1" customFormat="1" x14ac:dyDescent="0.2">
      <c r="G81" s="4"/>
      <c r="H81" s="4"/>
    </row>
    <row r="82" spans="7:8" s="1" customFormat="1" x14ac:dyDescent="0.2">
      <c r="G82" s="4"/>
      <c r="H82" s="4"/>
    </row>
    <row r="83" spans="7:8" s="1" customFormat="1" x14ac:dyDescent="0.2">
      <c r="G83" s="4"/>
      <c r="H83" s="4"/>
    </row>
    <row r="84" spans="7:8" s="1" customFormat="1" x14ac:dyDescent="0.2">
      <c r="G84" s="4"/>
      <c r="H84" s="4"/>
    </row>
    <row r="85" spans="7:8" s="1" customFormat="1" x14ac:dyDescent="0.2">
      <c r="G85" s="4"/>
      <c r="H85" s="4"/>
    </row>
  </sheetData>
  <mergeCells count="1">
    <mergeCell ref="C9:E9"/>
  </mergeCells>
  <hyperlinks>
    <hyperlink ref="H1" location="Index" display="Back to Index" xr:uid="{F69D409C-2F61-45B5-8459-C8EA988C35FB}"/>
  </hyperlinks>
  <pageMargins left="0.7" right="0.7" top="0.75" bottom="0.75" header="0.3" footer="0.3"/>
  <pageSetup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31F1-C1BE-48F5-89EC-F515F783CB2C}">
  <dimension ref="A1:H82"/>
  <sheetViews>
    <sheetView showGridLines="0" view="pageBreakPreview" topLeftCell="A22" zoomScale="60" zoomScaleNormal="100" workbookViewId="0">
      <selection activeCell="E77" sqref="E77"/>
    </sheetView>
  </sheetViews>
  <sheetFormatPr defaultColWidth="9.140625" defaultRowHeight="15" x14ac:dyDescent="0.2"/>
  <cols>
    <col min="1" max="1" width="10.7109375" style="34" customWidth="1"/>
    <col min="2" max="2" width="13.7109375" style="34" customWidth="1"/>
    <col min="3" max="3" width="57.28515625" style="34" customWidth="1"/>
    <col min="4" max="4" width="3.5703125" style="34" customWidth="1"/>
    <col min="5" max="5" width="27.5703125" style="34" customWidth="1"/>
    <col min="6" max="6" width="39.140625" style="34" bestFit="1" customWidth="1"/>
    <col min="7" max="7" width="16.85546875" style="2" customWidth="1"/>
    <col min="8" max="8" width="13.85546875" style="2" bestFit="1" customWidth="1"/>
    <col min="9" max="16384" width="9.140625" style="34"/>
  </cols>
  <sheetData>
    <row r="1" spans="1:8" ht="15.75" x14ac:dyDescent="0.25">
      <c r="A1" s="1"/>
      <c r="B1" s="1"/>
      <c r="C1" s="1"/>
      <c r="D1" s="1"/>
      <c r="E1" s="1"/>
      <c r="F1" s="1"/>
      <c r="H1" s="35"/>
    </row>
    <row r="2" spans="1:8" s="1" customFormat="1" ht="18" x14ac:dyDescent="0.25">
      <c r="C2" s="3"/>
      <c r="G2" s="4"/>
      <c r="H2" s="4"/>
    </row>
    <row r="3" spans="1:8" s="1" customFormat="1" ht="18" x14ac:dyDescent="0.25">
      <c r="C3" s="3"/>
      <c r="G3" s="4"/>
      <c r="H3" s="4"/>
    </row>
    <row r="4" spans="1:8" s="1" customFormat="1" ht="18" x14ac:dyDescent="0.25">
      <c r="C4" s="3"/>
      <c r="G4" s="4"/>
      <c r="H4" s="4"/>
    </row>
    <row r="5" spans="1:8" s="1" customFormat="1" ht="18" x14ac:dyDescent="0.25">
      <c r="C5" s="3"/>
      <c r="G5" s="4"/>
      <c r="H5" s="4"/>
    </row>
    <row r="6" spans="1:8" s="1" customFormat="1" x14ac:dyDescent="0.2">
      <c r="G6" s="4"/>
      <c r="H6" s="4"/>
    </row>
    <row r="7" spans="1:8" s="1" customFormat="1" x14ac:dyDescent="0.2">
      <c r="G7" s="4"/>
      <c r="H7" s="4"/>
    </row>
    <row r="8" spans="1:8" s="1" customFormat="1" ht="27.75" customHeight="1" x14ac:dyDescent="0.25">
      <c r="A8" s="5" t="s">
        <v>0</v>
      </c>
      <c r="G8" s="4"/>
      <c r="H8" s="4"/>
    </row>
    <row r="9" spans="1:8" s="1" customFormat="1" ht="23.25" x14ac:dyDescent="0.2">
      <c r="C9" s="42" t="s">
        <v>1</v>
      </c>
      <c r="D9" s="42"/>
      <c r="E9" s="42"/>
      <c r="G9" s="4"/>
      <c r="H9" s="4"/>
    </row>
    <row r="10" spans="1:8" s="1" customFormat="1" ht="26.25" x14ac:dyDescent="0.4">
      <c r="C10" s="6"/>
      <c r="G10" s="4"/>
      <c r="H10" s="4"/>
    </row>
    <row r="11" spans="1:8" s="1" customFormat="1" x14ac:dyDescent="0.2">
      <c r="G11" s="4"/>
      <c r="H11" s="4"/>
    </row>
    <row r="12" spans="1:8" s="1" customFormat="1" x14ac:dyDescent="0.2">
      <c r="G12" s="4"/>
      <c r="H12" s="4"/>
    </row>
    <row r="13" spans="1:8" s="1" customFormat="1" ht="15.75" x14ac:dyDescent="0.25">
      <c r="C13" s="7" t="s">
        <v>2</v>
      </c>
      <c r="E13" s="8">
        <v>2019</v>
      </c>
      <c r="G13" s="4"/>
      <c r="H13" s="4"/>
    </row>
    <row r="14" spans="1:8" s="1" customFormat="1" ht="15.75" x14ac:dyDescent="0.25">
      <c r="C14" s="7" t="s">
        <v>3</v>
      </c>
      <c r="E14" s="8">
        <v>2</v>
      </c>
      <c r="F14" s="5"/>
      <c r="G14" s="4"/>
      <c r="H14" s="4"/>
    </row>
    <row r="15" spans="1:8" s="1" customFormat="1" x14ac:dyDescent="0.2">
      <c r="E15" s="9"/>
      <c r="G15" s="4"/>
      <c r="H15" s="4"/>
    </row>
    <row r="16" spans="1:8" s="1" customFormat="1" ht="15.75" x14ac:dyDescent="0.25">
      <c r="C16" s="10" t="s">
        <v>4</v>
      </c>
      <c r="D16" s="11"/>
      <c r="E16" s="12">
        <f>2%-0.3%</f>
        <v>1.7000000000000001E-2</v>
      </c>
      <c r="F16" s="5"/>
      <c r="G16" s="4"/>
      <c r="H16" s="4"/>
    </row>
    <row r="17" spans="3:8" s="1" customFormat="1" ht="15.75" x14ac:dyDescent="0.25">
      <c r="C17" s="7" t="s">
        <v>5</v>
      </c>
      <c r="G17" s="4"/>
      <c r="H17" s="4"/>
    </row>
    <row r="18" spans="3:8" s="1" customFormat="1" ht="15.75" x14ac:dyDescent="0.25">
      <c r="C18" s="13" t="s">
        <v>51</v>
      </c>
      <c r="E18" s="14">
        <v>120958283.94889206</v>
      </c>
      <c r="F18" s="7"/>
      <c r="G18" s="4">
        <v>2019</v>
      </c>
      <c r="H18" s="4"/>
    </row>
    <row r="19" spans="3:8" s="1" customFormat="1" ht="15.75" x14ac:dyDescent="0.25">
      <c r="C19" s="13" t="s">
        <v>52</v>
      </c>
      <c r="E19" s="14">
        <v>117509414.22469549</v>
      </c>
      <c r="F19" s="7"/>
      <c r="G19" s="4">
        <v>2018</v>
      </c>
      <c r="H19" s="4"/>
    </row>
    <row r="20" spans="3:8" s="1" customFormat="1" ht="15.75" x14ac:dyDescent="0.25">
      <c r="C20" s="10" t="s">
        <v>8</v>
      </c>
      <c r="D20" s="11"/>
      <c r="E20" s="15">
        <f>IF(ISERROR(E18/E19-1),0,(E18/E19-1)/(G18-G19))</f>
        <v>2.9349731227506615E-2</v>
      </c>
      <c r="F20" s="5"/>
      <c r="G20" s="4"/>
      <c r="H20" s="4"/>
    </row>
    <row r="21" spans="3:8" s="1" customFormat="1" ht="15.75" x14ac:dyDescent="0.25">
      <c r="C21" s="10" t="s">
        <v>9</v>
      </c>
      <c r="D21" s="11"/>
      <c r="E21" s="16">
        <v>0.1</v>
      </c>
      <c r="F21" s="7"/>
      <c r="G21" s="4"/>
      <c r="H21" s="4"/>
    </row>
    <row r="22" spans="3:8" s="1" customFormat="1" ht="15.75" x14ac:dyDescent="0.25">
      <c r="C22" s="7" t="s">
        <v>10</v>
      </c>
      <c r="E22" s="9"/>
      <c r="G22" s="4"/>
      <c r="H22" s="40"/>
    </row>
    <row r="23" spans="3:8" s="1" customFormat="1" x14ac:dyDescent="0.2">
      <c r="C23" s="1" t="s">
        <v>11</v>
      </c>
      <c r="E23" s="17">
        <v>625929889</v>
      </c>
      <c r="G23" s="4"/>
      <c r="H23" s="41"/>
    </row>
    <row r="24" spans="3:8" s="1" customFormat="1" x14ac:dyDescent="0.2">
      <c r="C24" s="18" t="s">
        <v>12</v>
      </c>
      <c r="E24" s="17">
        <v>3164005.8600000003</v>
      </c>
      <c r="G24" s="4"/>
      <c r="H24" s="41"/>
    </row>
    <row r="25" spans="3:8" s="1" customFormat="1" x14ac:dyDescent="0.2">
      <c r="C25" s="18" t="s">
        <v>13</v>
      </c>
      <c r="E25" s="17">
        <v>49472477</v>
      </c>
      <c r="G25" s="4"/>
      <c r="H25" s="41"/>
    </row>
    <row r="26" spans="3:8" s="1" customFormat="1" x14ac:dyDescent="0.2">
      <c r="C26" s="18" t="s">
        <v>14</v>
      </c>
      <c r="E26" s="17">
        <v>-4597817.6265287995</v>
      </c>
      <c r="G26" s="4"/>
      <c r="H26" s="41"/>
    </row>
    <row r="27" spans="3:8" s="1" customFormat="1" x14ac:dyDescent="0.2">
      <c r="C27" s="18" t="s">
        <v>15</v>
      </c>
      <c r="E27" s="17">
        <v>0</v>
      </c>
      <c r="G27" s="4"/>
      <c r="H27" s="41"/>
    </row>
    <row r="28" spans="3:8" s="1" customFormat="1" x14ac:dyDescent="0.2">
      <c r="C28" s="18" t="s">
        <v>16</v>
      </c>
      <c r="E28" s="17">
        <v>-3164005.86</v>
      </c>
      <c r="G28" s="4"/>
      <c r="H28" s="41"/>
    </row>
    <row r="29" spans="3:8" s="1" customFormat="1" x14ac:dyDescent="0.2">
      <c r="C29" s="1" t="s">
        <v>17</v>
      </c>
      <c r="E29" s="17">
        <v>670804548.37347114</v>
      </c>
      <c r="G29" s="4"/>
      <c r="H29" s="41"/>
    </row>
    <row r="30" spans="3:8" s="1" customFormat="1" x14ac:dyDescent="0.2">
      <c r="E30" s="17"/>
      <c r="G30" s="4"/>
      <c r="H30" s="41"/>
    </row>
    <row r="31" spans="3:8" s="1" customFormat="1" x14ac:dyDescent="0.2">
      <c r="C31" s="1" t="s">
        <v>18</v>
      </c>
      <c r="E31" s="19">
        <f>(E23+E29)/2</f>
        <v>648367218.68673563</v>
      </c>
      <c r="G31" s="4"/>
      <c r="H31" s="41"/>
    </row>
    <row r="32" spans="3:8" s="1" customFormat="1" x14ac:dyDescent="0.2">
      <c r="E32" s="17"/>
      <c r="G32" s="4"/>
      <c r="H32" s="41"/>
    </row>
    <row r="33" spans="3:8" s="1" customFormat="1" x14ac:dyDescent="0.2">
      <c r="C33" s="18" t="s">
        <v>19</v>
      </c>
      <c r="E33" s="17">
        <v>161031595</v>
      </c>
      <c r="G33" s="4"/>
      <c r="H33" s="41"/>
    </row>
    <row r="34" spans="3:8" s="1" customFormat="1" ht="15.75" x14ac:dyDescent="0.25">
      <c r="C34" s="20" t="s">
        <v>20</v>
      </c>
      <c r="E34" s="17">
        <v>22664822</v>
      </c>
      <c r="F34" s="7"/>
      <c r="G34" s="4"/>
      <c r="H34" s="41"/>
    </row>
    <row r="35" spans="3:8" s="1" customFormat="1" x14ac:dyDescent="0.2">
      <c r="C35" s="20" t="s">
        <v>21</v>
      </c>
      <c r="E35" s="17">
        <v>-1426748.3802313199</v>
      </c>
      <c r="G35" s="4"/>
      <c r="H35" s="41"/>
    </row>
    <row r="36" spans="3:8" s="1" customFormat="1" x14ac:dyDescent="0.2">
      <c r="C36" s="20" t="s">
        <v>22</v>
      </c>
      <c r="E36" s="17">
        <v>0</v>
      </c>
      <c r="G36" s="4"/>
      <c r="H36" s="41"/>
    </row>
    <row r="37" spans="3:8" s="1" customFormat="1" x14ac:dyDescent="0.2">
      <c r="C37" s="18" t="s">
        <v>23</v>
      </c>
      <c r="E37" s="17">
        <v>182269668.61976868</v>
      </c>
      <c r="G37" s="4"/>
      <c r="H37" s="41"/>
    </row>
    <row r="38" spans="3:8" s="1" customFormat="1" x14ac:dyDescent="0.2">
      <c r="C38" s="18"/>
      <c r="E38" s="17"/>
      <c r="G38" s="4"/>
      <c r="H38" s="41"/>
    </row>
    <row r="39" spans="3:8" s="1" customFormat="1" x14ac:dyDescent="0.2">
      <c r="C39" s="1" t="s">
        <v>24</v>
      </c>
      <c r="E39" s="19">
        <f>(E33+E37)/2</f>
        <v>171650631.80988434</v>
      </c>
      <c r="G39" s="4"/>
      <c r="H39" s="41"/>
    </row>
    <row r="40" spans="3:8" s="1" customFormat="1" x14ac:dyDescent="0.2">
      <c r="E40" s="17"/>
      <c r="G40" s="4"/>
      <c r="H40" s="41"/>
    </row>
    <row r="41" spans="3:8" s="1" customFormat="1" ht="15.75" x14ac:dyDescent="0.25">
      <c r="C41" s="7" t="s">
        <v>25</v>
      </c>
      <c r="E41" s="19">
        <f>E31-E39</f>
        <v>476716586.87685132</v>
      </c>
      <c r="F41" s="7"/>
      <c r="G41" s="4"/>
      <c r="H41" s="41"/>
    </row>
    <row r="42" spans="3:8" s="1" customFormat="1" x14ac:dyDescent="0.2">
      <c r="E42" s="9"/>
      <c r="G42" s="4"/>
      <c r="H42" s="41"/>
    </row>
    <row r="43" spans="3:8" s="1" customFormat="1" x14ac:dyDescent="0.2">
      <c r="E43" s="9"/>
      <c r="G43" s="4"/>
      <c r="H43" s="41"/>
    </row>
    <row r="44" spans="3:8" s="1" customFormat="1" ht="15.75" x14ac:dyDescent="0.25">
      <c r="C44" s="7" t="s">
        <v>26</v>
      </c>
      <c r="E44" s="9"/>
      <c r="G44" s="4"/>
      <c r="H44" s="41"/>
    </row>
    <row r="45" spans="3:8" s="1" customFormat="1" x14ac:dyDescent="0.2">
      <c r="C45" s="18" t="s">
        <v>27</v>
      </c>
      <c r="E45" s="17">
        <v>658178026.28318834</v>
      </c>
      <c r="G45" s="4"/>
      <c r="H45" s="41"/>
    </row>
    <row r="46" spans="3:8" s="1" customFormat="1" x14ac:dyDescent="0.2">
      <c r="C46" s="18" t="s">
        <v>28</v>
      </c>
      <c r="E46" s="21">
        <v>0.12</v>
      </c>
      <c r="G46" s="4"/>
      <c r="H46" s="41"/>
    </row>
    <row r="47" spans="3:8" s="1" customFormat="1" ht="15.75" x14ac:dyDescent="0.25">
      <c r="C47" s="7" t="s">
        <v>26</v>
      </c>
      <c r="E47" s="19">
        <f>E45*E46</f>
        <v>78981363.153982595</v>
      </c>
      <c r="F47" s="7"/>
      <c r="G47" s="4"/>
      <c r="H47" s="41"/>
    </row>
    <row r="48" spans="3:8" s="1" customFormat="1" x14ac:dyDescent="0.2">
      <c r="E48" s="9"/>
      <c r="G48" s="4"/>
      <c r="H48" s="41"/>
    </row>
    <row r="49" spans="3:8" s="1" customFormat="1" ht="16.5" thickBot="1" x14ac:dyDescent="0.3">
      <c r="C49" s="7" t="s">
        <v>29</v>
      </c>
      <c r="E49" s="22">
        <f>E41+E47</f>
        <v>555697950.03083396</v>
      </c>
      <c r="F49" s="5"/>
      <c r="G49" s="4"/>
      <c r="H49" s="41"/>
    </row>
    <row r="50" spans="3:8" s="1" customFormat="1" x14ac:dyDescent="0.2">
      <c r="E50" s="9"/>
      <c r="F50" s="18"/>
      <c r="G50" s="4"/>
      <c r="H50" s="41"/>
    </row>
    <row r="51" spans="3:8" s="1" customFormat="1" ht="15.75" x14ac:dyDescent="0.25">
      <c r="C51" s="7" t="s">
        <v>30</v>
      </c>
      <c r="D51" s="23"/>
      <c r="E51" s="24">
        <f>E34</f>
        <v>22664822</v>
      </c>
      <c r="F51" s="5"/>
      <c r="G51" s="4"/>
      <c r="H51" s="41"/>
    </row>
    <row r="52" spans="3:8" s="1" customFormat="1" x14ac:dyDescent="0.2">
      <c r="E52" s="9"/>
      <c r="G52" s="4"/>
      <c r="H52" s="4"/>
    </row>
    <row r="53" spans="3:8" s="1" customFormat="1" ht="15.75" x14ac:dyDescent="0.25">
      <c r="C53" s="7" t="s">
        <v>31</v>
      </c>
      <c r="E53" s="25"/>
      <c r="F53" s="7"/>
      <c r="G53" s="4"/>
      <c r="H53" s="4"/>
    </row>
    <row r="54" spans="3:8" s="1" customFormat="1" ht="15.75" x14ac:dyDescent="0.25">
      <c r="C54" s="1" t="s">
        <v>34</v>
      </c>
      <c r="E54" s="26">
        <f>IF(ISERROR(1+((RB/d)*(g+PCI*(1+g)))*((1+g)*(1+PCI))^(1-1) + E21), 0, 1+((RB/d)*(g+PCI*(1+g)))*((1+g)*(1+PCI))^(1-1) + E21)</f>
        <v>2.2486396663832586</v>
      </c>
      <c r="F54" s="7"/>
      <c r="G54" s="4"/>
      <c r="H54" s="4"/>
    </row>
    <row r="55" spans="3:8" s="1" customFormat="1" ht="15.75" x14ac:dyDescent="0.25">
      <c r="C55" s="1" t="s">
        <v>35</v>
      </c>
      <c r="E55" s="26">
        <f>IF(ISERROR(1+((RB/d)*(g+PCI*(1+g)))*((1+g)*(1+PCI))^(2-1) + E21), 0, 1+((RB/d)*(g+PCI*(1+g)))*((1+g)*(1+PCI))^(2-1) + E21)</f>
        <v>2.3024519147106308</v>
      </c>
      <c r="F55" s="7"/>
      <c r="G55" s="4"/>
      <c r="H55" s="4"/>
    </row>
    <row r="56" spans="3:8" s="1" customFormat="1" ht="15.75" x14ac:dyDescent="0.25">
      <c r="C56" s="1" t="s">
        <v>36</v>
      </c>
      <c r="E56" s="26">
        <f>IF(ISERROR(1+((RB/d)*(g+PCI*(1+g)))*((1+g)*(1+PCI))^(3-1) + E21), 0, 1+((RB/d)*(g+PCI*(1+g)))*((1+g)*(1+PCI))^(3-1) + E21)</f>
        <v>2.3587851956601518</v>
      </c>
      <c r="G56" s="4"/>
      <c r="H56" s="4"/>
    </row>
    <row r="57" spans="3:8" s="1" customFormat="1" ht="15.75" x14ac:dyDescent="0.25">
      <c r="C57" s="1" t="s">
        <v>37</v>
      </c>
      <c r="E57" s="27">
        <f>IF(ISERROR(1+((RB/d)*(g+PCI*(1+g)))*((1+g)*(1+PCI))^(4-1) + E21), 0, 1+((RB/d)*(g+PCI*(1+g)))*((1+g)*(1+PCI))^(4-1) + E21)</f>
        <v>2.4177576162739829</v>
      </c>
      <c r="G57" s="4"/>
      <c r="H57" s="4"/>
    </row>
    <row r="58" spans="3:8" s="1" customFormat="1" ht="15.75" x14ac:dyDescent="0.25">
      <c r="C58" s="1" t="s">
        <v>38</v>
      </c>
      <c r="E58" s="27">
        <f>IF(ISERROR(1+((RB/d)*(g+PCI*(1+g)))*((1+g)*(1+PCI))^(5-1) + $E$21), 0, 1+((RB/d)*(g+PCI*(1+g)))*((1+g)*(1+PCI))^(5-1) + $E$21)</f>
        <v>2.4794928167529124</v>
      </c>
      <c r="G58" s="4"/>
      <c r="H58" s="4"/>
    </row>
    <row r="59" spans="3:8" s="1" customFormat="1" ht="15.75" x14ac:dyDescent="0.25">
      <c r="C59" s="1" t="s">
        <v>39</v>
      </c>
      <c r="E59" s="27">
        <f>IF(ISERROR(1+((RB/d)*(g+PCI*(1+g)))*((1+g)*(1+PCI))^(6-1) + $E$21), 0, 1+((RB/d)*(g+PCI*(1+g)))*((1+g)*(1+PCI))^(6-1) + $E$21)</f>
        <v>2.5441202296775196</v>
      </c>
      <c r="G59" s="4"/>
      <c r="H59" s="4"/>
    </row>
    <row r="60" spans="3:8" s="1" customFormat="1" ht="15.75" x14ac:dyDescent="0.25">
      <c r="C60" s="1" t="s">
        <v>40</v>
      </c>
      <c r="E60" s="27">
        <f>IF(ISERROR(1+((RB/d)*(g+PCI*(1+g)))*((1+g)*(1+PCI))^(7-1) + $E$21), 0, 1+((RB/d)*(g+PCI*(1+g)))*((1+g)*(1+PCI))^(7-1) + $E$21)</f>
        <v>2.6117753513734989</v>
      </c>
      <c r="G60" s="4"/>
      <c r="H60" s="4"/>
    </row>
    <row r="61" spans="3:8" s="1" customFormat="1" ht="15.75" x14ac:dyDescent="0.25">
      <c r="C61" s="1" t="s">
        <v>41</v>
      </c>
      <c r="E61" s="27">
        <f>IF(ISERROR(1+((RB/d)*(g+PCI*(1+g)))*((1+g)*(1+PCI))^(8-1) + $E$21), 0, 1+((RB/d)*(g+PCI*(1+g)))*((1+g)*(1+PCI))^(8-1) + $E$21)</f>
        <v>2.6826000259900962</v>
      </c>
      <c r="G61" s="4"/>
      <c r="H61" s="4"/>
    </row>
    <row r="62" spans="3:8" s="1" customFormat="1" ht="15.75" x14ac:dyDescent="0.25">
      <c r="C62" s="1" t="s">
        <v>53</v>
      </c>
      <c r="E62" s="27">
        <f>IF(ISERROR(1+((RB/d)*(g+PCI*(1+g)))*((1+g)*(1+PCI))^(9-1) + $E$21), 0, 1+((RB/d)*(g+PCI*(1+g)))*((1+g)*(1+PCI))^(9-1) + $E$21)</f>
        <v>2.7567427428872406</v>
      </c>
      <c r="G62" s="4"/>
      <c r="H62" s="4"/>
    </row>
    <row r="63" spans="3:8" s="1" customFormat="1" ht="15.75" x14ac:dyDescent="0.25">
      <c r="C63" s="1" t="s">
        <v>54</v>
      </c>
      <c r="E63" s="27">
        <f>IF(ISERROR(1+((RB/d)*(g+PCI*(1+g)))*((1+g)*(1+PCI))^(10-1) + $E$21), 0, 1+((RB/d)*(g+PCI*(1+g)))*((1+g)*(1+PCI))^(10-1) + $E$21)</f>
        <v>2.8343589479548732</v>
      </c>
      <c r="G63" s="4"/>
      <c r="H63" s="4"/>
    </row>
    <row r="64" spans="3:8" s="1" customFormat="1" ht="15.75" x14ac:dyDescent="0.25">
      <c r="C64" s="7"/>
      <c r="E64" s="9"/>
      <c r="G64" s="4"/>
      <c r="H64" s="4"/>
    </row>
    <row r="65" spans="3:8" s="1" customFormat="1" ht="15.75" x14ac:dyDescent="0.25">
      <c r="C65" s="7" t="s">
        <v>42</v>
      </c>
      <c r="E65" s="29"/>
      <c r="F65" s="7"/>
      <c r="G65" s="4"/>
      <c r="H65" s="4"/>
    </row>
    <row r="66" spans="3:8" s="1" customFormat="1" ht="15.75" x14ac:dyDescent="0.25">
      <c r="C66" s="1" t="str">
        <f>C54</f>
        <v xml:space="preserve">    Price Cap IR Year 2020</v>
      </c>
      <c r="E66" s="32">
        <f t="shared" ref="E66:E75" si="0">IF(ISERROR(d*E54), "", d*E54)</f>
        <v>50965017.780715942</v>
      </c>
      <c r="G66" s="31"/>
      <c r="H66" s="4"/>
    </row>
    <row r="67" spans="3:8" s="1" customFormat="1" ht="15.75" x14ac:dyDescent="0.25">
      <c r="C67" s="1" t="str">
        <f>C55</f>
        <v xml:space="preserve">    Price Cap IR Year 2021</v>
      </c>
      <c r="E67" s="32">
        <f t="shared" si="0"/>
        <v>52184662.810475633</v>
      </c>
      <c r="G67" s="31"/>
      <c r="H67" s="4"/>
    </row>
    <row r="68" spans="3:8" s="1" customFormat="1" ht="15.75" x14ac:dyDescent="0.25">
      <c r="C68" s="1" t="str">
        <f>C56</f>
        <v xml:space="preserve">    Price Cap IR Year 2022</v>
      </c>
      <c r="E68" s="32">
        <f t="shared" si="0"/>
        <v>53461446.595872514</v>
      </c>
      <c r="G68" s="31"/>
      <c r="H68" s="4"/>
    </row>
    <row r="69" spans="3:8" s="1" customFormat="1" ht="15.75" x14ac:dyDescent="0.25">
      <c r="C69" s="1" t="str">
        <f>C57</f>
        <v xml:space="preserve">    Price Cap IR Year 2023</v>
      </c>
      <c r="E69" s="32">
        <f t="shared" si="0"/>
        <v>54798046.011994123</v>
      </c>
      <c r="G69" s="31"/>
      <c r="H69" s="4"/>
    </row>
    <row r="70" spans="3:8" s="1" customFormat="1" ht="15.75" x14ac:dyDescent="0.25">
      <c r="C70" s="1" t="str">
        <f>C58</f>
        <v xml:space="preserve">    Price Cap IR Year 2024</v>
      </c>
      <c r="E70" s="32">
        <f t="shared" si="0"/>
        <v>56197263.341983378</v>
      </c>
      <c r="G70" s="31"/>
      <c r="H70" s="4"/>
    </row>
    <row r="71" spans="3:8" s="1" customFormat="1" ht="15.75" x14ac:dyDescent="0.25">
      <c r="C71" s="1" t="str">
        <f t="shared" ref="C71:C75" si="1">C59</f>
        <v xml:space="preserve">    Price Cap IR Year 2025</v>
      </c>
      <c r="E71" s="32">
        <f t="shared" si="0"/>
        <v>57662032.152240098</v>
      </c>
      <c r="F71" s="39"/>
      <c r="G71" s="4"/>
      <c r="H71" s="4"/>
    </row>
    <row r="72" spans="3:8" s="1" customFormat="1" ht="15.75" x14ac:dyDescent="0.25">
      <c r="C72" s="1" t="str">
        <f t="shared" si="1"/>
        <v xml:space="preserve">    Price Cap IR Year 2026</v>
      </c>
      <c r="E72" s="32">
        <f t="shared" si="0"/>
        <v>59195423.442867808</v>
      </c>
      <c r="G72" s="4"/>
      <c r="H72" s="4"/>
    </row>
    <row r="73" spans="3:8" s="1" customFormat="1" ht="15.75" x14ac:dyDescent="0.25">
      <c r="C73" s="1" t="str">
        <f t="shared" si="1"/>
        <v xml:space="preserve">    Price Cap IR Year 2027</v>
      </c>
      <c r="E73" s="32">
        <f t="shared" si="0"/>
        <v>60800652.0862609</v>
      </c>
      <c r="G73" s="4"/>
      <c r="H73" s="4"/>
    </row>
    <row r="74" spans="3:8" s="1" customFormat="1" ht="15.75" x14ac:dyDescent="0.25">
      <c r="C74" s="1" t="str">
        <f t="shared" si="1"/>
        <v xml:space="preserve">    Price Cap IR Year 2028</v>
      </c>
      <c r="E74" s="32">
        <f t="shared" si="0"/>
        <v>62481083.567331076</v>
      </c>
      <c r="G74" s="4"/>
      <c r="H74" s="4"/>
    </row>
    <row r="75" spans="3:8" s="1" customFormat="1" ht="15.75" x14ac:dyDescent="0.25">
      <c r="C75" s="1" t="str">
        <f t="shared" si="1"/>
        <v xml:space="preserve">    Price Cap IR Year 2029</v>
      </c>
      <c r="E75" s="32">
        <f t="shared" si="0"/>
        <v>64240241.039504468</v>
      </c>
      <c r="G75" s="4"/>
      <c r="H75" s="4"/>
    </row>
    <row r="76" spans="3:8" s="1" customFormat="1" x14ac:dyDescent="0.2">
      <c r="G76" s="4"/>
      <c r="H76" s="4"/>
    </row>
    <row r="77" spans="3:8" s="1" customFormat="1" x14ac:dyDescent="0.2">
      <c r="E77" s="33"/>
      <c r="G77" s="4"/>
      <c r="H77" s="4"/>
    </row>
    <row r="78" spans="3:8" s="1" customFormat="1" x14ac:dyDescent="0.2">
      <c r="G78" s="4"/>
      <c r="H78" s="4"/>
    </row>
    <row r="79" spans="3:8" s="1" customFormat="1" x14ac:dyDescent="0.2">
      <c r="G79" s="4"/>
      <c r="H79" s="4"/>
    </row>
    <row r="80" spans="3:8" s="1" customFormat="1" x14ac:dyDescent="0.2">
      <c r="G80" s="4"/>
      <c r="H80" s="4"/>
    </row>
    <row r="81" spans="7:8" s="1" customFormat="1" x14ac:dyDescent="0.2">
      <c r="G81" s="4"/>
      <c r="H81" s="4"/>
    </row>
    <row r="82" spans="7:8" s="1" customFormat="1" x14ac:dyDescent="0.2">
      <c r="G82" s="4"/>
      <c r="H82" s="4"/>
    </row>
  </sheetData>
  <mergeCells count="1">
    <mergeCell ref="C9:E9"/>
  </mergeCells>
  <pageMargins left="0.7" right="0.7" top="0.75" bottom="0.75" header="0.3" footer="0.3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7453A4E230E4E9567BD923388337A" ma:contentTypeVersion="6" ma:contentTypeDescription="Create a new document." ma:contentTypeScope="" ma:versionID="a7db39fc28492116d2260172df130d27">
  <xsd:schema xmlns:xsd="http://www.w3.org/2001/XMLSchema" xmlns:xs="http://www.w3.org/2001/XMLSchema" xmlns:p="http://schemas.microsoft.com/office/2006/metadata/properties" xmlns:ns2="8ec2fab8-ea01-44d1-accf-f676846409d6" xmlns:ns3="fc96eb3b-fe20-4072-a159-4af6032a8e12" targetNamespace="http://schemas.microsoft.com/office/2006/metadata/properties" ma:root="true" ma:fieldsID="f9ed38486344cfccee883fabb700b50d" ns2:_="" ns3:_="">
    <xsd:import namespace="8ec2fab8-ea01-44d1-accf-f676846409d6"/>
    <xsd:import namespace="fc96eb3b-fe20-4072-a159-4af6032a8e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eb3b-fe20-4072-a159-4af6032a8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8FC774-32F9-4A0E-ACED-94B756215B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887C9C-88EF-4C15-9D9A-7F95D7443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fab8-ea01-44d1-accf-f676846409d6"/>
    <ds:schemaRef ds:uri="fc96eb3b-fe20-4072-a159-4af6032a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7C75EA-8233-4D8D-A51A-48058997C1C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</vt:i4>
      </vt:variant>
    </vt:vector>
  </HeadingPairs>
  <TitlesOfParts>
    <vt:vector size="25" baseType="lpstr">
      <vt:lpstr>Threshold Test ERZ</vt:lpstr>
      <vt:lpstr>Threshold Test BRZ</vt:lpstr>
      <vt:lpstr>Threshold Test GRZ</vt:lpstr>
      <vt:lpstr>Threshold Test PRZ</vt:lpstr>
      <vt:lpstr>Threshold Test HRZ</vt:lpstr>
      <vt:lpstr>'Threshold Test BRZ'!d</vt:lpstr>
      <vt:lpstr>'Threshold Test ERZ'!d</vt:lpstr>
      <vt:lpstr>'Threshold Test GRZ'!d</vt:lpstr>
      <vt:lpstr>'Threshold Test HRZ'!d</vt:lpstr>
      <vt:lpstr>'Threshold Test PRZ'!d</vt:lpstr>
      <vt:lpstr>'Threshold Test BRZ'!g</vt:lpstr>
      <vt:lpstr>'Threshold Test ERZ'!g</vt:lpstr>
      <vt:lpstr>'Threshold Test GRZ'!g</vt:lpstr>
      <vt:lpstr>'Threshold Test HRZ'!g</vt:lpstr>
      <vt:lpstr>'Threshold Test PRZ'!g</vt:lpstr>
      <vt:lpstr>'Threshold Test BRZ'!PCI</vt:lpstr>
      <vt:lpstr>'Threshold Test ERZ'!PCI</vt:lpstr>
      <vt:lpstr>'Threshold Test GRZ'!PCI</vt:lpstr>
      <vt:lpstr>'Threshold Test HRZ'!PCI</vt:lpstr>
      <vt:lpstr>'Threshold Test PRZ'!PCI</vt:lpstr>
      <vt:lpstr>'Threshold Test BRZ'!RB</vt:lpstr>
      <vt:lpstr>'Threshold Test ERZ'!RB</vt:lpstr>
      <vt:lpstr>'Threshold Test GRZ'!RB</vt:lpstr>
      <vt:lpstr>'Threshold Test HRZ'!RB</vt:lpstr>
      <vt:lpstr>'Threshold Test PRZ'!RB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Wells</dc:creator>
  <cp:lastModifiedBy>Natalie Yeates</cp:lastModifiedBy>
  <dcterms:created xsi:type="dcterms:W3CDTF">2020-10-19T01:32:13Z</dcterms:created>
  <dcterms:modified xsi:type="dcterms:W3CDTF">2020-10-21T18:31:03Z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0x0101009BE7453A4E230E4E9567BD923388337A</vt:lpwstr>
  </property>
</Properties>
</file>